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705" yWindow="-15" windowWidth="12510" windowHeight="12390"/>
  </bookViews>
  <sheets>
    <sheet name="Krycí list" sheetId="1" r:id="rId1"/>
    <sheet name="Rekapitulace" sheetId="2" r:id="rId2"/>
    <sheet name="Položky" sheetId="3" r:id="rId3"/>
  </sheets>
  <definedNames>
    <definedName name="cisloobjektu">'Krycí list'!$A$4</definedName>
    <definedName name="cislostavby">'Krycí list'!$A$6</definedName>
    <definedName name="Datum">'Krycí list'!$B$26</definedName>
    <definedName name="Dil">Rekapitulace!$A$6</definedName>
    <definedName name="Dodavka">Rekapitulace!$G$19</definedName>
    <definedName name="Dodavka0">Položky!#REF!</definedName>
    <definedName name="HSV">Rekapitulace!$E$19</definedName>
    <definedName name="HSV0">Položky!#REF!</definedName>
    <definedName name="HZS">Rekapitulace!$I$19</definedName>
    <definedName name="HZS0">Položky!#REF!</definedName>
    <definedName name="JKSO">'Krycí list'!$F$4</definedName>
    <definedName name="MJ">'Krycí list'!$G$4</definedName>
    <definedName name="Mont">Rekapitulace!$H$19</definedName>
    <definedName name="Montaz0">Položky!#REF!</definedName>
    <definedName name="NazevDilu">Rekapitulace!$B$6</definedName>
    <definedName name="nazevobjektu">'Krycí list'!$C$4</definedName>
    <definedName name="nazevstavby">'Krycí list'!$C$6</definedName>
    <definedName name="_xlnm.Print_Titles" localSheetId="2">Položky!$1:$6</definedName>
    <definedName name="_xlnm.Print_Titles" localSheetId="1">Rekapitulace!$1:$6</definedName>
    <definedName name="Objednatel">'Krycí list'!$C$8</definedName>
    <definedName name="_xlnm.Print_Area" localSheetId="0">'Krycí list'!$A$1:$G$42</definedName>
    <definedName name="_xlnm.Print_Area" localSheetId="2">Položky!$A$1:$K$215</definedName>
    <definedName name="_xlnm.Print_Area" localSheetId="1">Rekapitulace!$A$1:$I$25</definedName>
    <definedName name="PocetMJ">'Krycí list'!$G$7</definedName>
    <definedName name="Poznamka">'Krycí list'!$B$34</definedName>
    <definedName name="Projektant">'Krycí list'!$C$7</definedName>
    <definedName name="PSV">Rekapitulace!$F$19</definedName>
    <definedName name="PSV0">Položky!#REF!</definedName>
    <definedName name="SloupecCC">Položky!$G$6</definedName>
    <definedName name="SloupecCisloPol">Položky!$B$6</definedName>
    <definedName name="SloupecCH">Položky!$I$6</definedName>
    <definedName name="SloupecJC">Položky!$F$6</definedName>
    <definedName name="SloupecJH">Položky!$H$6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Rekapitulace!$H$25</definedName>
    <definedName name="VRNKc">Rekapitulace!$E$24</definedName>
    <definedName name="VRNnazev">Rekapitulace!$A$24</definedName>
    <definedName name="VRNproc">Rekapitulace!$F$24</definedName>
    <definedName name="VRNzakl">Rekapitulace!$G$24</definedName>
    <definedName name="Zakazka">'Krycí list'!$G$9</definedName>
    <definedName name="Zaklad22">'Krycí list'!$F$29</definedName>
    <definedName name="Zaklad5">'Krycí list'!#REF!</definedName>
    <definedName name="Zhotovitel">'Krycí list'!$E$11</definedName>
  </definedNames>
  <calcPr calcId="145621"/>
</workbook>
</file>

<file path=xl/calcChain.xml><?xml version="1.0" encoding="utf-8"?>
<calcChain xmlns="http://schemas.openxmlformats.org/spreadsheetml/2006/main">
  <c r="G82" i="3" l="1"/>
  <c r="G90" i="3"/>
  <c r="G83" i="3"/>
  <c r="G84" i="3"/>
  <c r="G85" i="3"/>
  <c r="G86" i="3"/>
  <c r="G87" i="3"/>
  <c r="G88" i="3"/>
  <c r="G89" i="3"/>
  <c r="G72" i="3"/>
  <c r="G73" i="3"/>
  <c r="G74" i="3"/>
  <c r="G75" i="3"/>
  <c r="G76" i="3"/>
  <c r="G77" i="3"/>
  <c r="G78" i="3"/>
  <c r="G79" i="3"/>
  <c r="G81" i="3"/>
  <c r="G171" i="3" l="1"/>
  <c r="E69" i="3"/>
  <c r="G69" i="3" s="1"/>
  <c r="E70" i="3"/>
  <c r="G70" i="3" s="1"/>
  <c r="E71" i="3"/>
  <c r="G71" i="3" s="1"/>
  <c r="K187" i="3" l="1"/>
  <c r="I187" i="3"/>
  <c r="G187" i="3"/>
  <c r="K186" i="3"/>
  <c r="I186" i="3"/>
  <c r="G186" i="3"/>
  <c r="K185" i="3"/>
  <c r="I185" i="3"/>
  <c r="G185" i="3"/>
  <c r="K184" i="3"/>
  <c r="I184" i="3"/>
  <c r="G184" i="3"/>
  <c r="K183" i="3"/>
  <c r="I183" i="3"/>
  <c r="G183" i="3"/>
  <c r="E199" i="3"/>
  <c r="E197" i="3" s="1"/>
  <c r="G188" i="3"/>
  <c r="G189" i="3"/>
  <c r="G190" i="3"/>
  <c r="G191" i="3"/>
  <c r="K88" i="3"/>
  <c r="I88" i="3"/>
  <c r="K87" i="3"/>
  <c r="I87" i="3"/>
  <c r="K82" i="3"/>
  <c r="I82" i="3"/>
  <c r="E80" i="3"/>
  <c r="G80" i="3" s="1"/>
  <c r="BG206" i="3" l="1"/>
  <c r="BE206" i="3"/>
  <c r="BD206" i="3"/>
  <c r="BC206" i="3"/>
  <c r="K214" i="3"/>
  <c r="I214" i="3"/>
  <c r="G214" i="3"/>
  <c r="BF206" i="3" s="1"/>
  <c r="BG205" i="3"/>
  <c r="BE205" i="3"/>
  <c r="BD205" i="3"/>
  <c r="BC205" i="3"/>
  <c r="K213" i="3"/>
  <c r="I213" i="3"/>
  <c r="G213" i="3"/>
  <c r="BF205" i="3" s="1"/>
  <c r="BG204" i="3"/>
  <c r="BE204" i="3"/>
  <c r="BD204" i="3"/>
  <c r="BC204" i="3"/>
  <c r="K212" i="3"/>
  <c r="I212" i="3"/>
  <c r="G212" i="3"/>
  <c r="BF204" i="3" s="1"/>
  <c r="K211" i="3"/>
  <c r="I211" i="3"/>
  <c r="G211" i="3"/>
  <c r="K210" i="3"/>
  <c r="I210" i="3"/>
  <c r="G210" i="3"/>
  <c r="K209" i="3"/>
  <c r="I209" i="3"/>
  <c r="G209" i="3"/>
  <c r="K208" i="3"/>
  <c r="I208" i="3"/>
  <c r="G208" i="3"/>
  <c r="B18" i="2"/>
  <c r="A18" i="2"/>
  <c r="C215" i="3"/>
  <c r="BG201" i="3"/>
  <c r="BG202" i="3" s="1"/>
  <c r="I17" i="2" s="1"/>
  <c r="BE201" i="3"/>
  <c r="BD201" i="3"/>
  <c r="BD202" i="3" s="1"/>
  <c r="F17" i="2" s="1"/>
  <c r="BC201" i="3"/>
  <c r="BC202" i="3" s="1"/>
  <c r="E17" i="2" s="1"/>
  <c r="K205" i="3"/>
  <c r="K206" i="3" s="1"/>
  <c r="I205" i="3"/>
  <c r="I206" i="3" s="1"/>
  <c r="G205" i="3"/>
  <c r="BF201" i="3" s="1"/>
  <c r="BF202" i="3" s="1"/>
  <c r="H17" i="2" s="1"/>
  <c r="B17" i="2"/>
  <c r="A17" i="2"/>
  <c r="BE202" i="3"/>
  <c r="G17" i="2" s="1"/>
  <c r="C206" i="3"/>
  <c r="BG197" i="3"/>
  <c r="BG199" i="3" s="1"/>
  <c r="BF197" i="3"/>
  <c r="BF199" i="3" s="1"/>
  <c r="BE197" i="3"/>
  <c r="BE199" i="3" s="1"/>
  <c r="BC197" i="3"/>
  <c r="BC199" i="3" s="1"/>
  <c r="BD197" i="3"/>
  <c r="BD199" i="3" s="1"/>
  <c r="K200" i="3"/>
  <c r="I200" i="3"/>
  <c r="G200" i="3"/>
  <c r="K197" i="3"/>
  <c r="I197" i="3"/>
  <c r="G197" i="3"/>
  <c r="C203" i="3"/>
  <c r="BG194" i="3"/>
  <c r="BF194" i="3"/>
  <c r="BE194" i="3"/>
  <c r="BC194" i="3"/>
  <c r="BD194" i="3"/>
  <c r="BG189" i="3"/>
  <c r="BF189" i="3"/>
  <c r="BE189" i="3"/>
  <c r="BC189" i="3"/>
  <c r="BD189" i="3"/>
  <c r="BG187" i="3"/>
  <c r="BF187" i="3"/>
  <c r="BE187" i="3"/>
  <c r="BC187" i="3"/>
  <c r="K194" i="3"/>
  <c r="I194" i="3"/>
  <c r="G194" i="3"/>
  <c r="BG186" i="3"/>
  <c r="BF186" i="3"/>
  <c r="BE186" i="3"/>
  <c r="BC186" i="3"/>
  <c r="K193" i="3"/>
  <c r="I193" i="3"/>
  <c r="G193" i="3"/>
  <c r="BD186" i="3" s="1"/>
  <c r="BG185" i="3"/>
  <c r="BF185" i="3"/>
  <c r="BE185" i="3"/>
  <c r="BC185" i="3"/>
  <c r="K192" i="3"/>
  <c r="I192" i="3"/>
  <c r="G192" i="3"/>
  <c r="BD185" i="3" s="1"/>
  <c r="BG184" i="3"/>
  <c r="BF184" i="3"/>
  <c r="BE184" i="3"/>
  <c r="BC184" i="3"/>
  <c r="K191" i="3"/>
  <c r="I191" i="3"/>
  <c r="BD184" i="3"/>
  <c r="BG182" i="3"/>
  <c r="BF182" i="3"/>
  <c r="BE182" i="3"/>
  <c r="BC182" i="3"/>
  <c r="K190" i="3"/>
  <c r="I190" i="3"/>
  <c r="BD182" i="3"/>
  <c r="BG181" i="3"/>
  <c r="BF181" i="3"/>
  <c r="BE181" i="3"/>
  <c r="BC181" i="3"/>
  <c r="K189" i="3"/>
  <c r="I189" i="3"/>
  <c r="BD181" i="3"/>
  <c r="BG180" i="3"/>
  <c r="BF180" i="3"/>
  <c r="BE180" i="3"/>
  <c r="BC180" i="3"/>
  <c r="K188" i="3"/>
  <c r="I188" i="3"/>
  <c r="BD180" i="3"/>
  <c r="BG179" i="3"/>
  <c r="BF179" i="3"/>
  <c r="BE179" i="3"/>
  <c r="BC179" i="3"/>
  <c r="K182" i="3"/>
  <c r="I182" i="3"/>
  <c r="G182" i="3"/>
  <c r="BD179" i="3" s="1"/>
  <c r="BG178" i="3"/>
  <c r="BF178" i="3"/>
  <c r="BE178" i="3"/>
  <c r="BC178" i="3"/>
  <c r="K181" i="3"/>
  <c r="I181" i="3"/>
  <c r="G181" i="3"/>
  <c r="BD178" i="3" s="1"/>
  <c r="BG177" i="3"/>
  <c r="BF177" i="3"/>
  <c r="BE177" i="3"/>
  <c r="BC177" i="3"/>
  <c r="K180" i="3"/>
  <c r="I180" i="3"/>
  <c r="G180" i="3"/>
  <c r="BG176" i="3"/>
  <c r="BF176" i="3"/>
  <c r="BE176" i="3"/>
  <c r="BC176" i="3"/>
  <c r="K179" i="3"/>
  <c r="I179" i="3"/>
  <c r="G179" i="3"/>
  <c r="BG175" i="3"/>
  <c r="BF175" i="3"/>
  <c r="BE175" i="3"/>
  <c r="BC175" i="3"/>
  <c r="K178" i="3"/>
  <c r="I178" i="3"/>
  <c r="G178" i="3"/>
  <c r="BD175" i="3" s="1"/>
  <c r="BG174" i="3"/>
  <c r="BF174" i="3"/>
  <c r="BE174" i="3"/>
  <c r="BC174" i="3"/>
  <c r="K177" i="3"/>
  <c r="I177" i="3"/>
  <c r="G177" i="3"/>
  <c r="BD174" i="3" s="1"/>
  <c r="K176" i="3"/>
  <c r="I176" i="3"/>
  <c r="G176" i="3"/>
  <c r="K175" i="3"/>
  <c r="I175" i="3"/>
  <c r="G175" i="3"/>
  <c r="B16" i="2"/>
  <c r="A16" i="2"/>
  <c r="C195" i="3"/>
  <c r="BG172" i="3"/>
  <c r="BF172" i="3"/>
  <c r="BE172" i="3"/>
  <c r="BC172" i="3"/>
  <c r="K172" i="3"/>
  <c r="I172" i="3"/>
  <c r="G172" i="3"/>
  <c r="BD172" i="3" s="1"/>
  <c r="BG170" i="3"/>
  <c r="BF170" i="3"/>
  <c r="BE170" i="3"/>
  <c r="BC170" i="3"/>
  <c r="K170" i="3"/>
  <c r="I170" i="3"/>
  <c r="G170" i="3"/>
  <c r="BD170" i="3" s="1"/>
  <c r="BG169" i="3"/>
  <c r="BF169" i="3"/>
  <c r="BE169" i="3"/>
  <c r="BC169" i="3"/>
  <c r="K169" i="3"/>
  <c r="I169" i="3"/>
  <c r="G169" i="3"/>
  <c r="BD169" i="3" s="1"/>
  <c r="BG168" i="3"/>
  <c r="BF168" i="3"/>
  <c r="BE168" i="3"/>
  <c r="BC168" i="3"/>
  <c r="K168" i="3"/>
  <c r="I168" i="3"/>
  <c r="G168" i="3"/>
  <c r="BD168" i="3" s="1"/>
  <c r="BG167" i="3"/>
  <c r="BF167" i="3"/>
  <c r="BE167" i="3"/>
  <c r="BC167" i="3"/>
  <c r="K167" i="3"/>
  <c r="I167" i="3"/>
  <c r="G167" i="3"/>
  <c r="BD167" i="3" s="1"/>
  <c r="BG166" i="3"/>
  <c r="BF166" i="3"/>
  <c r="BE166" i="3"/>
  <c r="BC166" i="3"/>
  <c r="K166" i="3"/>
  <c r="I166" i="3"/>
  <c r="G166" i="3"/>
  <c r="BD166" i="3" s="1"/>
  <c r="BG165" i="3"/>
  <c r="BF165" i="3"/>
  <c r="BE165" i="3"/>
  <c r="BC165" i="3"/>
  <c r="K165" i="3"/>
  <c r="I165" i="3"/>
  <c r="G165" i="3"/>
  <c r="BD165" i="3" s="1"/>
  <c r="BG164" i="3"/>
  <c r="BF164" i="3"/>
  <c r="BE164" i="3"/>
  <c r="BC164" i="3"/>
  <c r="K164" i="3"/>
  <c r="I164" i="3"/>
  <c r="G164" i="3"/>
  <c r="BD164" i="3" s="1"/>
  <c r="BG163" i="3"/>
  <c r="BF163" i="3"/>
  <c r="BE163" i="3"/>
  <c r="BC163" i="3"/>
  <c r="K163" i="3"/>
  <c r="I163" i="3"/>
  <c r="G163" i="3"/>
  <c r="BD163" i="3" s="1"/>
  <c r="BG162" i="3"/>
  <c r="BF162" i="3"/>
  <c r="BE162" i="3"/>
  <c r="BC162" i="3"/>
  <c r="K162" i="3"/>
  <c r="I162" i="3"/>
  <c r="G162" i="3"/>
  <c r="BD162" i="3" s="1"/>
  <c r="BG161" i="3"/>
  <c r="BF161" i="3"/>
  <c r="BE161" i="3"/>
  <c r="BC161" i="3"/>
  <c r="K161" i="3"/>
  <c r="I161" i="3"/>
  <c r="G161" i="3"/>
  <c r="BD161" i="3" s="1"/>
  <c r="BG160" i="3"/>
  <c r="BF160" i="3"/>
  <c r="BE160" i="3"/>
  <c r="BC160" i="3"/>
  <c r="K160" i="3"/>
  <c r="I160" i="3"/>
  <c r="G160" i="3"/>
  <c r="BD160" i="3" s="1"/>
  <c r="BG159" i="3"/>
  <c r="BF159" i="3"/>
  <c r="BE159" i="3"/>
  <c r="BC159" i="3"/>
  <c r="K159" i="3"/>
  <c r="I159" i="3"/>
  <c r="G159" i="3"/>
  <c r="BD159" i="3" s="1"/>
  <c r="BG158" i="3"/>
  <c r="BF158" i="3"/>
  <c r="BE158" i="3"/>
  <c r="BC158" i="3"/>
  <c r="K158" i="3"/>
  <c r="I158" i="3"/>
  <c r="BD158" i="3"/>
  <c r="B15" i="2"/>
  <c r="A15" i="2"/>
  <c r="C173" i="3"/>
  <c r="BG155" i="3"/>
  <c r="BF155" i="3"/>
  <c r="BE155" i="3"/>
  <c r="BC155" i="3"/>
  <c r="K155" i="3"/>
  <c r="I155" i="3"/>
  <c r="G155" i="3"/>
  <c r="BD155" i="3" s="1"/>
  <c r="BG154" i="3"/>
  <c r="BF154" i="3"/>
  <c r="BE154" i="3"/>
  <c r="BC154" i="3"/>
  <c r="K154" i="3"/>
  <c r="I154" i="3"/>
  <c r="G154" i="3"/>
  <c r="BD154" i="3" s="1"/>
  <c r="BG153" i="3"/>
  <c r="BF153" i="3"/>
  <c r="BE153" i="3"/>
  <c r="BC153" i="3"/>
  <c r="K153" i="3"/>
  <c r="I153" i="3"/>
  <c r="G153" i="3"/>
  <c r="BD153" i="3" s="1"/>
  <c r="BG152" i="3"/>
  <c r="BF152" i="3"/>
  <c r="BE152" i="3"/>
  <c r="BC152" i="3"/>
  <c r="K152" i="3"/>
  <c r="I152" i="3"/>
  <c r="G152" i="3"/>
  <c r="BD152" i="3" s="1"/>
  <c r="BG151" i="3"/>
  <c r="BF151" i="3"/>
  <c r="BE151" i="3"/>
  <c r="BC151" i="3"/>
  <c r="K151" i="3"/>
  <c r="I151" i="3"/>
  <c r="G151" i="3"/>
  <c r="BD151" i="3" s="1"/>
  <c r="BG150" i="3"/>
  <c r="BF150" i="3"/>
  <c r="BE150" i="3"/>
  <c r="BC150" i="3"/>
  <c r="K150" i="3"/>
  <c r="I150" i="3"/>
  <c r="G150" i="3"/>
  <c r="BD150" i="3" s="1"/>
  <c r="BG149" i="3"/>
  <c r="BF149" i="3"/>
  <c r="BE149" i="3"/>
  <c r="BC149" i="3"/>
  <c r="K149" i="3"/>
  <c r="I149" i="3"/>
  <c r="G149" i="3"/>
  <c r="BD149" i="3" s="1"/>
  <c r="BG148" i="3"/>
  <c r="BF148" i="3"/>
  <c r="BE148" i="3"/>
  <c r="BC148" i="3"/>
  <c r="K148" i="3"/>
  <c r="I148" i="3"/>
  <c r="G148" i="3"/>
  <c r="BD148" i="3" s="1"/>
  <c r="BG147" i="3"/>
  <c r="BF147" i="3"/>
  <c r="BE147" i="3"/>
  <c r="BC147" i="3"/>
  <c r="K147" i="3"/>
  <c r="I147" i="3"/>
  <c r="G147" i="3"/>
  <c r="BD147" i="3" s="1"/>
  <c r="BG146" i="3"/>
  <c r="BF146" i="3"/>
  <c r="BE146" i="3"/>
  <c r="BC146" i="3"/>
  <c r="K146" i="3"/>
  <c r="I146" i="3"/>
  <c r="G146" i="3"/>
  <c r="BD146" i="3" s="1"/>
  <c r="BG145" i="3"/>
  <c r="BF145" i="3"/>
  <c r="BE145" i="3"/>
  <c r="BC145" i="3"/>
  <c r="K145" i="3"/>
  <c r="I145" i="3"/>
  <c r="G145" i="3"/>
  <c r="BD145" i="3" s="1"/>
  <c r="BG144" i="3"/>
  <c r="BF144" i="3"/>
  <c r="BE144" i="3"/>
  <c r="BC144" i="3"/>
  <c r="K144" i="3"/>
  <c r="I144" i="3"/>
  <c r="G144" i="3"/>
  <c r="BD144" i="3" s="1"/>
  <c r="BG143" i="3"/>
  <c r="BF143" i="3"/>
  <c r="BE143" i="3"/>
  <c r="BC143" i="3"/>
  <c r="K143" i="3"/>
  <c r="I143" i="3"/>
  <c r="G143" i="3"/>
  <c r="BD143" i="3" s="1"/>
  <c r="BG142" i="3"/>
  <c r="BF142" i="3"/>
  <c r="BE142" i="3"/>
  <c r="BC142" i="3"/>
  <c r="K142" i="3"/>
  <c r="I142" i="3"/>
  <c r="G142" i="3"/>
  <c r="BD142" i="3" s="1"/>
  <c r="BG141" i="3"/>
  <c r="BF141" i="3"/>
  <c r="BE141" i="3"/>
  <c r="BC141" i="3"/>
  <c r="K141" i="3"/>
  <c r="I141" i="3"/>
  <c r="G141" i="3"/>
  <c r="BD141" i="3" s="1"/>
  <c r="BG140" i="3"/>
  <c r="BF140" i="3"/>
  <c r="BE140" i="3"/>
  <c r="BC140" i="3"/>
  <c r="K140" i="3"/>
  <c r="I140" i="3"/>
  <c r="G140" i="3"/>
  <c r="BD140" i="3" s="1"/>
  <c r="BG139" i="3"/>
  <c r="BF139" i="3"/>
  <c r="BE139" i="3"/>
  <c r="BC139" i="3"/>
  <c r="K139" i="3"/>
  <c r="I139" i="3"/>
  <c r="G139" i="3"/>
  <c r="BD139" i="3" s="1"/>
  <c r="BG138" i="3"/>
  <c r="BF138" i="3"/>
  <c r="BE138" i="3"/>
  <c r="BC138" i="3"/>
  <c r="K138" i="3"/>
  <c r="I138" i="3"/>
  <c r="G138" i="3"/>
  <c r="BD138" i="3" s="1"/>
  <c r="BG137" i="3"/>
  <c r="BF137" i="3"/>
  <c r="BE137" i="3"/>
  <c r="BC137" i="3"/>
  <c r="K137" i="3"/>
  <c r="I137" i="3"/>
  <c r="G137" i="3"/>
  <c r="BD137" i="3" s="1"/>
  <c r="BG136" i="3"/>
  <c r="BF136" i="3"/>
  <c r="BE136" i="3"/>
  <c r="BC136" i="3"/>
  <c r="K136" i="3"/>
  <c r="I136" i="3"/>
  <c r="G136" i="3"/>
  <c r="BD136" i="3" s="1"/>
  <c r="B14" i="2"/>
  <c r="A14" i="2"/>
  <c r="C156" i="3"/>
  <c r="BG133" i="3"/>
  <c r="BF133" i="3"/>
  <c r="BE133" i="3"/>
  <c r="BC133" i="3"/>
  <c r="K133" i="3"/>
  <c r="I133" i="3"/>
  <c r="G133" i="3"/>
  <c r="BD133" i="3" s="1"/>
  <c r="BG132" i="3"/>
  <c r="BF132" i="3"/>
  <c r="BE132" i="3"/>
  <c r="BC132" i="3"/>
  <c r="K132" i="3"/>
  <c r="I132" i="3"/>
  <c r="G132" i="3"/>
  <c r="BD132" i="3" s="1"/>
  <c r="BG131" i="3"/>
  <c r="BF131" i="3"/>
  <c r="BE131" i="3"/>
  <c r="BC131" i="3"/>
  <c r="K131" i="3"/>
  <c r="I131" i="3"/>
  <c r="G131" i="3"/>
  <c r="BD131" i="3" s="1"/>
  <c r="BG130" i="3"/>
  <c r="BF130" i="3"/>
  <c r="BE130" i="3"/>
  <c r="BC130" i="3"/>
  <c r="K130" i="3"/>
  <c r="I130" i="3"/>
  <c r="G130" i="3"/>
  <c r="BD130" i="3" s="1"/>
  <c r="BG129" i="3"/>
  <c r="BF129" i="3"/>
  <c r="BE129" i="3"/>
  <c r="BC129" i="3"/>
  <c r="K129" i="3"/>
  <c r="I129" i="3"/>
  <c r="G129" i="3"/>
  <c r="BD129" i="3" s="1"/>
  <c r="BG128" i="3"/>
  <c r="BF128" i="3"/>
  <c r="BE128" i="3"/>
  <c r="BC128" i="3"/>
  <c r="K128" i="3"/>
  <c r="I128" i="3"/>
  <c r="G128" i="3"/>
  <c r="BD128" i="3" s="1"/>
  <c r="BG127" i="3"/>
  <c r="BF127" i="3"/>
  <c r="BE127" i="3"/>
  <c r="BC127" i="3"/>
  <c r="K127" i="3"/>
  <c r="I127" i="3"/>
  <c r="G127" i="3"/>
  <c r="BD127" i="3" s="1"/>
  <c r="BG126" i="3"/>
  <c r="BF126" i="3"/>
  <c r="BE126" i="3"/>
  <c r="BC126" i="3"/>
  <c r="K126" i="3"/>
  <c r="I126" i="3"/>
  <c r="G126" i="3"/>
  <c r="BD126" i="3" s="1"/>
  <c r="BG125" i="3"/>
  <c r="BF125" i="3"/>
  <c r="BE125" i="3"/>
  <c r="BC125" i="3"/>
  <c r="K125" i="3"/>
  <c r="I125" i="3"/>
  <c r="G125" i="3"/>
  <c r="BD125" i="3" s="1"/>
  <c r="BG124" i="3"/>
  <c r="BF124" i="3"/>
  <c r="BE124" i="3"/>
  <c r="BC124" i="3"/>
  <c r="K124" i="3"/>
  <c r="I124" i="3"/>
  <c r="G124" i="3"/>
  <c r="BD124" i="3" s="1"/>
  <c r="BG123" i="3"/>
  <c r="BF123" i="3"/>
  <c r="BE123" i="3"/>
  <c r="BC123" i="3"/>
  <c r="K123" i="3"/>
  <c r="I123" i="3"/>
  <c r="G123" i="3"/>
  <c r="BD123" i="3" s="1"/>
  <c r="BG122" i="3"/>
  <c r="BF122" i="3"/>
  <c r="BE122" i="3"/>
  <c r="BC122" i="3"/>
  <c r="K122" i="3"/>
  <c r="I122" i="3"/>
  <c r="G122" i="3"/>
  <c r="BD122" i="3" s="1"/>
  <c r="BG121" i="3"/>
  <c r="BF121" i="3"/>
  <c r="BE121" i="3"/>
  <c r="BC121" i="3"/>
  <c r="K121" i="3"/>
  <c r="I121" i="3"/>
  <c r="G121" i="3"/>
  <c r="BD121" i="3" s="1"/>
  <c r="B13" i="2"/>
  <c r="A13" i="2"/>
  <c r="C134" i="3"/>
  <c r="BG118" i="3"/>
  <c r="BF118" i="3"/>
  <c r="BE118" i="3"/>
  <c r="BC118" i="3"/>
  <c r="K118" i="3"/>
  <c r="I118" i="3"/>
  <c r="G118" i="3"/>
  <c r="BD118" i="3" s="1"/>
  <c r="BG117" i="3"/>
  <c r="BF117" i="3"/>
  <c r="BE117" i="3"/>
  <c r="BC117" i="3"/>
  <c r="K117" i="3"/>
  <c r="I117" i="3"/>
  <c r="G117" i="3"/>
  <c r="BD117" i="3" s="1"/>
  <c r="BG116" i="3"/>
  <c r="BF116" i="3"/>
  <c r="BE116" i="3"/>
  <c r="BC116" i="3"/>
  <c r="K116" i="3"/>
  <c r="I116" i="3"/>
  <c r="G116" i="3"/>
  <c r="BD116" i="3" s="1"/>
  <c r="BG115" i="3"/>
  <c r="BF115" i="3"/>
  <c r="BE115" i="3"/>
  <c r="BC115" i="3"/>
  <c r="K115" i="3"/>
  <c r="I115" i="3"/>
  <c r="G115" i="3"/>
  <c r="BD115" i="3" s="1"/>
  <c r="B12" i="2"/>
  <c r="A12" i="2"/>
  <c r="C119" i="3"/>
  <c r="BG112" i="3"/>
  <c r="BF112" i="3"/>
  <c r="BE112" i="3"/>
  <c r="BC112" i="3"/>
  <c r="K112" i="3"/>
  <c r="I112" i="3"/>
  <c r="G112" i="3"/>
  <c r="BD112" i="3" s="1"/>
  <c r="BG111" i="3"/>
  <c r="BF111" i="3"/>
  <c r="BE111" i="3"/>
  <c r="BC111" i="3"/>
  <c r="K111" i="3"/>
  <c r="I111" i="3"/>
  <c r="G111" i="3"/>
  <c r="BD111" i="3" s="1"/>
  <c r="BG110" i="3"/>
  <c r="BF110" i="3"/>
  <c r="BE110" i="3"/>
  <c r="BC110" i="3"/>
  <c r="K110" i="3"/>
  <c r="I110" i="3"/>
  <c r="G110" i="3"/>
  <c r="BD110" i="3" s="1"/>
  <c r="BG109" i="3"/>
  <c r="BF109" i="3"/>
  <c r="BE109" i="3"/>
  <c r="BC109" i="3"/>
  <c r="K109" i="3"/>
  <c r="I109" i="3"/>
  <c r="G109" i="3"/>
  <c r="BD109" i="3" s="1"/>
  <c r="BG108" i="3"/>
  <c r="BF108" i="3"/>
  <c r="BE108" i="3"/>
  <c r="BC108" i="3"/>
  <c r="K108" i="3"/>
  <c r="I108" i="3"/>
  <c r="G108" i="3"/>
  <c r="BD108" i="3" s="1"/>
  <c r="BG107" i="3"/>
  <c r="BF107" i="3"/>
  <c r="BE107" i="3"/>
  <c r="BC107" i="3"/>
  <c r="K107" i="3"/>
  <c r="I107" i="3"/>
  <c r="G107" i="3"/>
  <c r="BD107" i="3" s="1"/>
  <c r="BG106" i="3"/>
  <c r="BF106" i="3"/>
  <c r="BE106" i="3"/>
  <c r="BC106" i="3"/>
  <c r="K106" i="3"/>
  <c r="I106" i="3"/>
  <c r="G106" i="3"/>
  <c r="BD106" i="3" s="1"/>
  <c r="BG105" i="3"/>
  <c r="BF105" i="3"/>
  <c r="BE105" i="3"/>
  <c r="BC105" i="3"/>
  <c r="K105" i="3"/>
  <c r="I105" i="3"/>
  <c r="G105" i="3"/>
  <c r="BD105" i="3" s="1"/>
  <c r="BG104" i="3"/>
  <c r="BF104" i="3"/>
  <c r="BE104" i="3"/>
  <c r="BC104" i="3"/>
  <c r="K104" i="3"/>
  <c r="I104" i="3"/>
  <c r="G104" i="3"/>
  <c r="BD104" i="3" s="1"/>
  <c r="BG103" i="3"/>
  <c r="BF103" i="3"/>
  <c r="BE103" i="3"/>
  <c r="BC103" i="3"/>
  <c r="K103" i="3"/>
  <c r="I103" i="3"/>
  <c r="G103" i="3"/>
  <c r="BD103" i="3" s="1"/>
  <c r="BG102" i="3"/>
  <c r="BF102" i="3"/>
  <c r="BE102" i="3"/>
  <c r="BC102" i="3"/>
  <c r="K102" i="3"/>
  <c r="I102" i="3"/>
  <c r="G102" i="3"/>
  <c r="BD102" i="3" s="1"/>
  <c r="BG101" i="3"/>
  <c r="BF101" i="3"/>
  <c r="BE101" i="3"/>
  <c r="BC101" i="3"/>
  <c r="K101" i="3"/>
  <c r="I101" i="3"/>
  <c r="G101" i="3"/>
  <c r="BD101" i="3" s="1"/>
  <c r="BG100" i="3"/>
  <c r="BF100" i="3"/>
  <c r="BE100" i="3"/>
  <c r="BC100" i="3"/>
  <c r="K100" i="3"/>
  <c r="I100" i="3"/>
  <c r="G100" i="3"/>
  <c r="BD100" i="3" s="1"/>
  <c r="BG99" i="3"/>
  <c r="BF99" i="3"/>
  <c r="BE99" i="3"/>
  <c r="BC99" i="3"/>
  <c r="K99" i="3"/>
  <c r="I99" i="3"/>
  <c r="G99" i="3"/>
  <c r="BD99" i="3" s="1"/>
  <c r="BG98" i="3"/>
  <c r="BF98" i="3"/>
  <c r="BE98" i="3"/>
  <c r="BC98" i="3"/>
  <c r="K98" i="3"/>
  <c r="I98" i="3"/>
  <c r="G98" i="3"/>
  <c r="BD98" i="3" s="1"/>
  <c r="BG97" i="3"/>
  <c r="BF97" i="3"/>
  <c r="BE97" i="3"/>
  <c r="BC97" i="3"/>
  <c r="K97" i="3"/>
  <c r="I97" i="3"/>
  <c r="G97" i="3"/>
  <c r="BD97" i="3" s="1"/>
  <c r="BG96" i="3"/>
  <c r="BF96" i="3"/>
  <c r="BE96" i="3"/>
  <c r="BC96" i="3"/>
  <c r="K96" i="3"/>
  <c r="I96" i="3"/>
  <c r="G96" i="3"/>
  <c r="BD96" i="3" s="1"/>
  <c r="BG95" i="3"/>
  <c r="BF95" i="3"/>
  <c r="BE95" i="3"/>
  <c r="BC95" i="3"/>
  <c r="K95" i="3"/>
  <c r="I95" i="3"/>
  <c r="G95" i="3"/>
  <c r="BD95" i="3" s="1"/>
  <c r="BG94" i="3"/>
  <c r="BF94" i="3"/>
  <c r="BE94" i="3"/>
  <c r="BC94" i="3"/>
  <c r="K94" i="3"/>
  <c r="I94" i="3"/>
  <c r="G94" i="3"/>
  <c r="BD94" i="3" s="1"/>
  <c r="BG93" i="3"/>
  <c r="BF93" i="3"/>
  <c r="BE93" i="3"/>
  <c r="BC93" i="3"/>
  <c r="K93" i="3"/>
  <c r="I93" i="3"/>
  <c r="G93" i="3"/>
  <c r="BD93" i="3" s="1"/>
  <c r="BG92" i="3"/>
  <c r="BF92" i="3"/>
  <c r="BE92" i="3"/>
  <c r="BC92" i="3"/>
  <c r="K92" i="3"/>
  <c r="I92" i="3"/>
  <c r="G92" i="3"/>
  <c r="BD92" i="3" s="1"/>
  <c r="B11" i="2"/>
  <c r="A11" i="2"/>
  <c r="C113" i="3"/>
  <c r="BG89" i="3"/>
  <c r="BF89" i="3"/>
  <c r="BE89" i="3"/>
  <c r="BC89" i="3"/>
  <c r="BG81" i="3"/>
  <c r="BF81" i="3"/>
  <c r="BE81" i="3"/>
  <c r="BC81" i="3"/>
  <c r="K81" i="3"/>
  <c r="I81" i="3"/>
  <c r="BD81" i="3"/>
  <c r="BG80" i="3"/>
  <c r="BF80" i="3"/>
  <c r="BE80" i="3"/>
  <c r="BC80" i="3"/>
  <c r="K80" i="3"/>
  <c r="I80" i="3"/>
  <c r="BD80" i="3"/>
  <c r="BG79" i="3"/>
  <c r="BF79" i="3"/>
  <c r="BE79" i="3"/>
  <c r="BC79" i="3"/>
  <c r="K79" i="3"/>
  <c r="I79" i="3"/>
  <c r="BD79" i="3"/>
  <c r="BG78" i="3"/>
  <c r="BF78" i="3"/>
  <c r="BE78" i="3"/>
  <c r="BC78" i="3"/>
  <c r="K78" i="3"/>
  <c r="I78" i="3"/>
  <c r="BD78" i="3"/>
  <c r="BG77" i="3"/>
  <c r="BF77" i="3"/>
  <c r="BE77" i="3"/>
  <c r="BC77" i="3"/>
  <c r="K77" i="3"/>
  <c r="I77" i="3"/>
  <c r="BD77" i="3"/>
  <c r="BG76" i="3"/>
  <c r="BF76" i="3"/>
  <c r="BE76" i="3"/>
  <c r="BC76" i="3"/>
  <c r="K76" i="3"/>
  <c r="I76" i="3"/>
  <c r="BD76" i="3"/>
  <c r="BG75" i="3"/>
  <c r="BF75" i="3"/>
  <c r="BE75" i="3"/>
  <c r="BC75" i="3"/>
  <c r="K75" i="3"/>
  <c r="I75" i="3"/>
  <c r="BD75" i="3"/>
  <c r="BG74" i="3"/>
  <c r="BF74" i="3"/>
  <c r="BE74" i="3"/>
  <c r="BC74" i="3"/>
  <c r="K74" i="3"/>
  <c r="I74" i="3"/>
  <c r="BD74" i="3"/>
  <c r="BG73" i="3"/>
  <c r="BF73" i="3"/>
  <c r="BE73" i="3"/>
  <c r="BC73" i="3"/>
  <c r="K73" i="3"/>
  <c r="I73" i="3"/>
  <c r="BD73" i="3"/>
  <c r="BG72" i="3"/>
  <c r="BF72" i="3"/>
  <c r="BE72" i="3"/>
  <c r="BC72" i="3"/>
  <c r="K72" i="3"/>
  <c r="I72" i="3"/>
  <c r="BD72" i="3"/>
  <c r="BG71" i="3"/>
  <c r="BF71" i="3"/>
  <c r="BE71" i="3"/>
  <c r="BC71" i="3"/>
  <c r="K71" i="3"/>
  <c r="I71" i="3"/>
  <c r="BD71" i="3"/>
  <c r="BG70" i="3"/>
  <c r="BF70" i="3"/>
  <c r="BE70" i="3"/>
  <c r="BC70" i="3"/>
  <c r="K70" i="3"/>
  <c r="I70" i="3"/>
  <c r="BD70" i="3"/>
  <c r="BG69" i="3"/>
  <c r="BF69" i="3"/>
  <c r="BE69" i="3"/>
  <c r="BC69" i="3"/>
  <c r="K69" i="3"/>
  <c r="I69" i="3"/>
  <c r="B10" i="2"/>
  <c r="A10" i="2"/>
  <c r="C90" i="3"/>
  <c r="BG66" i="3"/>
  <c r="BF66" i="3"/>
  <c r="BE66" i="3"/>
  <c r="BC66" i="3"/>
  <c r="K66" i="3"/>
  <c r="I66" i="3"/>
  <c r="G66" i="3"/>
  <c r="BD66" i="3" s="1"/>
  <c r="BG65" i="3"/>
  <c r="BF65" i="3"/>
  <c r="BE65" i="3"/>
  <c r="BC65" i="3"/>
  <c r="K65" i="3"/>
  <c r="I65" i="3"/>
  <c r="G65" i="3"/>
  <c r="BD65" i="3" s="1"/>
  <c r="BG64" i="3"/>
  <c r="BF64" i="3"/>
  <c r="BE64" i="3"/>
  <c r="BC64" i="3"/>
  <c r="K64" i="3"/>
  <c r="I64" i="3"/>
  <c r="G64" i="3"/>
  <c r="BD64" i="3" s="1"/>
  <c r="BG61" i="3"/>
  <c r="BF61" i="3"/>
  <c r="BE61" i="3"/>
  <c r="BC61" i="3"/>
  <c r="K61" i="3"/>
  <c r="I61" i="3"/>
  <c r="G61" i="3"/>
  <c r="BD61" i="3" s="1"/>
  <c r="BG58" i="3"/>
  <c r="BF58" i="3"/>
  <c r="BE58" i="3"/>
  <c r="BC58" i="3"/>
  <c r="K58" i="3"/>
  <c r="I58" i="3"/>
  <c r="G58" i="3"/>
  <c r="BD58" i="3" s="1"/>
  <c r="BG57" i="3"/>
  <c r="BF57" i="3"/>
  <c r="BE57" i="3"/>
  <c r="BC57" i="3"/>
  <c r="K57" i="3"/>
  <c r="I57" i="3"/>
  <c r="G57" i="3"/>
  <c r="BD57" i="3" s="1"/>
  <c r="BG56" i="3"/>
  <c r="BF56" i="3"/>
  <c r="BE56" i="3"/>
  <c r="BC56" i="3"/>
  <c r="K56" i="3"/>
  <c r="I56" i="3"/>
  <c r="G56" i="3"/>
  <c r="BD56" i="3" s="1"/>
  <c r="BG55" i="3"/>
  <c r="BF55" i="3"/>
  <c r="BE55" i="3"/>
  <c r="BC55" i="3"/>
  <c r="K55" i="3"/>
  <c r="I55" i="3"/>
  <c r="G55" i="3"/>
  <c r="BD55" i="3" s="1"/>
  <c r="BG54" i="3"/>
  <c r="BF54" i="3"/>
  <c r="BE54" i="3"/>
  <c r="BC54" i="3"/>
  <c r="K54" i="3"/>
  <c r="I54" i="3"/>
  <c r="G54" i="3"/>
  <c r="BD54" i="3" s="1"/>
  <c r="BG53" i="3"/>
  <c r="BF53" i="3"/>
  <c r="BE53" i="3"/>
  <c r="BC53" i="3"/>
  <c r="K53" i="3"/>
  <c r="I53" i="3"/>
  <c r="G53" i="3"/>
  <c r="BD53" i="3" s="1"/>
  <c r="BG52" i="3"/>
  <c r="BF52" i="3"/>
  <c r="BE52" i="3"/>
  <c r="BC52" i="3"/>
  <c r="K52" i="3"/>
  <c r="I52" i="3"/>
  <c r="G52" i="3"/>
  <c r="BD52" i="3" s="1"/>
  <c r="BG51" i="3"/>
  <c r="BF51" i="3"/>
  <c r="BE51" i="3"/>
  <c r="BC51" i="3"/>
  <c r="K51" i="3"/>
  <c r="I51" i="3"/>
  <c r="G51" i="3"/>
  <c r="BD51" i="3" s="1"/>
  <c r="BG50" i="3"/>
  <c r="BF50" i="3"/>
  <c r="BE50" i="3"/>
  <c r="BC50" i="3"/>
  <c r="K50" i="3"/>
  <c r="I50" i="3"/>
  <c r="G50" i="3"/>
  <c r="BD50" i="3" s="1"/>
  <c r="BG49" i="3"/>
  <c r="BF49" i="3"/>
  <c r="BE49" i="3"/>
  <c r="BC49" i="3"/>
  <c r="K49" i="3"/>
  <c r="I49" i="3"/>
  <c r="G49" i="3"/>
  <c r="BD49" i="3" s="1"/>
  <c r="BG48" i="3"/>
  <c r="BF48" i="3"/>
  <c r="BE48" i="3"/>
  <c r="BC48" i="3"/>
  <c r="K48" i="3"/>
  <c r="I48" i="3"/>
  <c r="G48" i="3"/>
  <c r="BD48" i="3" s="1"/>
  <c r="BG47" i="3"/>
  <c r="BF47" i="3"/>
  <c r="BE47" i="3"/>
  <c r="BC47" i="3"/>
  <c r="K47" i="3"/>
  <c r="I47" i="3"/>
  <c r="G47" i="3"/>
  <c r="BD47" i="3" s="1"/>
  <c r="BG46" i="3"/>
  <c r="BF46" i="3"/>
  <c r="BE46" i="3"/>
  <c r="BC46" i="3"/>
  <c r="K46" i="3"/>
  <c r="I46" i="3"/>
  <c r="G46" i="3"/>
  <c r="BD46" i="3" s="1"/>
  <c r="BG45" i="3"/>
  <c r="BF45" i="3"/>
  <c r="BE45" i="3"/>
  <c r="BC45" i="3"/>
  <c r="K45" i="3"/>
  <c r="I45" i="3"/>
  <c r="G45" i="3"/>
  <c r="BD45" i="3" s="1"/>
  <c r="BG44" i="3"/>
  <c r="BF44" i="3"/>
  <c r="BE44" i="3"/>
  <c r="BC44" i="3"/>
  <c r="K44" i="3"/>
  <c r="I44" i="3"/>
  <c r="G44" i="3"/>
  <c r="BD44" i="3" s="1"/>
  <c r="BG43" i="3"/>
  <c r="BF43" i="3"/>
  <c r="BE43" i="3"/>
  <c r="BC43" i="3"/>
  <c r="K43" i="3"/>
  <c r="I43" i="3"/>
  <c r="G43" i="3"/>
  <c r="BD43" i="3" s="1"/>
  <c r="BG42" i="3"/>
  <c r="BF42" i="3"/>
  <c r="BE42" i="3"/>
  <c r="BC42" i="3"/>
  <c r="K42" i="3"/>
  <c r="I42" i="3"/>
  <c r="G42" i="3"/>
  <c r="BD42" i="3" s="1"/>
  <c r="B9" i="2"/>
  <c r="A9" i="2"/>
  <c r="C67" i="3"/>
  <c r="BG38" i="3"/>
  <c r="BF38" i="3"/>
  <c r="BE38" i="3"/>
  <c r="BD38" i="3"/>
  <c r="K38" i="3"/>
  <c r="I38" i="3"/>
  <c r="G38" i="3"/>
  <c r="BC38" i="3" s="1"/>
  <c r="BG33" i="3"/>
  <c r="BF33" i="3"/>
  <c r="BE33" i="3"/>
  <c r="BD33" i="3"/>
  <c r="K33" i="3"/>
  <c r="I33" i="3"/>
  <c r="G33" i="3"/>
  <c r="BC33" i="3" s="1"/>
  <c r="BG29" i="3"/>
  <c r="BF29" i="3"/>
  <c r="BE29" i="3"/>
  <c r="BD29" i="3"/>
  <c r="K29" i="3"/>
  <c r="I29" i="3"/>
  <c r="G29" i="3"/>
  <c r="BC29" i="3" s="1"/>
  <c r="BG26" i="3"/>
  <c r="BG27" i="3" s="1"/>
  <c r="I8" i="2" s="1"/>
  <c r="BF26" i="3"/>
  <c r="BF27" i="3" s="1"/>
  <c r="H8" i="2" s="1"/>
  <c r="BE26" i="3"/>
  <c r="BE27" i="3" s="1"/>
  <c r="G8" i="2" s="1"/>
  <c r="BD26" i="3"/>
  <c r="BD27" i="3" s="1"/>
  <c r="F8" i="2" s="1"/>
  <c r="K26" i="3"/>
  <c r="K27" i="3" s="1"/>
  <c r="I26" i="3"/>
  <c r="I27" i="3" s="1"/>
  <c r="G26" i="3"/>
  <c r="BC26" i="3" s="1"/>
  <c r="BC27" i="3" s="1"/>
  <c r="E8" i="2" s="1"/>
  <c r="B8" i="2"/>
  <c r="A8" i="2"/>
  <c r="C27" i="3"/>
  <c r="BG21" i="3"/>
  <c r="BF21" i="3"/>
  <c r="BE21" i="3"/>
  <c r="BD21" i="3"/>
  <c r="K21" i="3"/>
  <c r="I21" i="3"/>
  <c r="G21" i="3"/>
  <c r="BC21" i="3" s="1"/>
  <c r="BG20" i="3"/>
  <c r="BF20" i="3"/>
  <c r="BE20" i="3"/>
  <c r="BD20" i="3"/>
  <c r="K20" i="3"/>
  <c r="I20" i="3"/>
  <c r="G20" i="3"/>
  <c r="BC20" i="3" s="1"/>
  <c r="BG8" i="3"/>
  <c r="BF8" i="3"/>
  <c r="BE8" i="3"/>
  <c r="BD8" i="3"/>
  <c r="K8" i="3"/>
  <c r="I8" i="3"/>
  <c r="G8" i="3"/>
  <c r="BC8" i="3" s="1"/>
  <c r="B7" i="2"/>
  <c r="A7" i="2"/>
  <c r="C24" i="3"/>
  <c r="C4" i="3"/>
  <c r="H3" i="3"/>
  <c r="C3" i="3"/>
  <c r="H25" i="2"/>
  <c r="G24" i="2"/>
  <c r="I24" i="2" s="1"/>
  <c r="C2" i="2"/>
  <c r="C1" i="2"/>
  <c r="G22" i="1"/>
  <c r="G21" i="1" s="1"/>
  <c r="G8" i="1"/>
  <c r="I203" i="3" l="1"/>
  <c r="BD187" i="3"/>
  <c r="G195" i="3"/>
  <c r="F16" i="2" s="1"/>
  <c r="BD177" i="3"/>
  <c r="Q180" i="3"/>
  <c r="BD176" i="3"/>
  <c r="Q179" i="3"/>
  <c r="K215" i="3"/>
  <c r="BG207" i="3"/>
  <c r="I18" i="2" s="1"/>
  <c r="BG67" i="3"/>
  <c r="I9" i="2" s="1"/>
  <c r="I67" i="3"/>
  <c r="BF67" i="3"/>
  <c r="H9" i="2" s="1"/>
  <c r="K67" i="3"/>
  <c r="BC119" i="3"/>
  <c r="E12" i="2" s="1"/>
  <c r="I195" i="3"/>
  <c r="K24" i="3"/>
  <c r="BG24" i="3"/>
  <c r="I7" i="2" s="1"/>
  <c r="I173" i="3"/>
  <c r="I134" i="3"/>
  <c r="BF134" i="3"/>
  <c r="H13" i="2" s="1"/>
  <c r="BC156" i="3"/>
  <c r="E14" i="2" s="1"/>
  <c r="BD207" i="3"/>
  <c r="F18" i="2" s="1"/>
  <c r="I215" i="3"/>
  <c r="BC113" i="3"/>
  <c r="E11" i="2" s="1"/>
  <c r="BE134" i="3"/>
  <c r="G13" i="2" s="1"/>
  <c r="BF173" i="3"/>
  <c r="H15" i="2" s="1"/>
  <c r="I24" i="3"/>
  <c r="BG90" i="3"/>
  <c r="I10" i="2" s="1"/>
  <c r="I113" i="3"/>
  <c r="K119" i="3"/>
  <c r="BG119" i="3"/>
  <c r="I12" i="2" s="1"/>
  <c r="K156" i="3"/>
  <c r="BG156" i="3"/>
  <c r="I14" i="2" s="1"/>
  <c r="BG173" i="3"/>
  <c r="I15" i="2" s="1"/>
  <c r="I119" i="3"/>
  <c r="BF119" i="3"/>
  <c r="H12" i="2" s="1"/>
  <c r="BE156" i="3"/>
  <c r="G14" i="2" s="1"/>
  <c r="BE173" i="3"/>
  <c r="G15" i="2" s="1"/>
  <c r="BC207" i="3"/>
  <c r="E18" i="2" s="1"/>
  <c r="BE113" i="3"/>
  <c r="G11" i="2" s="1"/>
  <c r="I156" i="3"/>
  <c r="BF156" i="3"/>
  <c r="H14" i="2" s="1"/>
  <c r="BE207" i="3"/>
  <c r="G18" i="2" s="1"/>
  <c r="BD24" i="3"/>
  <c r="F7" i="2" s="1"/>
  <c r="BC67" i="3"/>
  <c r="E9" i="2" s="1"/>
  <c r="BE90" i="3"/>
  <c r="G10" i="2" s="1"/>
  <c r="BF113" i="3"/>
  <c r="H11" i="2" s="1"/>
  <c r="K134" i="3"/>
  <c r="BG134" i="3"/>
  <c r="I13" i="2" s="1"/>
  <c r="BE67" i="3"/>
  <c r="G9" i="2" s="1"/>
  <c r="BE119" i="3"/>
  <c r="G12" i="2" s="1"/>
  <c r="BC134" i="3"/>
  <c r="E13" i="2" s="1"/>
  <c r="BC173" i="3"/>
  <c r="E15" i="2" s="1"/>
  <c r="G24" i="3"/>
  <c r="G67" i="3"/>
  <c r="G113" i="3"/>
  <c r="F11" i="2" s="1"/>
  <c r="K203" i="3"/>
  <c r="G215" i="3"/>
  <c r="BF207" i="3"/>
  <c r="H18" i="2" s="1"/>
  <c r="G119" i="3"/>
  <c r="G156" i="3"/>
  <c r="K173" i="3"/>
  <c r="BE24" i="3"/>
  <c r="G7" i="2" s="1"/>
  <c r="BF24" i="3"/>
  <c r="H7" i="2" s="1"/>
  <c r="G27" i="3"/>
  <c r="K113" i="3"/>
  <c r="BG113" i="3"/>
  <c r="I11" i="2" s="1"/>
  <c r="G134" i="3"/>
  <c r="G173" i="3"/>
  <c r="F15" i="2" s="1"/>
  <c r="BD173" i="3"/>
  <c r="K195" i="3"/>
  <c r="BF90" i="3"/>
  <c r="H10" i="2" s="1"/>
  <c r="BC90" i="3"/>
  <c r="E10" i="2" s="1"/>
  <c r="BC24" i="3"/>
  <c r="E7" i="2" s="1"/>
  <c r="BD67" i="3"/>
  <c r="F9" i="2" s="1"/>
  <c r="BD119" i="3"/>
  <c r="F12" i="2" s="1"/>
  <c r="BD156" i="3"/>
  <c r="F14" i="2" s="1"/>
  <c r="BD69" i="3"/>
  <c r="BD134" i="3"/>
  <c r="F13" i="2" s="1"/>
  <c r="BD113" i="3"/>
  <c r="G203" i="3"/>
  <c r="G206" i="3"/>
  <c r="G19" i="2" l="1"/>
  <c r="C14" i="1" s="1"/>
  <c r="I19" i="2"/>
  <c r="C20" i="1" s="1"/>
  <c r="H19" i="2"/>
  <c r="C15" i="1" s="1"/>
  <c r="K89" i="3"/>
  <c r="K90" i="3" s="1"/>
  <c r="I89" i="3"/>
  <c r="I90" i="3" s="1"/>
  <c r="F10" i="2" l="1"/>
  <c r="F19" i="2" s="1"/>
  <c r="BD89" i="3"/>
  <c r="BD90" i="3" s="1"/>
  <c r="C17" i="1" l="1"/>
  <c r="E19" i="2"/>
  <c r="C16" i="1" s="1"/>
  <c r="C18" i="1" l="1"/>
  <c r="C21" i="1" s="1"/>
  <c r="C22" i="1" s="1"/>
  <c r="F29" i="1" s="1"/>
  <c r="F30" i="1" s="1"/>
  <c r="F31" i="1" s="1"/>
</calcChain>
</file>

<file path=xl/sharedStrings.xml><?xml version="1.0" encoding="utf-8"?>
<sst xmlns="http://schemas.openxmlformats.org/spreadsheetml/2006/main" count="653" uniqueCount="438">
  <si>
    <t>KRYCÍ LIST ROZPOČTU</t>
  </si>
  <si>
    <t>Objekt :</t>
  </si>
  <si>
    <t>Název objektu :</t>
  </si>
  <si>
    <t>JKSO :</t>
  </si>
  <si>
    <t xml:space="preserve"> </t>
  </si>
  <si>
    <t>Stavba :</t>
  </si>
  <si>
    <t>Název stavby :</t>
  </si>
  <si>
    <t>SKP :</t>
  </si>
  <si>
    <t>Projektant :</t>
  </si>
  <si>
    <t>Počet měrných jednotek :</t>
  </si>
  <si>
    <t>Objednatel :</t>
  </si>
  <si>
    <t>Náklady na MJ :</t>
  </si>
  <si>
    <t>Počet listů :</t>
  </si>
  <si>
    <t>Zakázkové číslo :</t>
  </si>
  <si>
    <t>Zpracovatel projektu :</t>
  </si>
  <si>
    <t>Zhotovitel :</t>
  </si>
  <si>
    <t>ROZPOČTOVÉ NÁKLADY</t>
  </si>
  <si>
    <t>Rozpočtové náklady II. a III. hlavy</t>
  </si>
  <si>
    <t>Vedlejší rozpočtové náklady</t>
  </si>
  <si>
    <t>Dodávka celkem</t>
  </si>
  <si>
    <t>Z</t>
  </si>
  <si>
    <t>Montáž celkem</t>
  </si>
  <si>
    <t>R</t>
  </si>
  <si>
    <t>HSV celkem</t>
  </si>
  <si>
    <t>N</t>
  </si>
  <si>
    <t>PSV celkem</t>
  </si>
  <si>
    <t>ZRN celkem</t>
  </si>
  <si>
    <t>HZS</t>
  </si>
  <si>
    <t>RN II.a III.hlavy</t>
  </si>
  <si>
    <t>Ostatní VRN</t>
  </si>
  <si>
    <t>ZRN+VRN+HZS</t>
  </si>
  <si>
    <t>VRN celkem</t>
  </si>
  <si>
    <t>Vypracoval</t>
  </si>
  <si>
    <t>Za zhotovitele</t>
  </si>
  <si>
    <t>Za objednatele</t>
  </si>
  <si>
    <t>Jméno :</t>
  </si>
  <si>
    <t>Datum :</t>
  </si>
  <si>
    <t>Podpis:</t>
  </si>
  <si>
    <t>Podpis :</t>
  </si>
  <si>
    <t>Základ pro DPH</t>
  </si>
  <si>
    <t>%  činí :</t>
  </si>
  <si>
    <t>DPH</t>
  </si>
  <si>
    <t>CENA ZA OBJEKT CELKEM</t>
  </si>
  <si>
    <t>Poznámka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</si>
  <si>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</si>
  <si>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</si>
  <si>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</si>
  <si>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</si>
  <si>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</si>
  <si>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</si>
  <si>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</si>
  <si>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</si>
  <si>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</si>
  <si>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</si>
  <si>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</si>
  <si>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</si>
  <si>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</si>
  <si>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 xml:space="preserve">Položkový rozpočet 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</si>
  <si>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</si>
  <si>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</si>
  <si>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</si>
  <si>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</si>
  <si>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</si>
  <si>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</si>
  <si>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</si>
  <si>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</si>
  <si>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1</t>
  </si>
  <si>
    <t>Zemní práce</t>
  </si>
  <si>
    <t>ks</t>
  </si>
  <si>
    <t>Celkem za</t>
  </si>
  <si>
    <t>m3</t>
  </si>
  <si>
    <t>167 10-1201.R00</t>
  </si>
  <si>
    <t>Nakládání výkopku z hor.1 ÷ 4 - ručně</t>
  </si>
  <si>
    <t>;výkopy v hale pro vnitřní kanalizaci přebytek</t>
  </si>
  <si>
    <t>;celkem výkopy</t>
  </si>
  <si>
    <t>45,79+61,11+4</t>
  </si>
  <si>
    <t>;odpočet obsypu</t>
  </si>
  <si>
    <t>-29,11</t>
  </si>
  <si>
    <t>;odpočet základu</t>
  </si>
  <si>
    <t>-12,5*0,5*1</t>
  </si>
  <si>
    <t>;odpočet zpětného zásypu</t>
  </si>
  <si>
    <t>-66,17</t>
  </si>
  <si>
    <t>;odpočet lože</t>
  </si>
  <si>
    <t>-9,05</t>
  </si>
  <si>
    <t>162 30-1102.R00</t>
  </si>
  <si>
    <t>Vodorovné přemístění výkopku z hor.1-4 do 1000 m</t>
  </si>
  <si>
    <t>162 70-1109.R00</t>
  </si>
  <si>
    <t>Příplatek k vod. přemístění hor.1-4 za další 1 km</t>
  </si>
  <si>
    <t>0,32*10</t>
  </si>
  <si>
    <t>m2</t>
  </si>
  <si>
    <t>kus</t>
  </si>
  <si>
    <t>m</t>
  </si>
  <si>
    <t>95</t>
  </si>
  <si>
    <t>Dokončovací kce na pozem.stav.</t>
  </si>
  <si>
    <t>952 90-1114.R00</t>
  </si>
  <si>
    <t>Vyčištění budov o výšce podlaží nad 4 m</t>
  </si>
  <si>
    <t>96</t>
  </si>
  <si>
    <t>Bourání konstrukcí</t>
  </si>
  <si>
    <t>965 04-2241.RT1</t>
  </si>
  <si>
    <t>Bourání mazanin betonových tl. nad 10 cm, nad 4 m2 ručně tl. mazaniny 10 - 15 cm</t>
  </si>
  <si>
    <t>;pro splaškovou přípojku</t>
  </si>
  <si>
    <t>10*1*0,2</t>
  </si>
  <si>
    <t>97</t>
  </si>
  <si>
    <t>Prorážení otvorů</t>
  </si>
  <si>
    <t>971 05-2261.R00</t>
  </si>
  <si>
    <t>Vybourání otvorů zdi želbet. 0,0225 m2, tl. 60 cm</t>
  </si>
  <si>
    <t>;Otvory v základech pro teplovod, kanalizaci, vodu</t>
  </si>
  <si>
    <t>;VZT</t>
  </si>
  <si>
    <t>970 24-1150.R00</t>
  </si>
  <si>
    <t>Řezání prostého betonu hl. řezu 150 mm</t>
  </si>
  <si>
    <t>;pro kanalizace</t>
  </si>
  <si>
    <t>10*2</t>
  </si>
  <si>
    <t>t</t>
  </si>
  <si>
    <t>721</t>
  </si>
  <si>
    <t>Vnitřní kanalizace</t>
  </si>
  <si>
    <t>721 10-0911.R00</t>
  </si>
  <si>
    <t>Oprava - zazátkování hrdla kanalizačního potrubí</t>
  </si>
  <si>
    <t>721 11-0806.R00</t>
  </si>
  <si>
    <t>Demontáž potrubí z kameninových trub DN 200</t>
  </si>
  <si>
    <t>Demontáž potrubí z litinových trub DN 200</t>
  </si>
  <si>
    <t>721 11-0917.R00</t>
  </si>
  <si>
    <t>Oprava - propojení dosavadního potrubí DN 150</t>
  </si>
  <si>
    <t>721 11-0907.R00</t>
  </si>
  <si>
    <t>Oprava potrubí kamenin., vsazení odbočky DN 150</t>
  </si>
  <si>
    <t>721 15-1209.R00</t>
  </si>
  <si>
    <t>Potrubí  PE, dešťové, D 125 x 4,9</t>
  </si>
  <si>
    <t>721 15-4209.R00</t>
  </si>
  <si>
    <t>Potrubí PE svodné (ležaté) v zemi 125x4,9</t>
  </si>
  <si>
    <t>721 15-4228.R00</t>
  </si>
  <si>
    <t>Potrubí  PE ležaté zavěšené  D 110x4,3</t>
  </si>
  <si>
    <t>721 15-3204.R00</t>
  </si>
  <si>
    <t>Potrubí  PE připojovací, D 40 x 3,0</t>
  </si>
  <si>
    <t>721 15-3205.R00</t>
  </si>
  <si>
    <t>Potrubí  PE připojovací, D 50 x 3,0</t>
  </si>
  <si>
    <t>721 19-4104.R00</t>
  </si>
  <si>
    <t>Vyvedení odpadních výpustek D 40 x 1,8</t>
  </si>
  <si>
    <t>721 19-4105.R00</t>
  </si>
  <si>
    <t>Vyvedení odpadních výpustek D 50 x 1,8</t>
  </si>
  <si>
    <t>721 19-4109.R00</t>
  </si>
  <si>
    <t>Vyvedení odpadních výpustek D 110 x 2,3</t>
  </si>
  <si>
    <t>721 22-3510.RT1</t>
  </si>
  <si>
    <t>Podlahová vpust se suchou klapkou HL 80 mřížka nerez 115x115 mm, odpad DN 50/75</t>
  </si>
  <si>
    <t>721 22-3592.R00</t>
  </si>
  <si>
    <t>Izolační souprava HL84 pro podlahové vpusti</t>
  </si>
  <si>
    <t>721 27-3145.RM1</t>
  </si>
  <si>
    <t>Hlavice ventilační z PVC  DN 100/930 hlavice HL 810</t>
  </si>
  <si>
    <t>721 29-0112.R00</t>
  </si>
  <si>
    <t>Zkouška těsnosti kanalizace vodou DN 200</t>
  </si>
  <si>
    <t>;pro splaškovou kanalizaci</t>
  </si>
  <si>
    <t>;pro dešťovou kanalizaci</t>
  </si>
  <si>
    <t>721 15-2338.R00</t>
  </si>
  <si>
    <t>Čisticí kus Geberit Silent -db20 - odp.svislé D110</t>
  </si>
  <si>
    <t>998 72-1101.R00</t>
  </si>
  <si>
    <t>Přesun hmot pro vnitřní kanalizaci, výšky do 6 m</t>
  </si>
  <si>
    <t>998 72-1194.R00</t>
  </si>
  <si>
    <t>Příplatek zvětš. přesun, vnitřní kanaliz. do 1 km</t>
  </si>
  <si>
    <t>722</t>
  </si>
  <si>
    <t>Vnitřní vodovod</t>
  </si>
  <si>
    <t>722 17-2311.R00</t>
  </si>
  <si>
    <t>Potrubí z PPR t, D 20/2,8 mm</t>
  </si>
  <si>
    <t>722 17-2312.R00</t>
  </si>
  <si>
    <t>Potrubí z PPR , D 25/3,5 mm</t>
  </si>
  <si>
    <t>722 17-2313.R00</t>
  </si>
  <si>
    <t>Potrubí z PPR , D 32/4,4 mm</t>
  </si>
  <si>
    <t>722 17-2314.R00</t>
  </si>
  <si>
    <t>Potrubí z PPR , D 40/5,5 mm</t>
  </si>
  <si>
    <t>722 26-5117.R00</t>
  </si>
  <si>
    <t>722 20-1212.R00</t>
  </si>
  <si>
    <t>Nástěnka  pro pevné trubky 20xR1/2</t>
  </si>
  <si>
    <t>722 18-1211.RT7</t>
  </si>
  <si>
    <t>Izolace návleková  tl. stěny 6 mm vnitřní průměr 22 mm</t>
  </si>
  <si>
    <t>722 18-1211.RT8</t>
  </si>
  <si>
    <t>Izolace návleková  tl. stěny 6 mm vnitřní průměr 25 mm</t>
  </si>
  <si>
    <t>722 18-1211.RU1</t>
  </si>
  <si>
    <t>Izolace návleková  tl. stěny 6 mm vnitřní průměr 32 mm</t>
  </si>
  <si>
    <t>722 18-1211.RU4</t>
  </si>
  <si>
    <t>Izolace návleková  tl. stěny 6 mm vnitřní průměr 42 mm</t>
  </si>
  <si>
    <t>725 81-9401.R00</t>
  </si>
  <si>
    <t>Montáž ventilu rohového s trubičkou G 1/2</t>
  </si>
  <si>
    <t>soubor</t>
  </si>
  <si>
    <t>722 28-0106.R00</t>
  </si>
  <si>
    <t>Tlaková zkouška vodovodního potrubí DN 32</t>
  </si>
  <si>
    <t>998 72-2102.R00</t>
  </si>
  <si>
    <t>Přesun hmot pro vnitřní vodovod, výšky do 12 m</t>
  </si>
  <si>
    <t>725</t>
  </si>
  <si>
    <t>Zařizovací předměty</t>
  </si>
  <si>
    <t>725 53-4328.R00</t>
  </si>
  <si>
    <t>732 42-1312.R00</t>
  </si>
  <si>
    <t>Čerpadlo oběhové UPS 25-40</t>
  </si>
  <si>
    <t>722 23-1163.R00</t>
  </si>
  <si>
    <t>Ventil pojistný pružinový P10-237-616, G 1</t>
  </si>
  <si>
    <t>722 23-5114.R00</t>
  </si>
  <si>
    <t>Kohout kulový, vnitř.-vnitř.z.  DN 32</t>
  </si>
  <si>
    <t>722 23-5112.R00</t>
  </si>
  <si>
    <t>Kohout kulový, vnitř.-vnitř.z. DN 20</t>
  </si>
  <si>
    <t>722 23-5115.R00</t>
  </si>
  <si>
    <t>Kohout kulový, vnitř.-vnitř.z.  DN 40</t>
  </si>
  <si>
    <t>734 42-1130.R00</t>
  </si>
  <si>
    <t>Tlakoměr</t>
  </si>
  <si>
    <t>725 01-3165.R00</t>
  </si>
  <si>
    <t>Klozet kombi ,nádrž s armat. odpad.svislý</t>
  </si>
  <si>
    <t>725 01-7130.R00</t>
  </si>
  <si>
    <t>Umyvadlo na šrouby  50 x 41 cm, bílé</t>
  </si>
  <si>
    <t>725 82-3631.R00</t>
  </si>
  <si>
    <t>Baterie automat.umyvadlová stojánková,</t>
  </si>
  <si>
    <t>725 84-5811.RT0</t>
  </si>
  <si>
    <t>Baterie automat termost.sprchová nástěnná</t>
  </si>
  <si>
    <t>725 86-0202.R00</t>
  </si>
  <si>
    <t>Sifon dřezový HL100G, DN 40, 50, 6/4''</t>
  </si>
  <si>
    <t>725 86-0211.RT1</t>
  </si>
  <si>
    <t>Sifon umyvadlový HL133, 5/4 '' přípoj pračka zpětná klapka, čistící otvor, DN 30, 40</t>
  </si>
  <si>
    <t>725 31-9101.R00</t>
  </si>
  <si>
    <t>Montáž dřezů jednoduchých</t>
  </si>
  <si>
    <t>642-81212</t>
  </si>
  <si>
    <t>Dřez nerez</t>
  </si>
  <si>
    <t>551-43119</t>
  </si>
  <si>
    <t>Baterie dřezová</t>
  </si>
  <si>
    <t>725 83-5111.RT0</t>
  </si>
  <si>
    <t>Baterie pro výlevku základní</t>
  </si>
  <si>
    <t>732 32-1112.R00</t>
  </si>
  <si>
    <t>Nádoby expanzní</t>
  </si>
  <si>
    <t>725 01-9101.R00</t>
  </si>
  <si>
    <t>Výlevka stojící  s plastovou mřížkou</t>
  </si>
  <si>
    <t>725 01-6105.R00</t>
  </si>
  <si>
    <t>Pisoár  ovládání automatické, bílý</t>
  </si>
  <si>
    <t>998 72-5102.R00</t>
  </si>
  <si>
    <t>Přesun hmot pro zařizovací předměty, výšky do 12 m</t>
  </si>
  <si>
    <t>732</t>
  </si>
  <si>
    <t>Strojovny</t>
  </si>
  <si>
    <t>732 11-1139.R00</t>
  </si>
  <si>
    <t>Tělesa rozdělovačů a sběračů</t>
  </si>
  <si>
    <t>732 42-1312.RM1</t>
  </si>
  <si>
    <t>Čerpadlo oběhové  UPS 25-40 UPE 25-40</t>
  </si>
  <si>
    <t>998 73-2101.R00</t>
  </si>
  <si>
    <t>Přesun hmot pro strojovny, výšky do 6 m</t>
  </si>
  <si>
    <t>733</t>
  </si>
  <si>
    <t>Rozvod potrubí</t>
  </si>
  <si>
    <t>733 16-1108.R00</t>
  </si>
  <si>
    <t>Potrubí měděné  28 x 1,5 mm, tvrdé</t>
  </si>
  <si>
    <t>733 16-1107.R00</t>
  </si>
  <si>
    <t>Potrubí měděné  22 x 1 mm, polotvrdé</t>
  </si>
  <si>
    <t>733 16-1106.R00</t>
  </si>
  <si>
    <t>Potrubí měděné  18 x 1 mm, polotvrdé</t>
  </si>
  <si>
    <t>733 16-1104.R00</t>
  </si>
  <si>
    <t>Potrubí měděné  15 x 1 mm, polotvrdé</t>
  </si>
  <si>
    <t>733 19-0106.R00</t>
  </si>
  <si>
    <t>Tlaková zkouška potrubí</t>
  </si>
  <si>
    <t>551-20033.0</t>
  </si>
  <si>
    <t>Šroubení svěrné na Cu .TR 4430 12 x 1 - EK</t>
  </si>
  <si>
    <t>733 19-1112.R00</t>
  </si>
  <si>
    <t>Manžety prostupové pro trubky do DN 32</t>
  </si>
  <si>
    <t>733 12-1151.R00</t>
  </si>
  <si>
    <t>Potrubí hladké bezešvé níz./středotlaké D 25/2,6</t>
  </si>
  <si>
    <t>733 12-1155.R00</t>
  </si>
  <si>
    <t>Potrubí hladké bezešvé níz./středotlaké D 38/2,6</t>
  </si>
  <si>
    <t>722 21-6314.R00</t>
  </si>
  <si>
    <t>Filtr přírubový , DN 32, s navařením přírub</t>
  </si>
  <si>
    <t>722 21-6313.R00</t>
  </si>
  <si>
    <t>Filtr přírubový , DN 25, s navařením přírub</t>
  </si>
  <si>
    <t>722 21-6316.R00</t>
  </si>
  <si>
    <t>Filtr přírubový , DN 50, s navařením přírub</t>
  </si>
  <si>
    <t>998 73-3103.R00</t>
  </si>
  <si>
    <t>Přesun hmot pro rozvody potrubí, výšky do 24 m</t>
  </si>
  <si>
    <t>734</t>
  </si>
  <si>
    <t>Armatury</t>
  </si>
  <si>
    <t>734 10-9114.R00</t>
  </si>
  <si>
    <t>Montáž přírub. armatur, 2 příruby, PN 0,6, DN 50</t>
  </si>
  <si>
    <t>734 41-1111.R00</t>
  </si>
  <si>
    <t>Teploměr přímý s pouzdrem</t>
  </si>
  <si>
    <t>734 23-1613.R00</t>
  </si>
  <si>
    <t>Ventily uzavírací</t>
  </si>
  <si>
    <t>734 14-3411.R00</t>
  </si>
  <si>
    <t>Ventily regulační</t>
  </si>
  <si>
    <t>734 22-6111.R00</t>
  </si>
  <si>
    <t>Ventil term.přímý,vnitř.z.</t>
  </si>
  <si>
    <t>734 26-1226.R00</t>
  </si>
  <si>
    <t>Šroubení  Ve 4300 přímé, G 5/4</t>
  </si>
  <si>
    <t>734 23-1615.R00</t>
  </si>
  <si>
    <t>Ventily uzavírací V 10-131-606, G 1</t>
  </si>
  <si>
    <t>734 19-4317.R00</t>
  </si>
  <si>
    <t>Klapka uzavírací,regulační,mezipřírub. HERZ DN 50</t>
  </si>
  <si>
    <t>734 19-1412.R00</t>
  </si>
  <si>
    <t>Ventily regulační V 41-111-616 II.47, DN 25</t>
  </si>
  <si>
    <t>998 73-4103.R00</t>
  </si>
  <si>
    <t>Přesun hmot pro armatury, výšky do 24 m</t>
  </si>
  <si>
    <t>405-41145.A</t>
  </si>
  <si>
    <t>Regulátor teploty elektronický TRS 292 MAR</t>
  </si>
  <si>
    <t>341-21044</t>
  </si>
  <si>
    <t>Kabel sdělovací s Cu jádrem SYKFY 2 x 2 x 0,50 mm MAR</t>
  </si>
  <si>
    <t>484-81504</t>
  </si>
  <si>
    <t>Čidlo teploty  MAR</t>
  </si>
  <si>
    <t>210 19-0011.R00</t>
  </si>
  <si>
    <t>Montáž ovládacího pultu -1 pole nebo 1 kus MAR</t>
  </si>
  <si>
    <t>734 43-2122.R00</t>
  </si>
  <si>
    <t>Prostorový termostat  MAR</t>
  </si>
  <si>
    <t>210 19-0001.R00</t>
  </si>
  <si>
    <t>Montáž celoplechových rozvodnic do váhy 20 kg MAR</t>
  </si>
  <si>
    <t>357-12301</t>
  </si>
  <si>
    <t>Skříň rozvaděčová  MAR</t>
  </si>
  <si>
    <t>220 28-0511.R00</t>
  </si>
  <si>
    <t>Kabel SYKFY montáž MAR</t>
  </si>
  <si>
    <t>210 16-0908.R00</t>
  </si>
  <si>
    <t>Montáže elektro MAR</t>
  </si>
  <si>
    <t>735</t>
  </si>
  <si>
    <t>Otopná tělesa</t>
  </si>
  <si>
    <t>735 15-3300.R00</t>
  </si>
  <si>
    <t>Příplatek za odvzdušňovací ventil</t>
  </si>
  <si>
    <t>735 15-6910.R00</t>
  </si>
  <si>
    <t>Tlakové zkoušky otopných těles  10-11</t>
  </si>
  <si>
    <t>735 15-6920.R00</t>
  </si>
  <si>
    <t>Tlakové zkoušky otopných těles  20-22</t>
  </si>
  <si>
    <t>735 15-6930.R00</t>
  </si>
  <si>
    <t>Tlakové zkoušky otopných těles Radik 33</t>
  </si>
  <si>
    <t>735 15-6160.R00</t>
  </si>
  <si>
    <t>Otopná tělesa panelová  10   600/ 400</t>
  </si>
  <si>
    <t>735 15-6260.R00</t>
  </si>
  <si>
    <t>Otopná tělesa panelová  11   600/ 400</t>
  </si>
  <si>
    <t>735 15-6263.R00</t>
  </si>
  <si>
    <t>Otopná tělesa panelová  11   600/ 700</t>
  </si>
  <si>
    <t>735 15-6563.R00</t>
  </si>
  <si>
    <t>Otopná tělesa panelová  21  600/ 700</t>
  </si>
  <si>
    <t>735 15-6564.R00</t>
  </si>
  <si>
    <t>Otopná tělesa panelová  21  600/ 800</t>
  </si>
  <si>
    <t>735 15-6566.R00</t>
  </si>
  <si>
    <t>Otopná tělesa panelová  21  600/1000</t>
  </si>
  <si>
    <t>735 15-6663.R00</t>
  </si>
  <si>
    <t>Otopná tělesa panelová  22  600/ 700</t>
  </si>
  <si>
    <t>735 15-6664.R00</t>
  </si>
  <si>
    <t>Otopná tělesa panelová  22  600/ 800</t>
  </si>
  <si>
    <t>735 15-9111.R00</t>
  </si>
  <si>
    <t>Montáž panelových těles  do délky 1600 mm</t>
  </si>
  <si>
    <t>998 73-5102.R00</t>
  </si>
  <si>
    <t>Přesun hmot pro otopná tělesa, výšky do 12 m</t>
  </si>
  <si>
    <t>767</t>
  </si>
  <si>
    <t>Konstrukce zámečnické</t>
  </si>
  <si>
    <t>767 65-8914.R00</t>
  </si>
  <si>
    <t>Oprava vrat - výměna čepového závěsu</t>
  </si>
  <si>
    <t>767 65-8911.R00</t>
  </si>
  <si>
    <t>Oprava vrat - výměna zámku</t>
  </si>
  <si>
    <t>767 65-1240.R00</t>
  </si>
  <si>
    <t>Montáž vrat otočných do ocel.zárubně, pl.nad 13 m2</t>
  </si>
  <si>
    <t>767 16-1120.R00</t>
  </si>
  <si>
    <t>Montáž zábradlí rovného z trubek do zdiva do 30 kg</t>
  </si>
  <si>
    <t>767 21-2111.R00</t>
  </si>
  <si>
    <t>Montáž schodů</t>
  </si>
  <si>
    <t>kg</t>
  </si>
  <si>
    <t>767x</t>
  </si>
  <si>
    <t>Schodišťový stupeň pororošt</t>
  </si>
  <si>
    <t>145-22517.A</t>
  </si>
  <si>
    <t>Trubka ocelová přesná 11343.1 32x2 mm svařovaná</t>
  </si>
  <si>
    <t>137-56520</t>
  </si>
  <si>
    <t>Plech hladký jakost 11321.21  0,60x1000x2000 mm</t>
  </si>
  <si>
    <t>T</t>
  </si>
  <si>
    <t>133-85430</t>
  </si>
  <si>
    <t>Tyč průřezu UE120, střední, jakost oceli 11375</t>
  </si>
  <si>
    <t>133-84425</t>
  </si>
  <si>
    <t>Tyč průřezu U 100, střední, jakost oceli 11375</t>
  </si>
  <si>
    <t>133-30152.0000</t>
  </si>
  <si>
    <t>Tyč ocelová L jakost 425541  50x50x6 mm</t>
  </si>
  <si>
    <t>133-84430</t>
  </si>
  <si>
    <t>Tyč průřezu U 120, střední, jakost oceli 11375</t>
  </si>
  <si>
    <t>549-33054</t>
  </si>
  <si>
    <t>Závěs vratový</t>
  </si>
  <si>
    <t>767 99-5102.R00</t>
  </si>
  <si>
    <t>Montáž kovových atypických konstrukcí do 10 kg</t>
  </si>
  <si>
    <t>998 76-7102.R00</t>
  </si>
  <si>
    <t>Přesun hmot pro zámečnické konstr., výšky do 12 m</t>
  </si>
  <si>
    <t>;chodba</t>
  </si>
  <si>
    <t>783</t>
  </si>
  <si>
    <t>Nátěry</t>
  </si>
  <si>
    <t>783 22-5100.R00</t>
  </si>
  <si>
    <t>Nátěr syntetický kovových konstrukcí 2x + 1x email</t>
  </si>
  <si>
    <t>783 22-2110.RT1</t>
  </si>
  <si>
    <t>Nátěr syntetický kovových konstrukcí 2 x, Paulín antikoroz. email Ferronotte 2 x, ředidlo Pinosolve</t>
  </si>
  <si>
    <t xml:space="preserve">;schodiště </t>
  </si>
  <si>
    <t>33,48</t>
  </si>
  <si>
    <t>132,01+334,54</t>
  </si>
  <si>
    <t>M21</t>
  </si>
  <si>
    <t>Elektromontáže</t>
  </si>
  <si>
    <t>210 000000</t>
  </si>
  <si>
    <t>Elektroinstalace podle samostataného rozpočtu</t>
  </si>
  <si>
    <t>M23</t>
  </si>
  <si>
    <t>Montáže potrubí</t>
  </si>
  <si>
    <t>210 23-0001.R00</t>
  </si>
  <si>
    <t>montáž  vzduchotechniky</t>
  </si>
  <si>
    <t>429-81151</t>
  </si>
  <si>
    <t>Potrubí ohebné Spiro o dl. 3-12 m d 100 dl.1000 mm</t>
  </si>
  <si>
    <t>429-11710</t>
  </si>
  <si>
    <t>Ventilátor  TD 250/100</t>
  </si>
  <si>
    <t>429-11712</t>
  </si>
  <si>
    <t>Ventilátor  TD 160/100N</t>
  </si>
  <si>
    <t>429 xxx</t>
  </si>
  <si>
    <t>Talířový ventil 80</t>
  </si>
  <si>
    <t>429xx</t>
  </si>
  <si>
    <t>Zděř 100</t>
  </si>
  <si>
    <t>429x</t>
  </si>
  <si>
    <t>Výfuková hlavice</t>
  </si>
  <si>
    <t>hm. / MJ</t>
  </si>
  <si>
    <t>hm. celk.(t)</t>
  </si>
  <si>
    <t>demhm./ MJ</t>
  </si>
  <si>
    <t>demhm.celk.(t)</t>
  </si>
  <si>
    <t>STAVEBNÍ ÚPRAVY OBJEKTU 26</t>
  </si>
  <si>
    <t>Úprava haly, Vestavek</t>
  </si>
  <si>
    <t>Ing. Jan Kvasnička</t>
  </si>
  <si>
    <t>Vězeňská služba ČR, Věznice Kynšperk nad Ohří</t>
  </si>
  <si>
    <t>Ventil, DN 32</t>
  </si>
  <si>
    <t>Osazení hydrantové skříně s hadicí</t>
  </si>
  <si>
    <t>449-83102.A</t>
  </si>
  <si>
    <t>Skříň hydrantová prázdná C52, hloubka 220mm</t>
  </si>
  <si>
    <t>449-83139.M</t>
  </si>
  <si>
    <t>Výzbroj skříně Hasil  B 25/30</t>
  </si>
  <si>
    <t>kompl</t>
  </si>
  <si>
    <t>;vrata ocelová, žebřík požární</t>
  </si>
  <si>
    <t>4,2*4,2*12*2 + 15</t>
  </si>
  <si>
    <t>449-84124</t>
  </si>
  <si>
    <t>Přístroj hasicí práškový NEURUPPIN PG 6 PDC</t>
  </si>
  <si>
    <t>xx2</t>
  </si>
  <si>
    <t>Osazení HP</t>
  </si>
  <si>
    <t>767 83-2100.R00</t>
  </si>
  <si>
    <t>Montáž žebříků do zdiva</t>
  </si>
  <si>
    <t>xx3</t>
  </si>
  <si>
    <t>Demontáž ocel žebříku</t>
  </si>
  <si>
    <t>548-23022.A</t>
  </si>
  <si>
    <t>Tabulka bezpečnostní  včetně instalace</t>
  </si>
  <si>
    <t>Impulsní vodoměr EMBRA DN20 Qn 2,5m3/h včetěn montáže</t>
  </si>
  <si>
    <t>Ohřívač ACV HR Duplex 601 včetně montáže</t>
  </si>
  <si>
    <t>Ventil se servopohonem Belimo S2025S2 DN 25 včetně montáže</t>
  </si>
  <si>
    <t>Směšovací ventil ESBE VTA22 DN20, včetně montáže</t>
  </si>
  <si>
    <t>732 85-0114.R00</t>
  </si>
  <si>
    <t>725 85-01</t>
  </si>
  <si>
    <t>726 85-02</t>
  </si>
  <si>
    <t>727 85-03</t>
  </si>
  <si>
    <t>729 85-05</t>
  </si>
  <si>
    <t>731 85-07</t>
  </si>
  <si>
    <t>Hlavice ventilu ÚT mechanická</t>
  </si>
  <si>
    <t>736 15-9112</t>
  </si>
  <si>
    <t>Měřič tepla ENBRA Scharky 775 DN 25 Qn 6m3/h, včetně montáže</t>
  </si>
  <si>
    <t>Měřič tepla ENBRA Scharky 775 DN 15 Qn 1,5m3/h, včetěn montáže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</si>
</sst>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dd/mm/yy"/>
    <numFmt numFmtId="165" formatCode="#,##0.00\ &quot;Kč&quot;"/>
    <numFmt numFmtId="166" formatCode="0.0"/>
    <numFmt numFmtId="167" formatCode="#,##0.00000"/>
  </numFmts>
  <fonts count="24" x14ac:knownFonts="1">
    <font>
      <sz val="10"/>
      <name val="Arial CE"/>
      <charset val="238"/>
    </font>
    <font>
      <b/>
      <sz val="14"/>
      <name val="Arial CE"/>
      <family val="2"/>
      <charset val="238"/>
    </font>
    <font>
      <b/>
      <i/>
      <sz val="12"/>
      <name val="Arial CE"/>
      <family val="2"/>
      <charset val="238"/>
    </font>
    <font>
      <b/>
      <i/>
      <sz val="10"/>
      <name val="Arial CE"/>
      <family val="2"/>
      <charset val="238"/>
    </font>
    <font>
      <b/>
      <sz val="9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sz val="9"/>
      <name val="Arial CE"/>
      <family val="2"/>
      <charset val="238"/>
    </font>
    <font>
      <b/>
      <sz val="10"/>
      <name val="Arial CE"/>
      <charset val="238"/>
    </font>
    <font>
      <b/>
      <sz val="9"/>
      <name val="Arial CE"/>
      <charset val="238"/>
    </font>
    <font>
      <b/>
      <u/>
      <sz val="12"/>
      <name val="Arial CE"/>
      <family val="2"/>
      <charset val="238"/>
    </font>
    <font>
      <b/>
      <u/>
      <sz val="10"/>
      <name val="Arial CE"/>
      <family val="2"/>
      <charset val="238"/>
    </font>
    <font>
      <u/>
      <sz val="10"/>
      <name val="Arial CE"/>
      <family val="2"/>
      <charset val="238"/>
    </font>
    <font>
      <b/>
      <sz val="8"/>
      <name val="Arial CE"/>
      <family val="2"/>
      <charset val="238"/>
    </font>
    <font>
      <sz val="10"/>
      <color indexed="9"/>
      <name val="Arial CE"/>
      <family val="2"/>
      <charset val="238"/>
    </font>
    <font>
      <sz val="8"/>
      <color indexed="12"/>
      <name val="Arial CE"/>
      <family val="2"/>
      <charset val="238"/>
    </font>
    <font>
      <sz val="10"/>
      <color indexed="9"/>
      <name val="Arial CE"/>
    </font>
    <font>
      <i/>
      <sz val="8"/>
      <name val="Arial CE"/>
      <family val="2"/>
      <charset val="238"/>
    </font>
    <font>
      <i/>
      <sz val="9"/>
      <name val="Arial CE"/>
    </font>
    <font>
      <b/>
      <i/>
      <sz val="14"/>
      <name val="Arial CE"/>
      <family val="2"/>
      <charset val="238"/>
    </font>
    <font>
      <sz val="14"/>
      <name val="Arial CE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6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9" fillId="0" borderId="0"/>
  </cellStyleXfs>
  <cellXfs count="213">
    <xf numFmtId="0" fontId="0" fillId="0" borderId="0" xfId="0"/>
    <xf numFmtId="0" fontId="1" fillId="0" borderId="0" xfId="0" applyFont="1" applyAlignment="1">
      <alignment horizontal="centerContinuous"/>
    </xf>
    <xf numFmtId="0" fontId="0" fillId="0" borderId="0" xfId="0" applyAlignment="1">
      <alignment horizontal="centerContinuous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49" fontId="2" fillId="2" borderId="6" xfId="0" applyNumberFormat="1" applyFont="1" applyFill="1" applyBorder="1"/>
    <xf numFmtId="49" fontId="0" fillId="2" borderId="7" xfId="0" applyNumberFormat="1" applyFill="1" applyBorder="1"/>
    <xf numFmtId="0" fontId="3" fillId="2" borderId="0" xfId="0" applyFont="1" applyFill="1" applyBorder="1"/>
    <xf numFmtId="0" fontId="0" fillId="2" borderId="0" xfId="0" applyFill="1" applyBorder="1"/>
    <xf numFmtId="0" fontId="0" fillId="0" borderId="8" xfId="0" applyBorder="1"/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13" xfId="0" applyNumberFormat="1" applyBorder="1"/>
    <xf numFmtId="0" fontId="0" fillId="0" borderId="12" xfId="0" applyNumberFormat="1" applyBorder="1"/>
    <xf numFmtId="0" fontId="0" fillId="0" borderId="14" xfId="0" applyNumberFormat="1" applyBorder="1"/>
    <xf numFmtId="0" fontId="0" fillId="0" borderId="0" xfId="0" applyNumberFormat="1"/>
    <xf numFmtId="3" fontId="0" fillId="0" borderId="14" xfId="0" applyNumberFormat="1" applyBorder="1"/>
    <xf numFmtId="0" fontId="0" fillId="0" borderId="17" xfId="0" applyBorder="1"/>
    <xf numFmtId="0" fontId="0" fillId="0" borderId="15" xfId="0" applyBorder="1"/>
    <xf numFmtId="0" fontId="0" fillId="0" borderId="18" xfId="0" applyBorder="1"/>
    <xf numFmtId="0" fontId="0" fillId="0" borderId="19" xfId="0" applyBorder="1"/>
    <xf numFmtId="0" fontId="0" fillId="0" borderId="6" xfId="0" applyBorder="1"/>
    <xf numFmtId="0" fontId="0" fillId="0" borderId="0" xfId="0" applyBorder="1"/>
    <xf numFmtId="3" fontId="0" fillId="0" borderId="0" xfId="0" applyNumberFormat="1"/>
    <xf numFmtId="0" fontId="1" fillId="0" borderId="23" xfId="0" applyFont="1" applyBorder="1" applyAlignment="1">
      <alignment horizontal="centerContinuous" vertical="center"/>
    </xf>
    <xf numFmtId="0" fontId="6" fillId="0" borderId="24" xfId="0" applyFont="1" applyBorder="1" applyAlignment="1">
      <alignment horizontal="centerContinuous" vertical="center"/>
    </xf>
    <xf numFmtId="0" fontId="0" fillId="0" borderId="24" xfId="0" applyBorder="1" applyAlignment="1">
      <alignment horizontal="centerContinuous" vertical="center"/>
    </xf>
    <xf numFmtId="0" fontId="0" fillId="0" borderId="25" xfId="0" applyBorder="1" applyAlignment="1">
      <alignment horizontal="centerContinuous" vertical="center"/>
    </xf>
    <xf numFmtId="0" fontId="5" fillId="0" borderId="26" xfId="0" applyFont="1" applyBorder="1" applyAlignment="1">
      <alignment horizontal="left"/>
    </xf>
    <xf numFmtId="0" fontId="0" fillId="0" borderId="27" xfId="0" applyBorder="1" applyAlignment="1">
      <alignment horizontal="left"/>
    </xf>
    <xf numFmtId="0" fontId="0" fillId="0" borderId="28" xfId="0" applyBorder="1" applyAlignment="1">
      <alignment horizontal="centerContinuous"/>
    </xf>
    <xf numFmtId="0" fontId="5" fillId="0" borderId="27" xfId="0" applyFont="1" applyBorder="1" applyAlignment="1">
      <alignment horizontal="centerContinuous"/>
    </xf>
    <xf numFmtId="0" fontId="0" fillId="0" borderId="27" xfId="0" applyBorder="1" applyAlignment="1">
      <alignment horizontal="centerContinuous"/>
    </xf>
    <xf numFmtId="0" fontId="0" fillId="0" borderId="29" xfId="0" applyBorder="1"/>
    <xf numFmtId="0" fontId="0" fillId="0" borderId="21" xfId="0" applyBorder="1"/>
    <xf numFmtId="3" fontId="0" fillId="0" borderId="30" xfId="0" applyNumberFormat="1" applyBorder="1"/>
    <xf numFmtId="0" fontId="0" fillId="0" borderId="31" xfId="0" applyBorder="1"/>
    <xf numFmtId="3" fontId="0" fillId="0" borderId="32" xfId="0" applyNumberFormat="1" applyBorder="1"/>
    <xf numFmtId="0" fontId="0" fillId="0" borderId="33" xfId="0" applyBorder="1"/>
    <xf numFmtId="3" fontId="0" fillId="0" borderId="15" xfId="0" applyNumberFormat="1" applyBorder="1"/>
    <xf numFmtId="0" fontId="0" fillId="0" borderId="16" xfId="0" applyBorder="1"/>
    <xf numFmtId="0" fontId="0" fillId="0" borderId="34" xfId="0" applyBorder="1"/>
    <xf numFmtId="0" fontId="0" fillId="0" borderId="35" xfId="0" applyBorder="1"/>
    <xf numFmtId="0" fontId="7" fillId="0" borderId="17" xfId="0" applyFont="1" applyBorder="1"/>
    <xf numFmtId="3" fontId="0" fillId="0" borderId="36" xfId="0" applyNumberFormat="1" applyBorder="1"/>
    <xf numFmtId="0" fontId="0" fillId="0" borderId="37" xfId="0" applyBorder="1"/>
    <xf numFmtId="3" fontId="0" fillId="0" borderId="38" xfId="0" applyNumberFormat="1" applyBorder="1"/>
    <xf numFmtId="0" fontId="0" fillId="0" borderId="39" xfId="0" applyBorder="1"/>
    <xf numFmtId="0" fontId="0" fillId="0" borderId="0" xfId="0" applyBorder="1" applyAlignment="1">
      <alignment horizontal="right"/>
    </xf>
    <xf numFmtId="164" fontId="0" fillId="0" borderId="0" xfId="0" applyNumberFormat="1" applyBorder="1"/>
    <xf numFmtId="0" fontId="0" fillId="0" borderId="13" xfId="0" applyNumberFormat="1" applyBorder="1" applyAlignment="1">
      <alignment horizontal="right"/>
    </xf>
    <xf numFmtId="165" fontId="0" fillId="0" borderId="15" xfId="0" applyNumberFormat="1" applyBorder="1"/>
    <xf numFmtId="165" fontId="0" fillId="0" borderId="0" xfId="0" applyNumberFormat="1" applyBorder="1"/>
    <xf numFmtId="0" fontId="6" fillId="0" borderId="37" xfId="0" applyFont="1" applyFill="1" applyBorder="1"/>
    <xf numFmtId="0" fontId="6" fillId="0" borderId="38" xfId="0" applyFont="1" applyFill="1" applyBorder="1"/>
    <xf numFmtId="0" fontId="6" fillId="0" borderId="40" xfId="0" applyFont="1" applyFill="1" applyBorder="1"/>
    <xf numFmtId="165" fontId="6" fillId="0" borderId="38" xfId="0" applyNumberFormat="1" applyFont="1" applyFill="1" applyBorder="1"/>
    <xf numFmtId="0" fontId="6" fillId="0" borderId="41" xfId="0" applyFont="1" applyFill="1" applyBorder="1"/>
    <xf numFmtId="0" fontId="6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0" fontId="3" fillId="0" borderId="44" xfId="1" applyFont="1" applyBorder="1"/>
    <xf numFmtId="0" fontId="9" fillId="0" borderId="44" xfId="1" applyBorder="1"/>
    <xf numFmtId="0" fontId="9" fillId="0" borderId="44" xfId="1" applyBorder="1" applyAlignment="1">
      <alignment horizontal="right"/>
    </xf>
    <xf numFmtId="0" fontId="9" fillId="0" borderId="44" xfId="1" applyFont="1" applyBorder="1"/>
    <xf numFmtId="0" fontId="0" fillId="0" borderId="44" xfId="0" applyNumberFormat="1" applyBorder="1" applyAlignment="1">
      <alignment horizontal="left"/>
    </xf>
    <xf numFmtId="0" fontId="0" fillId="0" borderId="45" xfId="0" applyNumberFormat="1" applyBorder="1"/>
    <xf numFmtId="0" fontId="3" fillId="0" borderId="48" xfId="1" applyFont="1" applyBorder="1"/>
    <xf numFmtId="0" fontId="9" fillId="0" borderId="48" xfId="1" applyBorder="1"/>
    <xf numFmtId="0" fontId="9" fillId="0" borderId="48" xfId="1" applyBorder="1" applyAlignment="1">
      <alignment horizontal="right"/>
    </xf>
    <xf numFmtId="49" fontId="1" fillId="0" borderId="0" xfId="0" applyNumberFormat="1" applyFont="1" applyAlignment="1">
      <alignment horizontal="centerContinuous"/>
    </xf>
    <xf numFmtId="49" fontId="5" fillId="0" borderId="26" xfId="0" applyNumberFormat="1" applyFont="1" applyFill="1" applyBorder="1"/>
    <xf numFmtId="0" fontId="5" fillId="0" borderId="27" xfId="0" applyFont="1" applyFill="1" applyBorder="1"/>
    <xf numFmtId="0" fontId="5" fillId="0" borderId="28" xfId="0" applyFont="1" applyFill="1" applyBorder="1"/>
    <xf numFmtId="0" fontId="5" fillId="0" borderId="50" xfId="0" applyFont="1" applyFill="1" applyBorder="1"/>
    <xf numFmtId="0" fontId="5" fillId="0" borderId="51" xfId="0" applyFont="1" applyFill="1" applyBorder="1"/>
    <xf numFmtId="0" fontId="5" fillId="0" borderId="52" xfId="0" applyFont="1" applyFill="1" applyBorder="1"/>
    <xf numFmtId="0" fontId="10" fillId="0" borderId="0" xfId="0" applyFont="1" applyFill="1" applyBorder="1"/>
    <xf numFmtId="0" fontId="0" fillId="0" borderId="0" xfId="0" applyFill="1" applyBorder="1"/>
    <xf numFmtId="3" fontId="7" fillId="0" borderId="9" xfId="0" applyNumberFormat="1" applyFont="1" applyFill="1" applyBorder="1"/>
    <xf numFmtId="0" fontId="5" fillId="0" borderId="26" xfId="0" applyFont="1" applyFill="1" applyBorder="1"/>
    <xf numFmtId="3" fontId="5" fillId="0" borderId="28" xfId="0" applyNumberFormat="1" applyFont="1" applyFill="1" applyBorder="1"/>
    <xf numFmtId="3" fontId="5" fillId="0" borderId="50" xfId="0" applyNumberFormat="1" applyFont="1" applyFill="1" applyBorder="1"/>
    <xf numFmtId="3" fontId="5" fillId="0" borderId="51" xfId="0" applyNumberFormat="1" applyFont="1" applyFill="1" applyBorder="1"/>
    <xf numFmtId="3" fontId="5" fillId="0" borderId="52" xfId="0" applyNumberFormat="1" applyFont="1" applyFill="1" applyBorder="1"/>
    <xf numFmtId="0" fontId="5" fillId="0" borderId="0" xfId="0" applyFont="1"/>
    <xf numFmtId="0" fontId="1" fillId="0" borderId="0" xfId="0" applyFont="1" applyFill="1" applyAlignment="1">
      <alignment horizontal="centerContinuous"/>
    </xf>
    <xf numFmtId="3" fontId="1" fillId="0" borderId="0" xfId="0" applyNumberFormat="1" applyFont="1" applyFill="1" applyAlignment="1">
      <alignment horizontal="centerContinuous"/>
    </xf>
    <xf numFmtId="0" fontId="0" fillId="0" borderId="0" xfId="0" applyFill="1"/>
    <xf numFmtId="0" fontId="11" fillId="0" borderId="31" xfId="0" applyFont="1" applyFill="1" applyBorder="1"/>
    <xf numFmtId="0" fontId="11" fillId="0" borderId="32" xfId="0" applyFont="1" applyFill="1" applyBorder="1"/>
    <xf numFmtId="0" fontId="0" fillId="0" borderId="55" xfId="0" applyFill="1" applyBorder="1"/>
    <xf numFmtId="0" fontId="11" fillId="0" borderId="56" xfId="0" applyFont="1" applyFill="1" applyBorder="1" applyAlignment="1">
      <alignment horizontal="right"/>
    </xf>
    <xf numFmtId="0" fontId="11" fillId="0" borderId="32" xfId="0" applyFont="1" applyFill="1" applyBorder="1" applyAlignment="1">
      <alignment horizontal="right"/>
    </xf>
    <xf numFmtId="0" fontId="11" fillId="0" borderId="33" xfId="0" applyFont="1" applyFill="1" applyBorder="1" applyAlignment="1">
      <alignment horizontal="center"/>
    </xf>
    <xf numFmtId="4" fontId="12" fillId="0" borderId="32" xfId="0" applyNumberFormat="1" applyFont="1" applyFill="1" applyBorder="1" applyAlignment="1">
      <alignment horizontal="right"/>
    </xf>
    <xf numFmtId="4" fontId="12" fillId="0" borderId="55" xfId="0" applyNumberFormat="1" applyFont="1" applyFill="1" applyBorder="1" applyAlignment="1">
      <alignment horizontal="right"/>
    </xf>
    <xf numFmtId="0" fontId="7" fillId="0" borderId="35" xfId="0" applyFont="1" applyFill="1" applyBorder="1"/>
    <xf numFmtId="0" fontId="7" fillId="0" borderId="21" xfId="0" applyFont="1" applyFill="1" applyBorder="1"/>
    <xf numFmtId="0" fontId="7" fillId="0" borderId="22" xfId="0" applyFont="1" applyFill="1" applyBorder="1"/>
    <xf numFmtId="3" fontId="7" fillId="0" borderId="34" xfId="0" applyNumberFormat="1" applyFont="1" applyFill="1" applyBorder="1" applyAlignment="1">
      <alignment horizontal="right"/>
    </xf>
    <xf numFmtId="166" fontId="7" fillId="0" borderId="57" xfId="0" applyNumberFormat="1" applyFont="1" applyFill="1" applyBorder="1" applyAlignment="1">
      <alignment horizontal="right"/>
    </xf>
    <xf numFmtId="3" fontId="7" fillId="0" borderId="58" xfId="0" applyNumberFormat="1" applyFont="1" applyFill="1" applyBorder="1" applyAlignment="1">
      <alignment horizontal="right"/>
    </xf>
    <xf numFmtId="4" fontId="7" fillId="0" borderId="21" xfId="0" applyNumberFormat="1" applyFont="1" applyFill="1" applyBorder="1" applyAlignment="1">
      <alignment horizontal="right"/>
    </xf>
    <xf numFmtId="3" fontId="7" fillId="0" borderId="22" xfId="0" applyNumberFormat="1" applyFont="1" applyFill="1" applyBorder="1" applyAlignment="1">
      <alignment horizontal="right"/>
    </xf>
    <xf numFmtId="0" fontId="0" fillId="0" borderId="37" xfId="0" applyFill="1" applyBorder="1"/>
    <xf numFmtId="0" fontId="5" fillId="0" borderId="38" xfId="0" applyFont="1" applyFill="1" applyBorder="1"/>
    <xf numFmtId="0" fontId="0" fillId="0" borderId="38" xfId="0" applyFill="1" applyBorder="1"/>
    <xf numFmtId="4" fontId="0" fillId="0" borderId="59" xfId="0" applyNumberFormat="1" applyFill="1" applyBorder="1"/>
    <xf numFmtId="4" fontId="0" fillId="0" borderId="37" xfId="0" applyNumberFormat="1" applyFill="1" applyBorder="1"/>
    <xf numFmtId="4" fontId="0" fillId="0" borderId="38" xfId="0" applyNumberFormat="1" applyFill="1" applyBorder="1"/>
    <xf numFmtId="3" fontId="10" fillId="0" borderId="0" xfId="0" applyNumberFormat="1" applyFont="1"/>
    <xf numFmtId="4" fontId="10" fillId="0" borderId="0" xfId="0" applyNumberFormat="1" applyFont="1"/>
    <xf numFmtId="4" fontId="0" fillId="0" borderId="0" xfId="0" applyNumberFormat="1"/>
    <xf numFmtId="0" fontId="9" fillId="0" borderId="0" xfId="1"/>
    <xf numFmtId="0" fontId="14" fillId="0" borderId="0" xfId="1" applyFont="1" applyAlignment="1">
      <alignment horizontal="centerContinuous"/>
    </xf>
    <xf numFmtId="0" fontId="15" fillId="0" borderId="0" xfId="1" applyFont="1" applyAlignment="1">
      <alignment horizontal="centerContinuous"/>
    </xf>
    <xf numFmtId="0" fontId="15" fillId="0" borderId="0" xfId="1" applyFont="1" applyAlignment="1">
      <alignment horizontal="right"/>
    </xf>
    <xf numFmtId="0" fontId="9" fillId="0" borderId="44" xfId="1" applyFont="1" applyBorder="1" applyAlignment="1">
      <alignment horizontal="center"/>
    </xf>
    <xf numFmtId="0" fontId="9" fillId="0" borderId="44" xfId="1" applyBorder="1" applyAlignment="1">
      <alignment horizontal="left"/>
    </xf>
    <xf numFmtId="0" fontId="10" fillId="0" borderId="0" xfId="1" applyFont="1" applyFill="1"/>
    <xf numFmtId="0" fontId="9" fillId="0" borderId="0" xfId="1" applyFont="1" applyFill="1"/>
    <xf numFmtId="0" fontId="9" fillId="0" borderId="0" xfId="1" applyFill="1"/>
    <xf numFmtId="0" fontId="9" fillId="0" borderId="0" xfId="1" applyFill="1" applyAlignment="1">
      <alignment horizontal="right"/>
    </xf>
    <xf numFmtId="0" fontId="9" fillId="0" borderId="0" xfId="1" applyFill="1" applyAlignment="1"/>
    <xf numFmtId="49" fontId="4" fillId="0" borderId="57" xfId="1" applyNumberFormat="1" applyFont="1" applyFill="1" applyBorder="1"/>
    <xf numFmtId="0" fontId="4" fillId="0" borderId="16" xfId="1" applyFont="1" applyFill="1" applyBorder="1" applyAlignment="1">
      <alignment horizontal="center"/>
    </xf>
    <xf numFmtId="0" fontId="4" fillId="0" borderId="16" xfId="1" applyNumberFormat="1" applyFont="1" applyFill="1" applyBorder="1" applyAlignment="1">
      <alignment horizontal="center"/>
    </xf>
    <xf numFmtId="0" fontId="4" fillId="0" borderId="57" xfId="1" applyFont="1" applyFill="1" applyBorder="1" applyAlignment="1">
      <alignment horizontal="center"/>
    </xf>
    <xf numFmtId="0" fontId="16" fillId="0" borderId="57" xfId="1" applyFont="1" applyFill="1" applyBorder="1"/>
    <xf numFmtId="0" fontId="5" fillId="0" borderId="53" xfId="1" applyFont="1" applyFill="1" applyBorder="1" applyAlignment="1">
      <alignment horizontal="center"/>
    </xf>
    <xf numFmtId="49" fontId="5" fillId="0" borderId="53" xfId="1" applyNumberFormat="1" applyFont="1" applyFill="1" applyBorder="1" applyAlignment="1">
      <alignment horizontal="left"/>
    </xf>
    <xf numFmtId="0" fontId="5" fillId="0" borderId="53" xfId="1" applyFont="1" applyFill="1" applyBorder="1"/>
    <xf numFmtId="0" fontId="9" fillId="0" borderId="53" xfId="1" applyFill="1" applyBorder="1" applyAlignment="1">
      <alignment horizontal="center"/>
    </xf>
    <xf numFmtId="0" fontId="9" fillId="0" borderId="53" xfId="1" applyNumberFormat="1" applyFill="1" applyBorder="1" applyAlignment="1">
      <alignment horizontal="right"/>
    </xf>
    <xf numFmtId="0" fontId="9" fillId="0" borderId="53" xfId="1" applyNumberFormat="1" applyFill="1" applyBorder="1"/>
    <xf numFmtId="0" fontId="8" fillId="0" borderId="60" xfId="1" applyNumberFormat="1" applyFont="1" applyFill="1" applyBorder="1"/>
    <xf numFmtId="0" fontId="17" fillId="0" borderId="0" xfId="1" applyFont="1"/>
    <xf numFmtId="0" fontId="7" fillId="0" borderId="53" xfId="1" applyFont="1" applyFill="1" applyBorder="1" applyAlignment="1">
      <alignment horizontal="center"/>
    </xf>
    <xf numFmtId="49" fontId="7" fillId="0" borderId="53" xfId="1" applyNumberFormat="1" applyFont="1" applyFill="1" applyBorder="1" applyAlignment="1">
      <alignment horizontal="left"/>
    </xf>
    <xf numFmtId="0" fontId="7" fillId="0" borderId="53" xfId="1" applyFont="1" applyFill="1" applyBorder="1" applyAlignment="1">
      <alignment wrapText="1"/>
    </xf>
    <xf numFmtId="49" fontId="7" fillId="0" borderId="53" xfId="1" applyNumberFormat="1" applyFont="1" applyFill="1" applyBorder="1" applyAlignment="1">
      <alignment horizontal="center" shrinkToFit="1"/>
    </xf>
    <xf numFmtId="4" fontId="7" fillId="0" borderId="53" xfId="1" applyNumberFormat="1" applyFont="1" applyFill="1" applyBorder="1" applyAlignment="1">
      <alignment horizontal="right"/>
    </xf>
    <xf numFmtId="4" fontId="7" fillId="0" borderId="53" xfId="1" applyNumberFormat="1" applyFont="1" applyFill="1" applyBorder="1"/>
    <xf numFmtId="167" fontId="7" fillId="0" borderId="53" xfId="1" applyNumberFormat="1" applyFont="1" applyFill="1" applyBorder="1"/>
    <xf numFmtId="0" fontId="10" fillId="0" borderId="53" xfId="1" applyFont="1" applyFill="1" applyBorder="1" applyAlignment="1">
      <alignment horizontal="center"/>
    </xf>
    <xf numFmtId="49" fontId="10" fillId="0" borderId="53" xfId="1" applyNumberFormat="1" applyFont="1" applyFill="1" applyBorder="1" applyAlignment="1">
      <alignment horizontal="left"/>
    </xf>
    <xf numFmtId="4" fontId="18" fillId="0" borderId="53" xfId="1" applyNumberFormat="1" applyFont="1" applyFill="1" applyBorder="1" applyAlignment="1">
      <alignment horizontal="right" wrapText="1"/>
    </xf>
    <xf numFmtId="0" fontId="18" fillId="0" borderId="53" xfId="1" applyFont="1" applyFill="1" applyBorder="1" applyAlignment="1">
      <alignment horizontal="left" wrapText="1"/>
    </xf>
    <xf numFmtId="0" fontId="18" fillId="0" borderId="53" xfId="0" applyFont="1" applyFill="1" applyBorder="1" applyAlignment="1">
      <alignment horizontal="right"/>
    </xf>
    <xf numFmtId="0" fontId="9" fillId="0" borderId="53" xfId="1" applyFill="1" applyBorder="1"/>
    <xf numFmtId="0" fontId="19" fillId="0" borderId="0" xfId="1" applyFont="1"/>
    <xf numFmtId="0" fontId="9" fillId="0" borderId="61" xfId="1" applyFill="1" applyBorder="1" applyAlignment="1">
      <alignment horizontal="center"/>
    </xf>
    <xf numFmtId="49" fontId="3" fillId="0" borderId="61" xfId="1" applyNumberFormat="1" applyFont="1" applyFill="1" applyBorder="1" applyAlignment="1">
      <alignment horizontal="left"/>
    </xf>
    <xf numFmtId="0" fontId="3" fillId="0" borderId="61" xfId="1" applyFont="1" applyFill="1" applyBorder="1"/>
    <xf numFmtId="4" fontId="9" fillId="0" borderId="61" xfId="1" applyNumberFormat="1" applyFill="1" applyBorder="1" applyAlignment="1">
      <alignment horizontal="right"/>
    </xf>
    <xf numFmtId="4" fontId="5" fillId="0" borderId="61" xfId="1" applyNumberFormat="1" applyFont="1" applyFill="1" applyBorder="1"/>
    <xf numFmtId="0" fontId="5" fillId="0" borderId="61" xfId="1" applyFont="1" applyFill="1" applyBorder="1"/>
    <xf numFmtId="167" fontId="5" fillId="0" borderId="61" xfId="1" applyNumberFormat="1" applyFont="1" applyFill="1" applyBorder="1"/>
    <xf numFmtId="3" fontId="9" fillId="0" borderId="0" xfId="1" applyNumberFormat="1"/>
    <xf numFmtId="0" fontId="9" fillId="0" borderId="0" xfId="1" applyBorder="1"/>
    <xf numFmtId="0" fontId="20" fillId="0" borderId="0" xfId="1" applyFont="1" applyAlignment="1"/>
    <xf numFmtId="0" fontId="9" fillId="0" borderId="0" xfId="1" applyAlignment="1">
      <alignment horizontal="right"/>
    </xf>
    <xf numFmtId="0" fontId="21" fillId="0" borderId="0" xfId="1" applyFont="1" applyBorder="1"/>
    <xf numFmtId="3" fontId="21" fillId="0" borderId="0" xfId="1" applyNumberFormat="1" applyFont="1" applyBorder="1" applyAlignment="1">
      <alignment horizontal="right"/>
    </xf>
    <xf numFmtId="4" fontId="21" fillId="0" borderId="0" xfId="1" applyNumberFormat="1" applyFont="1" applyBorder="1"/>
    <xf numFmtId="0" fontId="20" fillId="0" borderId="0" xfId="1" applyFont="1" applyBorder="1" applyAlignment="1"/>
    <xf numFmtId="0" fontId="9" fillId="0" borderId="0" xfId="1" applyBorder="1" applyAlignment="1">
      <alignment horizontal="right"/>
    </xf>
    <xf numFmtId="49" fontId="10" fillId="0" borderId="6" xfId="0" applyNumberFormat="1" applyFont="1" applyFill="1" applyBorder="1"/>
    <xf numFmtId="3" fontId="7" fillId="0" borderId="7" xfId="0" applyNumberFormat="1" applyFont="1" applyFill="1" applyBorder="1"/>
    <xf numFmtId="3" fontId="7" fillId="0" borderId="53" xfId="0" applyNumberFormat="1" applyFont="1" applyFill="1" applyBorder="1"/>
    <xf numFmtId="3" fontId="7" fillId="0" borderId="54" xfId="0" applyNumberFormat="1" applyFont="1" applyFill="1" applyBorder="1"/>
    <xf numFmtId="0" fontId="9" fillId="0" borderId="48" xfId="1" applyBorder="1" applyAlignment="1">
      <alignment horizontal="left" shrinkToFit="1"/>
    </xf>
    <xf numFmtId="0" fontId="9" fillId="0" borderId="49" xfId="1" applyBorder="1" applyAlignment="1">
      <alignment horizontal="left" shrinkToFit="1"/>
    </xf>
    <xf numFmtId="0" fontId="9" fillId="0" borderId="45" xfId="1" applyBorder="1" applyAlignment="1">
      <alignment horizontal="left"/>
    </xf>
    <xf numFmtId="49" fontId="22" fillId="2" borderId="6" xfId="0" applyNumberFormat="1" applyFont="1" applyFill="1" applyBorder="1"/>
    <xf numFmtId="49" fontId="23" fillId="2" borderId="7" xfId="0" applyNumberFormat="1" applyFont="1" applyFill="1" applyBorder="1"/>
    <xf numFmtId="0" fontId="22" fillId="2" borderId="0" xfId="0" applyFont="1" applyFill="1" applyBorder="1"/>
    <xf numFmtId="0" fontId="23" fillId="2" borderId="0" xfId="0" applyFont="1" applyFill="1" applyBorder="1"/>
    <xf numFmtId="49" fontId="23" fillId="0" borderId="8" xfId="0" applyNumberFormat="1" applyFont="1" applyBorder="1" applyAlignment="1">
      <alignment horizontal="left"/>
    </xf>
    <xf numFmtId="0" fontId="23" fillId="0" borderId="9" xfId="0" applyFont="1" applyBorder="1"/>
    <xf numFmtId="0" fontId="23" fillId="0" borderId="0" xfId="0" applyFont="1"/>
    <xf numFmtId="4" fontId="9" fillId="0" borderId="0" xfId="1" applyNumberFormat="1"/>
    <xf numFmtId="0" fontId="17" fillId="0" borderId="0" xfId="1" applyFont="1" applyFill="1"/>
    <xf numFmtId="0" fontId="0" fillId="0" borderId="0" xfId="0" applyFill="1" applyAlignment="1">
      <alignment wrapText="1"/>
    </xf>
    <xf numFmtId="0" fontId="0" fillId="0" borderId="0" xfId="0" applyAlignment="1">
      <alignment horizontal="left" wrapText="1"/>
    </xf>
    <xf numFmtId="0" fontId="4" fillId="0" borderId="15" xfId="0" applyFont="1" applyBorder="1" applyAlignment="1">
      <alignment horizontal="left"/>
    </xf>
    <xf numFmtId="0" fontId="4" fillId="0" borderId="16" xfId="0" applyFont="1" applyBorder="1" applyAlignment="1">
      <alignment horizontal="left"/>
    </xf>
    <xf numFmtId="0" fontId="4" fillId="0" borderId="15" xfId="0" applyFont="1" applyBorder="1" applyAlignment="1">
      <alignment horizontal="left" wrapText="1"/>
    </xf>
    <xf numFmtId="0" fontId="4" fillId="0" borderId="16" xfId="0" applyFont="1" applyBorder="1" applyAlignment="1">
      <alignment horizontal="left" wrapText="1"/>
    </xf>
    <xf numFmtId="0" fontId="5" fillId="0" borderId="20" xfId="0" applyFont="1" applyBorder="1" applyAlignment="1">
      <alignment horizontal="left"/>
    </xf>
    <xf numFmtId="0" fontId="5" fillId="0" borderId="21" xfId="0" applyFont="1" applyBorder="1" applyAlignment="1">
      <alignment horizontal="left"/>
    </xf>
    <xf numFmtId="0" fontId="5" fillId="0" borderId="22" xfId="0" applyFont="1" applyBorder="1" applyAlignment="1">
      <alignment horizontal="left"/>
    </xf>
    <xf numFmtId="0" fontId="8" fillId="0" borderId="0" xfId="0" applyFont="1" applyAlignment="1">
      <alignment horizontal="left" vertical="top" wrapText="1"/>
    </xf>
    <xf numFmtId="0" fontId="9" fillId="0" borderId="42" xfId="1" applyFont="1" applyBorder="1" applyAlignment="1">
      <alignment horizontal="center"/>
    </xf>
    <xf numFmtId="0" fontId="9" fillId="0" borderId="43" xfId="1" applyFont="1" applyBorder="1" applyAlignment="1">
      <alignment horizontal="center"/>
    </xf>
    <xf numFmtId="0" fontId="9" fillId="0" borderId="46" xfId="1" applyFont="1" applyBorder="1" applyAlignment="1">
      <alignment horizontal="center"/>
    </xf>
    <xf numFmtId="0" fontId="9" fillId="0" borderId="47" xfId="1" applyFont="1" applyBorder="1" applyAlignment="1">
      <alignment horizontal="center"/>
    </xf>
    <xf numFmtId="0" fontId="9" fillId="0" borderId="48" xfId="1" applyFont="1" applyBorder="1" applyAlignment="1">
      <alignment horizontal="left" shrinkToFit="1"/>
    </xf>
    <xf numFmtId="0" fontId="9" fillId="0" borderId="49" xfId="1" applyFont="1" applyBorder="1" applyAlignment="1">
      <alignment horizontal="left" shrinkToFit="1"/>
    </xf>
    <xf numFmtId="3" fontId="5" fillId="0" borderId="38" xfId="0" applyNumberFormat="1" applyFont="1" applyFill="1" applyBorder="1" applyAlignment="1">
      <alignment horizontal="right"/>
    </xf>
    <xf numFmtId="3" fontId="5" fillId="0" borderId="59" xfId="0" applyNumberFormat="1" applyFont="1" applyFill="1" applyBorder="1" applyAlignment="1">
      <alignment horizontal="right"/>
    </xf>
    <xf numFmtId="0" fontId="18" fillId="0" borderId="8" xfId="1" applyFont="1" applyFill="1" applyBorder="1" applyAlignment="1">
      <alignment horizontal="left" wrapText="1"/>
    </xf>
    <xf numFmtId="0" fontId="0" fillId="0" borderId="0" xfId="0" applyFill="1" applyAlignment="1">
      <alignment horizontal="left" wrapText="1"/>
    </xf>
    <xf numFmtId="0" fontId="13" fillId="0" borderId="0" xfId="1" applyFont="1" applyAlignment="1">
      <alignment horizontal="center"/>
    </xf>
    <xf numFmtId="49" fontId="9" fillId="0" borderId="46" xfId="1" applyNumberFormat="1" applyFont="1" applyBorder="1" applyAlignment="1">
      <alignment horizontal="center"/>
    </xf>
  </cellXfs>
  <cellStyles count="2">
    <cellStyle name="Normální" xfId="0" builtinId="0"/>
    <cellStyle name="normální_POL.XL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/>
  <dimension ref="A1:BE52"/>
  <sheetViews>
    <sheetView tabSelected="1" workbookViewId="0">
      <selection activeCell="C17" sqref="C17"/>
    </sheetView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8.42578125" bestFit="1" customWidth="1"/>
    <col min="7" max="7" width="9.140625" customWidth="1"/>
  </cols>
  <sheetData>
    <row r="1" spans="1:57" ht="21.75" customHeight="1" x14ac:dyDescent="0.25">
      <c r="A1" s="1" t="s">
        <v>0</v>
      </c>
      <c r="B1" s="2"/>
      <c r="C1" s="2"/>
      <c r="D1" s="2"/>
      <c r="E1" s="2"/>
      <c r="F1" s="2"/>
      <c r="G1" s="2"/>
    </row>
    <row r="2" spans="1:57" ht="15" customHeight="1" thickBot="1" x14ac:dyDescent="0.25"/>
    <row r="3" spans="1:57" ht="12.95" customHeight="1" x14ac:dyDescent="0.2">
      <c r="A3" s="3" t="s">
        <v>1</v>
      </c>
      <c r="B3" s="4"/>
      <c r="C3" s="5" t="s">
        <v>2</v>
      </c>
      <c r="D3" s="5"/>
      <c r="E3" s="5"/>
      <c r="F3" s="6" t="s">
        <v>3</v>
      </c>
      <c r="G3" s="7"/>
    </row>
    <row r="4" spans="1:57" ht="12.95" customHeight="1" x14ac:dyDescent="0.2">
      <c r="A4" s="8"/>
      <c r="B4" s="9"/>
      <c r="C4" s="10" t="s">
        <v>402</v>
      </c>
      <c r="D4" s="11"/>
      <c r="E4" s="11"/>
      <c r="F4" s="12"/>
      <c r="G4" s="13"/>
    </row>
    <row r="5" spans="1:57" ht="12.95" customHeight="1" x14ac:dyDescent="0.2">
      <c r="A5" s="14" t="s">
        <v>5</v>
      </c>
      <c r="B5" s="15"/>
      <c r="C5" s="16" t="s">
        <v>6</v>
      </c>
      <c r="D5" s="16"/>
      <c r="E5" s="16"/>
      <c r="F5" s="17" t="s">
        <v>7</v>
      </c>
      <c r="G5" s="18"/>
    </row>
    <row r="6" spans="1:57" s="188" customFormat="1" ht="18.75" x14ac:dyDescent="0.3">
      <c r="A6" s="182"/>
      <c r="B6" s="183"/>
      <c r="C6" s="184" t="s">
        <v>401</v>
      </c>
      <c r="D6" s="185"/>
      <c r="E6" s="185"/>
      <c r="F6" s="186"/>
      <c r="G6" s="187"/>
    </row>
    <row r="7" spans="1:57" x14ac:dyDescent="0.2">
      <c r="A7" s="14" t="s">
        <v>8</v>
      </c>
      <c r="B7" s="16"/>
      <c r="C7" s="193" t="s">
        <v>403</v>
      </c>
      <c r="D7" s="194"/>
      <c r="E7" s="19" t="s">
        <v>9</v>
      </c>
      <c r="F7" s="20"/>
      <c r="G7" s="21">
        <v>0</v>
      </c>
      <c r="H7" s="22"/>
      <c r="I7" s="22"/>
    </row>
    <row r="8" spans="1:57" ht="25.5" customHeight="1" x14ac:dyDescent="0.2">
      <c r="A8" s="14" t="s">
        <v>10</v>
      </c>
      <c r="B8" s="16"/>
      <c r="C8" s="195" t="s">
        <v>404</v>
      </c>
      <c r="D8" s="196"/>
      <c r="E8" s="17" t="s">
        <v>11</v>
      </c>
      <c r="F8" s="16"/>
      <c r="G8" s="23">
        <f>IF(PocetMJ=0,,ROUND((#REF!+F29)/PocetMJ,1))</f>
        <v>0</v>
      </c>
    </row>
    <row r="9" spans="1:57" x14ac:dyDescent="0.2">
      <c r="A9" s="24" t="s">
        <v>12</v>
      </c>
      <c r="B9" s="25"/>
      <c r="C9" s="25"/>
      <c r="D9" s="25"/>
      <c r="E9" s="26" t="s">
        <v>13</v>
      </c>
      <c r="F9" s="25"/>
      <c r="G9" s="27"/>
    </row>
    <row r="10" spans="1:57" x14ac:dyDescent="0.2">
      <c r="A10" s="28" t="s">
        <v>14</v>
      </c>
      <c r="B10" s="29"/>
      <c r="C10" s="29"/>
      <c r="D10" s="29"/>
      <c r="E10" s="12" t="s">
        <v>15</v>
      </c>
      <c r="F10" s="29"/>
      <c r="G10" s="13"/>
      <c r="BA10" s="30"/>
      <c r="BB10" s="30"/>
      <c r="BC10" s="30"/>
      <c r="BD10" s="30"/>
      <c r="BE10" s="30"/>
    </row>
    <row r="11" spans="1:57" x14ac:dyDescent="0.2">
      <c r="A11" s="28"/>
      <c r="B11" s="29"/>
      <c r="C11" s="29"/>
      <c r="D11" s="29"/>
      <c r="E11" s="197"/>
      <c r="F11" s="198"/>
      <c r="G11" s="199"/>
    </row>
    <row r="12" spans="1:57" ht="28.5" customHeight="1" thickBot="1" x14ac:dyDescent="0.25">
      <c r="A12" s="31" t="s">
        <v>16</v>
      </c>
      <c r="B12" s="32"/>
      <c r="C12" s="32"/>
      <c r="D12" s="32"/>
      <c r="E12" s="33"/>
      <c r="F12" s="33"/>
      <c r="G12" s="34"/>
    </row>
    <row r="13" spans="1:57" ht="17.25" customHeight="1" thickBot="1" x14ac:dyDescent="0.25">
      <c r="A13" s="35" t="s">
        <v>17</v>
      </c>
      <c r="B13" s="36"/>
      <c r="C13" s="37"/>
      <c r="D13" s="38" t="s">
        <v>18</v>
      </c>
      <c r="E13" s="39"/>
      <c r="F13" s="39"/>
      <c r="G13" s="37"/>
    </row>
    <row r="14" spans="1:57" ht="15.95" customHeight="1" x14ac:dyDescent="0.2">
      <c r="A14" s="40"/>
      <c r="B14" s="41" t="s">
        <v>19</v>
      </c>
      <c r="C14" s="42">
        <f>Dodavka</f>
        <v>0</v>
      </c>
      <c r="D14" s="43"/>
      <c r="E14" s="44"/>
      <c r="F14" s="45"/>
      <c r="G14" s="42"/>
    </row>
    <row r="15" spans="1:57" ht="15.95" customHeight="1" x14ac:dyDescent="0.2">
      <c r="A15" s="40" t="s">
        <v>20</v>
      </c>
      <c r="B15" s="41" t="s">
        <v>21</v>
      </c>
      <c r="C15" s="42">
        <f>Mont</f>
        <v>0</v>
      </c>
      <c r="D15" s="24"/>
      <c r="E15" s="46"/>
      <c r="F15" s="47"/>
      <c r="G15" s="42"/>
    </row>
    <row r="16" spans="1:57" ht="15.95" customHeight="1" x14ac:dyDescent="0.2">
      <c r="A16" s="40" t="s">
        <v>22</v>
      </c>
      <c r="B16" s="41" t="s">
        <v>23</v>
      </c>
      <c r="C16" s="42">
        <f>HSV</f>
        <v>0</v>
      </c>
      <c r="D16" s="24"/>
      <c r="E16" s="46"/>
      <c r="F16" s="47"/>
      <c r="G16" s="42"/>
    </row>
    <row r="17" spans="1:7" ht="15.95" customHeight="1" x14ac:dyDescent="0.2">
      <c r="A17" s="48" t="s">
        <v>24</v>
      </c>
      <c r="B17" s="41" t="s">
        <v>25</v>
      </c>
      <c r="C17" s="42">
        <f>PSV</f>
        <v>0</v>
      </c>
      <c r="D17" s="24"/>
      <c r="E17" s="46"/>
      <c r="F17" s="47"/>
      <c r="G17" s="42"/>
    </row>
    <row r="18" spans="1:7" ht="15.95" customHeight="1" x14ac:dyDescent="0.2">
      <c r="A18" s="49" t="s">
        <v>26</v>
      </c>
      <c r="B18" s="41"/>
      <c r="C18" s="42">
        <f>SUM(C14:C17)</f>
        <v>0</v>
      </c>
      <c r="D18" s="50"/>
      <c r="E18" s="46"/>
      <c r="F18" s="47"/>
      <c r="G18" s="42"/>
    </row>
    <row r="19" spans="1:7" ht="15.95" customHeight="1" x14ac:dyDescent="0.2">
      <c r="A19" s="49"/>
      <c r="B19" s="41"/>
      <c r="C19" s="42"/>
      <c r="D19" s="24"/>
      <c r="E19" s="46"/>
      <c r="F19" s="47"/>
      <c r="G19" s="42"/>
    </row>
    <row r="20" spans="1:7" ht="15.95" customHeight="1" x14ac:dyDescent="0.2">
      <c r="A20" s="49" t="s">
        <v>27</v>
      </c>
      <c r="B20" s="41"/>
      <c r="C20" s="42">
        <f>HZS</f>
        <v>0</v>
      </c>
      <c r="D20" s="24"/>
      <c r="E20" s="46"/>
      <c r="F20" s="47"/>
      <c r="G20" s="42"/>
    </row>
    <row r="21" spans="1:7" ht="15.95" customHeight="1" x14ac:dyDescent="0.2">
      <c r="A21" s="28" t="s">
        <v>28</v>
      </c>
      <c r="B21" s="29"/>
      <c r="C21" s="42">
        <f>C18+C20</f>
        <v>0</v>
      </c>
      <c r="D21" s="24" t="s">
        <v>29</v>
      </c>
      <c r="E21" s="46"/>
      <c r="F21" s="47"/>
      <c r="G21" s="42">
        <f>G22-SUM(G14:G20)</f>
        <v>0</v>
      </c>
    </row>
    <row r="22" spans="1:7" ht="15.95" customHeight="1" thickBot="1" x14ac:dyDescent="0.25">
      <c r="A22" s="24" t="s">
        <v>30</v>
      </c>
      <c r="B22" s="25"/>
      <c r="C22" s="51">
        <f>C21+G22</f>
        <v>0</v>
      </c>
      <c r="D22" s="52" t="s">
        <v>31</v>
      </c>
      <c r="E22" s="53"/>
      <c r="F22" s="54"/>
      <c r="G22" s="42">
        <f>VRN</f>
        <v>0</v>
      </c>
    </row>
    <row r="23" spans="1:7" x14ac:dyDescent="0.2">
      <c r="A23" s="3" t="s">
        <v>32</v>
      </c>
      <c r="B23" s="5"/>
      <c r="C23" s="6" t="s">
        <v>33</v>
      </c>
      <c r="D23" s="5"/>
      <c r="E23" s="6" t="s">
        <v>34</v>
      </c>
      <c r="F23" s="5"/>
      <c r="G23" s="7"/>
    </row>
    <row r="24" spans="1:7" x14ac:dyDescent="0.2">
      <c r="A24" s="16" t="s">
        <v>403</v>
      </c>
      <c r="C24" s="17" t="s">
        <v>35</v>
      </c>
      <c r="D24" s="16"/>
      <c r="E24" s="17" t="s">
        <v>35</v>
      </c>
      <c r="F24" s="16"/>
      <c r="G24" s="18"/>
    </row>
    <row r="25" spans="1:7" x14ac:dyDescent="0.2">
      <c r="A25" s="28" t="s">
        <v>36</v>
      </c>
      <c r="B25" s="55"/>
      <c r="C25" s="12" t="s">
        <v>36</v>
      </c>
      <c r="D25" s="29"/>
      <c r="E25" s="12" t="s">
        <v>36</v>
      </c>
      <c r="F25" s="29"/>
      <c r="G25" s="13"/>
    </row>
    <row r="26" spans="1:7" x14ac:dyDescent="0.2">
      <c r="A26" s="28"/>
      <c r="B26" s="56">
        <v>41605</v>
      </c>
      <c r="C26" s="12" t="s">
        <v>37</v>
      </c>
      <c r="D26" s="29"/>
      <c r="E26" s="12" t="s">
        <v>38</v>
      </c>
      <c r="F26" s="29"/>
      <c r="G26" s="13"/>
    </row>
    <row r="27" spans="1:7" x14ac:dyDescent="0.2">
      <c r="A27" s="28"/>
      <c r="B27" s="29"/>
      <c r="C27" s="12"/>
      <c r="D27" s="29"/>
      <c r="E27" s="12"/>
      <c r="F27" s="29"/>
      <c r="G27" s="13"/>
    </row>
    <row r="28" spans="1:7" ht="97.5" customHeight="1" x14ac:dyDescent="0.2">
      <c r="A28" s="28"/>
      <c r="B28" s="29"/>
      <c r="C28" s="12"/>
      <c r="D28" s="29"/>
      <c r="E28" s="12"/>
      <c r="F28" s="29"/>
      <c r="G28" s="13"/>
    </row>
    <row r="29" spans="1:7" x14ac:dyDescent="0.2">
      <c r="A29" s="14" t="s">
        <v>39</v>
      </c>
      <c r="B29" s="16"/>
      <c r="C29" s="57">
        <v>21</v>
      </c>
      <c r="D29" s="16" t="s">
        <v>40</v>
      </c>
      <c r="E29" s="17"/>
      <c r="F29" s="58">
        <f>C22</f>
        <v>0</v>
      </c>
      <c r="G29" s="18"/>
    </row>
    <row r="30" spans="1:7" x14ac:dyDescent="0.2">
      <c r="A30" s="14" t="s">
        <v>41</v>
      </c>
      <c r="B30" s="16"/>
      <c r="C30" s="57">
        <v>21</v>
      </c>
      <c r="D30" s="16" t="s">
        <v>40</v>
      </c>
      <c r="E30" s="17"/>
      <c r="F30" s="59">
        <f>ROUND(PRODUCT(F29,C30/100),0)</f>
        <v>0</v>
      </c>
      <c r="G30" s="27"/>
    </row>
    <row r="31" spans="1:7" s="65" customFormat="1" ht="19.5" customHeight="1" thickBot="1" x14ac:dyDescent="0.3">
      <c r="A31" s="60" t="s">
        <v>42</v>
      </c>
      <c r="B31" s="61"/>
      <c r="C31" s="61"/>
      <c r="D31" s="61"/>
      <c r="E31" s="62"/>
      <c r="F31" s="63">
        <f>ROUND(SUM(F29:F30),0)</f>
        <v>0</v>
      </c>
      <c r="G31" s="64"/>
    </row>
    <row r="33" spans="1:8" x14ac:dyDescent="0.2">
      <c r="A33" s="66" t="s">
        <v>43</v>
      </c>
      <c r="B33" s="66"/>
      <c r="C33" s="66"/>
      <c r="D33" s="66"/>
      <c r="E33" s="66"/>
      <c r="F33" s="66"/>
      <c r="G33" s="66"/>
      <c r="H33" t="s">
        <v>4</v>
      </c>
    </row>
    <row r="34" spans="1:8" ht="14.25" customHeight="1" x14ac:dyDescent="0.2">
      <c r="A34" s="66"/>
      <c r="B34" s="200"/>
      <c r="C34" s="200"/>
      <c r="D34" s="200"/>
      <c r="E34" s="200"/>
      <c r="F34" s="200"/>
      <c r="G34" s="200"/>
      <c r="H34" t="s">
        <v>4</v>
      </c>
    </row>
    <row r="35" spans="1:8" ht="12.75" customHeight="1" x14ac:dyDescent="0.2">
      <c r="A35" s="67"/>
      <c r="B35" s="200"/>
      <c r="C35" s="200"/>
      <c r="D35" s="200"/>
      <c r="E35" s="200"/>
      <c r="F35" s="200"/>
      <c r="G35" s="200"/>
      <c r="H35" t="s">
        <v>4</v>
      </c>
    </row>
    <row r="36" spans="1:8" x14ac:dyDescent="0.2">
      <c r="A36" s="67"/>
      <c r="B36" s="200"/>
      <c r="C36" s="200"/>
      <c r="D36" s="200"/>
      <c r="E36" s="200"/>
      <c r="F36" s="200"/>
      <c r="G36" s="200"/>
      <c r="H36" t="s">
        <v>4</v>
      </c>
    </row>
    <row r="37" spans="1:8" x14ac:dyDescent="0.2">
      <c r="A37" s="67"/>
      <c r="B37" s="200"/>
      <c r="C37" s="200"/>
      <c r="D37" s="200"/>
      <c r="E37" s="200"/>
      <c r="F37" s="200"/>
      <c r="G37" s="200"/>
      <c r="H37" t="s">
        <v>4</v>
      </c>
    </row>
    <row r="38" spans="1:8" x14ac:dyDescent="0.2">
      <c r="A38" s="67"/>
      <c r="B38" s="200"/>
      <c r="C38" s="200"/>
      <c r="D38" s="200"/>
      <c r="E38" s="200"/>
      <c r="F38" s="200"/>
      <c r="G38" s="200"/>
      <c r="H38" t="s">
        <v>4</v>
      </c>
    </row>
    <row r="39" spans="1:8" x14ac:dyDescent="0.2">
      <c r="A39" s="67"/>
      <c r="B39" s="200"/>
      <c r="C39" s="200"/>
      <c r="D39" s="200"/>
      <c r="E39" s="200"/>
      <c r="F39" s="200"/>
      <c r="G39" s="200"/>
      <c r="H39" t="s">
        <v>4</v>
      </c>
    </row>
    <row r="40" spans="1:8" x14ac:dyDescent="0.2">
      <c r="A40" s="67"/>
      <c r="B40" s="200"/>
      <c r="C40" s="200"/>
      <c r="D40" s="200"/>
      <c r="E40" s="200"/>
      <c r="F40" s="200"/>
      <c r="G40" s="200"/>
      <c r="H40" t="s">
        <v>4</v>
      </c>
    </row>
    <row r="41" spans="1:8" x14ac:dyDescent="0.2">
      <c r="A41" s="67"/>
      <c r="B41" s="200"/>
      <c r="C41" s="200"/>
      <c r="D41" s="200"/>
      <c r="E41" s="200"/>
      <c r="F41" s="200"/>
      <c r="G41" s="200"/>
      <c r="H41" t="s">
        <v>4</v>
      </c>
    </row>
    <row r="42" spans="1:8" x14ac:dyDescent="0.2">
      <c r="A42" s="67"/>
      <c r="B42" s="200"/>
      <c r="C42" s="200"/>
      <c r="D42" s="200"/>
      <c r="E42" s="200"/>
      <c r="F42" s="200"/>
      <c r="G42" s="200"/>
      <c r="H42" t="s">
        <v>4</v>
      </c>
    </row>
    <row r="43" spans="1:8" x14ac:dyDescent="0.2">
      <c r="B43" s="192"/>
      <c r="C43" s="192"/>
      <c r="D43" s="192"/>
      <c r="E43" s="192"/>
      <c r="F43" s="192"/>
      <c r="G43" s="192"/>
    </row>
    <row r="44" spans="1:8" x14ac:dyDescent="0.2">
      <c r="B44" s="192"/>
      <c r="C44" s="192"/>
      <c r="D44" s="192"/>
      <c r="E44" s="192"/>
      <c r="F44" s="192"/>
      <c r="G44" s="192"/>
    </row>
    <row r="45" spans="1:8" x14ac:dyDescent="0.2">
      <c r="B45" s="192"/>
      <c r="C45" s="192"/>
      <c r="D45" s="192"/>
      <c r="E45" s="192"/>
      <c r="F45" s="192"/>
      <c r="G45" s="192"/>
    </row>
    <row r="46" spans="1:8" x14ac:dyDescent="0.2">
      <c r="B46" s="192"/>
      <c r="C46" s="192"/>
      <c r="D46" s="192"/>
      <c r="E46" s="192"/>
      <c r="F46" s="192"/>
      <c r="G46" s="192"/>
    </row>
    <row r="47" spans="1:8" x14ac:dyDescent="0.2">
      <c r="B47" s="192"/>
      <c r="C47" s="192"/>
      <c r="D47" s="192"/>
      <c r="E47" s="192"/>
      <c r="F47" s="192"/>
      <c r="G47" s="192"/>
    </row>
    <row r="48" spans="1:8" x14ac:dyDescent="0.2">
      <c r="B48" s="192"/>
      <c r="C48" s="192"/>
      <c r="D48" s="192"/>
      <c r="E48" s="192"/>
      <c r="F48" s="192"/>
      <c r="G48" s="192"/>
    </row>
    <row r="49" spans="2:7" x14ac:dyDescent="0.2">
      <c r="B49" s="192"/>
      <c r="C49" s="192"/>
      <c r="D49" s="192"/>
      <c r="E49" s="192"/>
      <c r="F49" s="192"/>
      <c r="G49" s="192"/>
    </row>
    <row r="50" spans="2:7" x14ac:dyDescent="0.2">
      <c r="B50" s="192"/>
      <c r="C50" s="192"/>
      <c r="D50" s="192"/>
      <c r="E50" s="192"/>
      <c r="F50" s="192"/>
      <c r="G50" s="192"/>
    </row>
    <row r="51" spans="2:7" x14ac:dyDescent="0.2">
      <c r="B51" s="192"/>
      <c r="C51" s="192"/>
      <c r="D51" s="192"/>
      <c r="E51" s="192"/>
      <c r="F51" s="192"/>
      <c r="G51" s="192"/>
    </row>
    <row r="52" spans="2:7" x14ac:dyDescent="0.2">
      <c r="B52" s="192"/>
      <c r="C52" s="192"/>
      <c r="D52" s="192"/>
      <c r="E52" s="192"/>
      <c r="F52" s="192"/>
      <c r="G52" s="192"/>
    </row>
  </sheetData>
  <mergeCells count="14">
    <mergeCell ref="B44:G44"/>
    <mergeCell ref="C7:D7"/>
    <mergeCell ref="C8:D8"/>
    <mergeCell ref="E11:G11"/>
    <mergeCell ref="B34:G42"/>
    <mergeCell ref="B43:G43"/>
    <mergeCell ref="B51:G51"/>
    <mergeCell ref="B52:G52"/>
    <mergeCell ref="B45:G45"/>
    <mergeCell ref="B46:G46"/>
    <mergeCell ref="B47:G47"/>
    <mergeCell ref="B48:G48"/>
    <mergeCell ref="B49:G49"/>
    <mergeCell ref="B50:G50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1"/>
  <dimension ref="A1:BE76"/>
  <sheetViews>
    <sheetView workbookViewId="0">
      <selection activeCell="D47" sqref="D47"/>
    </sheetView>
  </sheetViews>
  <sheetFormatPr defaultRowHeight="12.75" x14ac:dyDescent="0.2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9" ht="13.5" thickTop="1" x14ac:dyDescent="0.2">
      <c r="A1" s="201" t="s">
        <v>5</v>
      </c>
      <c r="B1" s="202"/>
      <c r="C1" s="68" t="str">
        <f>CONCATENATE(cislostavby," ",nazevstavby)</f>
        <v xml:space="preserve"> STAVEBNÍ ÚPRAVY OBJEKTU 26</v>
      </c>
      <c r="D1" s="69"/>
      <c r="E1" s="70"/>
      <c r="F1" s="69"/>
      <c r="G1" s="71"/>
      <c r="H1" s="72"/>
      <c r="I1" s="73"/>
    </row>
    <row r="2" spans="1:9" ht="13.5" thickBot="1" x14ac:dyDescent="0.25">
      <c r="A2" s="203" t="s">
        <v>1</v>
      </c>
      <c r="B2" s="204"/>
      <c r="C2" s="74" t="str">
        <f>CONCATENATE(cisloobjektu," ",nazevobjektu)</f>
        <v xml:space="preserve"> Úprava haly, Vestavek</v>
      </c>
      <c r="D2" s="75"/>
      <c r="E2" s="76"/>
      <c r="F2" s="75"/>
      <c r="G2" s="205"/>
      <c r="H2" s="205"/>
      <c r="I2" s="206"/>
    </row>
    <row r="3" spans="1:9" ht="13.5" thickTop="1" x14ac:dyDescent="0.2"/>
    <row r="4" spans="1:9" ht="19.5" customHeight="1" x14ac:dyDescent="0.25">
      <c r="A4" s="77" t="s">
        <v>44</v>
      </c>
      <c r="B4" s="1"/>
      <c r="C4" s="1"/>
      <c r="D4" s="1"/>
      <c r="E4" s="1"/>
      <c r="F4" s="1"/>
      <c r="G4" s="1"/>
      <c r="H4" s="1"/>
      <c r="I4" s="1"/>
    </row>
    <row r="5" spans="1:9" ht="13.5" thickBot="1" x14ac:dyDescent="0.25"/>
    <row r="6" spans="1:9" s="29" customFormat="1" ht="13.5" thickBot="1" x14ac:dyDescent="0.25">
      <c r="A6" s="78"/>
      <c r="B6" s="79" t="s">
        <v>45</v>
      </c>
      <c r="C6" s="79"/>
      <c r="D6" s="80"/>
      <c r="E6" s="81" t="s">
        <v>46</v>
      </c>
      <c r="F6" s="82" t="s">
        <v>47</v>
      </c>
      <c r="G6" s="82" t="s">
        <v>48</v>
      </c>
      <c r="H6" s="82" t="s">
        <v>49</v>
      </c>
      <c r="I6" s="83" t="s">
        <v>27</v>
      </c>
    </row>
    <row r="7" spans="1:9" s="29" customFormat="1" x14ac:dyDescent="0.2">
      <c r="A7" s="175" t="str">
        <f>Položky!B7</f>
        <v>1</v>
      </c>
      <c r="B7" s="84" t="str">
        <f>Položky!C7</f>
        <v>Zemní práce</v>
      </c>
      <c r="C7" s="85"/>
      <c r="D7" s="86"/>
      <c r="E7" s="176">
        <f>Položky!BC24</f>
        <v>0</v>
      </c>
      <c r="F7" s="177">
        <f>Položky!BD24</f>
        <v>0</v>
      </c>
      <c r="G7" s="177">
        <f>Položky!BE24</f>
        <v>0</v>
      </c>
      <c r="H7" s="177">
        <f>Položky!BF24</f>
        <v>0</v>
      </c>
      <c r="I7" s="178">
        <f>Položky!BG24</f>
        <v>0</v>
      </c>
    </row>
    <row r="8" spans="1:9" s="29" customFormat="1" x14ac:dyDescent="0.2">
      <c r="A8" s="175" t="str">
        <f>Položky!B25</f>
        <v>95</v>
      </c>
      <c r="B8" s="84" t="str">
        <f>Položky!C25</f>
        <v>Dokončovací kce na pozem.stav.</v>
      </c>
      <c r="C8" s="85"/>
      <c r="D8" s="86"/>
      <c r="E8" s="176">
        <f>Položky!BC27</f>
        <v>0</v>
      </c>
      <c r="F8" s="177">
        <f>Položky!BD27</f>
        <v>0</v>
      </c>
      <c r="G8" s="177">
        <f>Položky!BE27</f>
        <v>0</v>
      </c>
      <c r="H8" s="177">
        <f>Položky!BF27</f>
        <v>0</v>
      </c>
      <c r="I8" s="178">
        <f>Položky!BG27</f>
        <v>0</v>
      </c>
    </row>
    <row r="9" spans="1:9" s="29" customFormat="1" x14ac:dyDescent="0.2">
      <c r="A9" s="175" t="str">
        <f>Položky!B41</f>
        <v>721</v>
      </c>
      <c r="B9" s="84" t="str">
        <f>Položky!C41</f>
        <v>Vnitřní kanalizace</v>
      </c>
      <c r="C9" s="85"/>
      <c r="D9" s="86"/>
      <c r="E9" s="176">
        <f>Položky!BC67</f>
        <v>0</v>
      </c>
      <c r="F9" s="177">
        <f>Položky!BD67</f>
        <v>0</v>
      </c>
      <c r="G9" s="177">
        <f>Položky!BE67</f>
        <v>0</v>
      </c>
      <c r="H9" s="177">
        <f>Položky!BF67</f>
        <v>0</v>
      </c>
      <c r="I9" s="178">
        <f>Položky!BG67</f>
        <v>0</v>
      </c>
    </row>
    <row r="10" spans="1:9" s="29" customFormat="1" x14ac:dyDescent="0.2">
      <c r="A10" s="175" t="str">
        <f>Položky!B68</f>
        <v>722</v>
      </c>
      <c r="B10" s="84" t="str">
        <f>Položky!C68</f>
        <v>Vnitřní vodovod</v>
      </c>
      <c r="C10" s="85"/>
      <c r="D10" s="86"/>
      <c r="E10" s="176">
        <f>Položky!BC90</f>
        <v>0</v>
      </c>
      <c r="F10" s="177">
        <f>Položky!G90</f>
        <v>0</v>
      </c>
      <c r="G10" s="177">
        <f>Položky!BE90</f>
        <v>0</v>
      </c>
      <c r="H10" s="177">
        <f>Položky!BF90</f>
        <v>0</v>
      </c>
      <c r="I10" s="178">
        <f>Položky!BG90</f>
        <v>0</v>
      </c>
    </row>
    <row r="11" spans="1:9" s="29" customFormat="1" x14ac:dyDescent="0.2">
      <c r="A11" s="175" t="str">
        <f>Položky!B91</f>
        <v>725</v>
      </c>
      <c r="B11" s="84" t="str">
        <f>Položky!C91</f>
        <v>Zařizovací předměty</v>
      </c>
      <c r="C11" s="85"/>
      <c r="D11" s="86"/>
      <c r="E11" s="176">
        <f>Položky!BC113</f>
        <v>0</v>
      </c>
      <c r="F11" s="177">
        <f>Položky!G113</f>
        <v>0</v>
      </c>
      <c r="G11" s="177">
        <f>Položky!BE113</f>
        <v>0</v>
      </c>
      <c r="H11" s="177">
        <f>Položky!BF113</f>
        <v>0</v>
      </c>
      <c r="I11" s="178">
        <f>Položky!BG113</f>
        <v>0</v>
      </c>
    </row>
    <row r="12" spans="1:9" s="29" customFormat="1" x14ac:dyDescent="0.2">
      <c r="A12" s="175" t="str">
        <f>Položky!B114</f>
        <v>732</v>
      </c>
      <c r="B12" s="84" t="str">
        <f>Položky!C114</f>
        <v>Strojovny</v>
      </c>
      <c r="C12" s="85"/>
      <c r="D12" s="86"/>
      <c r="E12" s="176">
        <f>Položky!BC119</f>
        <v>0</v>
      </c>
      <c r="F12" s="177">
        <f>Položky!BD119</f>
        <v>0</v>
      </c>
      <c r="G12" s="177">
        <f>Položky!BE119</f>
        <v>0</v>
      </c>
      <c r="H12" s="177">
        <f>Položky!BF119</f>
        <v>0</v>
      </c>
      <c r="I12" s="178">
        <f>Položky!BG119</f>
        <v>0</v>
      </c>
    </row>
    <row r="13" spans="1:9" s="29" customFormat="1" x14ac:dyDescent="0.2">
      <c r="A13" s="175" t="str">
        <f>Položky!B120</f>
        <v>733</v>
      </c>
      <c r="B13" s="84" t="str">
        <f>Položky!C120</f>
        <v>Rozvod potrubí</v>
      </c>
      <c r="C13" s="85"/>
      <c r="D13" s="86"/>
      <c r="E13" s="176">
        <f>Položky!BC134</f>
        <v>0</v>
      </c>
      <c r="F13" s="177">
        <f>Položky!BD134</f>
        <v>0</v>
      </c>
      <c r="G13" s="177">
        <f>Položky!BE134</f>
        <v>0</v>
      </c>
      <c r="H13" s="177">
        <f>Položky!BF134</f>
        <v>0</v>
      </c>
      <c r="I13" s="178">
        <f>Položky!BG134</f>
        <v>0</v>
      </c>
    </row>
    <row r="14" spans="1:9" s="29" customFormat="1" x14ac:dyDescent="0.2">
      <c r="A14" s="175" t="str">
        <f>Položky!B135</f>
        <v>734</v>
      </c>
      <c r="B14" s="84" t="str">
        <f>Položky!C135</f>
        <v>Armatury</v>
      </c>
      <c r="C14" s="85"/>
      <c r="D14" s="86"/>
      <c r="E14" s="176">
        <f>Položky!BC156</f>
        <v>0</v>
      </c>
      <c r="F14" s="177">
        <f>Položky!BD156</f>
        <v>0</v>
      </c>
      <c r="G14" s="177">
        <f>Položky!BE156</f>
        <v>0</v>
      </c>
      <c r="H14" s="177">
        <f>Položky!BF156</f>
        <v>0</v>
      </c>
      <c r="I14" s="178">
        <f>Položky!BG156</f>
        <v>0</v>
      </c>
    </row>
    <row r="15" spans="1:9" s="29" customFormat="1" x14ac:dyDescent="0.2">
      <c r="A15" s="175" t="str">
        <f>Položky!B157</f>
        <v>735</v>
      </c>
      <c r="B15" s="84" t="str">
        <f>Položky!C157</f>
        <v>Otopná tělesa</v>
      </c>
      <c r="C15" s="85"/>
      <c r="D15" s="86"/>
      <c r="E15" s="176">
        <f>Položky!BC173</f>
        <v>0</v>
      </c>
      <c r="F15" s="177">
        <f>Položky!G173</f>
        <v>0</v>
      </c>
      <c r="G15" s="177">
        <f>Položky!BE173</f>
        <v>0</v>
      </c>
      <c r="H15" s="177">
        <f>Položky!BF173</f>
        <v>0</v>
      </c>
      <c r="I15" s="178">
        <f>Položky!BG173</f>
        <v>0</v>
      </c>
    </row>
    <row r="16" spans="1:9" s="29" customFormat="1" x14ac:dyDescent="0.2">
      <c r="A16" s="175" t="str">
        <f>Položky!B174</f>
        <v>767</v>
      </c>
      <c r="B16" s="84" t="str">
        <f>Položky!C174</f>
        <v>Konstrukce zámečnické</v>
      </c>
      <c r="C16" s="85"/>
      <c r="D16" s="86"/>
      <c r="E16" s="176">
        <v>0</v>
      </c>
      <c r="F16" s="177">
        <f>Položky!G195</f>
        <v>0</v>
      </c>
      <c r="G16" s="177">
        <v>0</v>
      </c>
      <c r="H16" s="177">
        <v>0</v>
      </c>
      <c r="I16" s="178">
        <v>0</v>
      </c>
    </row>
    <row r="17" spans="1:57" s="29" customFormat="1" x14ac:dyDescent="0.2">
      <c r="A17" s="175" t="str">
        <f>Položky!B204</f>
        <v>M21</v>
      </c>
      <c r="B17" s="84" t="str">
        <f>Položky!C204</f>
        <v>Elektromontáže</v>
      </c>
      <c r="C17" s="85"/>
      <c r="D17" s="86"/>
      <c r="E17" s="176">
        <f>Položky!BC202</f>
        <v>0</v>
      </c>
      <c r="F17" s="177">
        <f>Položky!BD202</f>
        <v>0</v>
      </c>
      <c r="G17" s="177">
        <f>Položky!BE202</f>
        <v>0</v>
      </c>
      <c r="H17" s="177">
        <f>Položky!BF202</f>
        <v>0</v>
      </c>
      <c r="I17" s="178">
        <f>Položky!BG202</f>
        <v>0</v>
      </c>
    </row>
    <row r="18" spans="1:57" s="29" customFormat="1" ht="13.5" thickBot="1" x14ac:dyDescent="0.25">
      <c r="A18" s="175" t="str">
        <f>Položky!B207</f>
        <v>M23</v>
      </c>
      <c r="B18" s="84" t="str">
        <f>Položky!C207</f>
        <v>Montáže potrubí</v>
      </c>
      <c r="C18" s="85"/>
      <c r="D18" s="86"/>
      <c r="E18" s="176">
        <f>Položky!BC207</f>
        <v>0</v>
      </c>
      <c r="F18" s="177">
        <f>Položky!BD207</f>
        <v>0</v>
      </c>
      <c r="G18" s="177">
        <f>Položky!BE207</f>
        <v>0</v>
      </c>
      <c r="H18" s="177">
        <f>Položky!BF207</f>
        <v>0</v>
      </c>
      <c r="I18" s="178">
        <f>Položky!BG207</f>
        <v>0</v>
      </c>
    </row>
    <row r="19" spans="1:57" s="92" customFormat="1" ht="13.5" thickBot="1" x14ac:dyDescent="0.25">
      <c r="A19" s="87"/>
      <c r="B19" s="79" t="s">
        <v>50</v>
      </c>
      <c r="C19" s="79"/>
      <c r="D19" s="88"/>
      <c r="E19" s="89">
        <f>SUM(E7:E18)</f>
        <v>0</v>
      </c>
      <c r="F19" s="90">
        <f>SUM(F7:F18)</f>
        <v>0</v>
      </c>
      <c r="G19" s="90">
        <f>SUM(G7:G18)</f>
        <v>0</v>
      </c>
      <c r="H19" s="90">
        <f>SUM(H7:H18)</f>
        <v>0</v>
      </c>
      <c r="I19" s="91">
        <f>SUM(I7:I18)</f>
        <v>0</v>
      </c>
    </row>
    <row r="20" spans="1:57" x14ac:dyDescent="0.2">
      <c r="A20" s="85"/>
      <c r="B20" s="85"/>
      <c r="C20" s="85"/>
      <c r="D20" s="85"/>
      <c r="E20" s="85"/>
      <c r="F20" s="85"/>
      <c r="G20" s="85"/>
      <c r="H20" s="85"/>
      <c r="I20" s="85"/>
    </row>
    <row r="21" spans="1:57" ht="19.5" customHeight="1" x14ac:dyDescent="0.25">
      <c r="A21" s="93" t="s">
        <v>51</v>
      </c>
      <c r="B21" s="93"/>
      <c r="C21" s="93"/>
      <c r="D21" s="93"/>
      <c r="E21" s="93"/>
      <c r="F21" s="93"/>
      <c r="G21" s="94"/>
      <c r="H21" s="93"/>
      <c r="I21" s="93"/>
      <c r="BA21" s="30"/>
      <c r="BB21" s="30"/>
      <c r="BC21" s="30"/>
      <c r="BD21" s="30"/>
      <c r="BE21" s="30"/>
    </row>
    <row r="22" spans="1:57" ht="13.5" thickBot="1" x14ac:dyDescent="0.25">
      <c r="A22" s="95"/>
      <c r="B22" s="95"/>
      <c r="C22" s="95"/>
      <c r="D22" s="95"/>
      <c r="E22" s="95"/>
      <c r="F22" s="95"/>
      <c r="G22" s="95"/>
      <c r="H22" s="95"/>
      <c r="I22" s="95"/>
    </row>
    <row r="23" spans="1:57" x14ac:dyDescent="0.2">
      <c r="A23" s="96" t="s">
        <v>52</v>
      </c>
      <c r="B23" s="97"/>
      <c r="C23" s="97"/>
      <c r="D23" s="98"/>
      <c r="E23" s="99" t="s">
        <v>53</v>
      </c>
      <c r="F23" s="100" t="s">
        <v>54</v>
      </c>
      <c r="G23" s="101" t="s">
        <v>55</v>
      </c>
      <c r="H23" s="102"/>
      <c r="I23" s="103" t="s">
        <v>53</v>
      </c>
    </row>
    <row r="24" spans="1:57" x14ac:dyDescent="0.2">
      <c r="A24" s="104"/>
      <c r="B24" s="105"/>
      <c r="C24" s="105"/>
      <c r="D24" s="106"/>
      <c r="E24" s="107"/>
      <c r="F24" s="108"/>
      <c r="G24" s="109">
        <f>CHOOSE(BA24+1,HSV+PSV,HSV+PSV+Mont,HSV+PSV+Dodavka+Mont,HSV,PSV,Mont,Dodavka,Mont+Dodavka,0)</f>
        <v>0</v>
      </c>
      <c r="H24" s="110"/>
      <c r="I24" s="111">
        <f>E24+F24*G24/100</f>
        <v>0</v>
      </c>
      <c r="BA24">
        <v>8</v>
      </c>
    </row>
    <row r="25" spans="1:57" ht="13.5" thickBot="1" x14ac:dyDescent="0.25">
      <c r="A25" s="112"/>
      <c r="B25" s="113" t="s">
        <v>56</v>
      </c>
      <c r="C25" s="114"/>
      <c r="D25" s="115"/>
      <c r="E25" s="116"/>
      <c r="F25" s="117"/>
      <c r="G25" s="117"/>
      <c r="H25" s="207">
        <f>SUM(H24:H24)</f>
        <v>0</v>
      </c>
      <c r="I25" s="208"/>
    </row>
    <row r="27" spans="1:57" x14ac:dyDescent="0.2">
      <c r="B27" s="92"/>
      <c r="F27" s="118"/>
      <c r="G27" s="119"/>
      <c r="H27" s="119"/>
      <c r="I27" s="120"/>
    </row>
    <row r="28" spans="1:57" x14ac:dyDescent="0.2">
      <c r="F28" s="118"/>
      <c r="G28" s="119"/>
      <c r="H28" s="119"/>
      <c r="I28" s="120"/>
    </row>
    <row r="29" spans="1:57" x14ac:dyDescent="0.2">
      <c r="F29" s="118"/>
      <c r="G29" s="119"/>
      <c r="H29" s="119"/>
      <c r="I29" s="120"/>
    </row>
    <row r="30" spans="1:57" x14ac:dyDescent="0.2">
      <c r="F30" s="118"/>
      <c r="G30" s="119"/>
      <c r="H30" s="119"/>
      <c r="I30" s="120"/>
    </row>
    <row r="31" spans="1:57" x14ac:dyDescent="0.2">
      <c r="F31" s="118"/>
      <c r="G31" s="119"/>
      <c r="H31" s="119"/>
      <c r="I31" s="120"/>
    </row>
    <row r="32" spans="1:57" x14ac:dyDescent="0.2">
      <c r="F32" s="118"/>
      <c r="G32" s="119"/>
      <c r="H32" s="119"/>
      <c r="I32" s="120"/>
    </row>
    <row r="33" spans="6:9" x14ac:dyDescent="0.2">
      <c r="F33" s="118"/>
      <c r="G33" s="119"/>
      <c r="H33" s="119"/>
      <c r="I33" s="120"/>
    </row>
    <row r="34" spans="6:9" x14ac:dyDescent="0.2">
      <c r="F34" s="118"/>
      <c r="G34" s="119"/>
      <c r="H34" s="119"/>
      <c r="I34" s="120"/>
    </row>
    <row r="35" spans="6:9" x14ac:dyDescent="0.2">
      <c r="F35" s="118"/>
      <c r="G35" s="119"/>
      <c r="H35" s="119"/>
      <c r="I35" s="120"/>
    </row>
    <row r="36" spans="6:9" x14ac:dyDescent="0.2">
      <c r="F36" s="118"/>
      <c r="G36" s="119"/>
      <c r="H36" s="119"/>
      <c r="I36" s="120"/>
    </row>
    <row r="37" spans="6:9" x14ac:dyDescent="0.2">
      <c r="F37" s="118"/>
      <c r="G37" s="119"/>
      <c r="H37" s="119"/>
      <c r="I37" s="120"/>
    </row>
    <row r="38" spans="6:9" x14ac:dyDescent="0.2">
      <c r="F38" s="118"/>
      <c r="G38" s="119"/>
      <c r="H38" s="119"/>
      <c r="I38" s="120"/>
    </row>
    <row r="39" spans="6:9" x14ac:dyDescent="0.2">
      <c r="F39" s="118"/>
      <c r="G39" s="119"/>
      <c r="H39" s="119"/>
      <c r="I39" s="120"/>
    </row>
    <row r="40" spans="6:9" x14ac:dyDescent="0.2">
      <c r="F40" s="118"/>
      <c r="G40" s="119"/>
      <c r="H40" s="119"/>
      <c r="I40" s="120"/>
    </row>
    <row r="41" spans="6:9" x14ac:dyDescent="0.2">
      <c r="F41" s="118"/>
      <c r="G41" s="119"/>
      <c r="H41" s="119"/>
      <c r="I41" s="120"/>
    </row>
    <row r="42" spans="6:9" x14ac:dyDescent="0.2">
      <c r="F42" s="118"/>
      <c r="G42" s="119"/>
      <c r="H42" s="119"/>
      <c r="I42" s="120"/>
    </row>
    <row r="43" spans="6:9" x14ac:dyDescent="0.2">
      <c r="F43" s="118"/>
      <c r="G43" s="119"/>
      <c r="H43" s="119"/>
      <c r="I43" s="120"/>
    </row>
    <row r="44" spans="6:9" x14ac:dyDescent="0.2">
      <c r="F44" s="118"/>
      <c r="G44" s="119"/>
      <c r="H44" s="119"/>
      <c r="I44" s="120"/>
    </row>
    <row r="45" spans="6:9" x14ac:dyDescent="0.2">
      <c r="F45" s="118"/>
      <c r="G45" s="119"/>
      <c r="H45" s="119"/>
      <c r="I45" s="120"/>
    </row>
    <row r="46" spans="6:9" x14ac:dyDescent="0.2">
      <c r="F46" s="118"/>
      <c r="G46" s="119"/>
      <c r="H46" s="119"/>
      <c r="I46" s="120"/>
    </row>
    <row r="47" spans="6:9" x14ac:dyDescent="0.2">
      <c r="F47" s="118"/>
      <c r="G47" s="119"/>
      <c r="H47" s="119"/>
      <c r="I47" s="120"/>
    </row>
    <row r="48" spans="6:9" x14ac:dyDescent="0.2">
      <c r="F48" s="118"/>
      <c r="G48" s="119"/>
      <c r="H48" s="119"/>
      <c r="I48" s="120"/>
    </row>
    <row r="49" spans="6:9" x14ac:dyDescent="0.2">
      <c r="F49" s="118"/>
      <c r="G49" s="119"/>
      <c r="H49" s="119"/>
      <c r="I49" s="120"/>
    </row>
    <row r="50" spans="6:9" x14ac:dyDescent="0.2">
      <c r="F50" s="118"/>
      <c r="G50" s="119"/>
      <c r="H50" s="119"/>
      <c r="I50" s="120"/>
    </row>
    <row r="51" spans="6:9" x14ac:dyDescent="0.2">
      <c r="F51" s="118"/>
      <c r="G51" s="119"/>
      <c r="H51" s="119"/>
      <c r="I51" s="120"/>
    </row>
    <row r="52" spans="6:9" x14ac:dyDescent="0.2">
      <c r="F52" s="118"/>
      <c r="G52" s="119"/>
      <c r="H52" s="119"/>
      <c r="I52" s="120"/>
    </row>
    <row r="53" spans="6:9" x14ac:dyDescent="0.2">
      <c r="F53" s="118"/>
      <c r="G53" s="119"/>
      <c r="H53" s="119"/>
      <c r="I53" s="120"/>
    </row>
    <row r="54" spans="6:9" x14ac:dyDescent="0.2">
      <c r="F54" s="118"/>
      <c r="G54" s="119"/>
      <c r="H54" s="119"/>
      <c r="I54" s="120"/>
    </row>
    <row r="55" spans="6:9" x14ac:dyDescent="0.2">
      <c r="F55" s="118"/>
      <c r="G55" s="119"/>
      <c r="H55" s="119"/>
      <c r="I55" s="120"/>
    </row>
    <row r="56" spans="6:9" x14ac:dyDescent="0.2">
      <c r="F56" s="118"/>
      <c r="G56" s="119"/>
      <c r="H56" s="119"/>
      <c r="I56" s="120"/>
    </row>
    <row r="57" spans="6:9" x14ac:dyDescent="0.2">
      <c r="F57" s="118"/>
      <c r="G57" s="119"/>
      <c r="H57" s="119"/>
      <c r="I57" s="120"/>
    </row>
    <row r="58" spans="6:9" x14ac:dyDescent="0.2">
      <c r="F58" s="118"/>
      <c r="G58" s="119"/>
      <c r="H58" s="119"/>
      <c r="I58" s="120"/>
    </row>
    <row r="59" spans="6:9" x14ac:dyDescent="0.2">
      <c r="F59" s="118"/>
      <c r="G59" s="119"/>
      <c r="H59" s="119"/>
      <c r="I59" s="120"/>
    </row>
    <row r="60" spans="6:9" x14ac:dyDescent="0.2">
      <c r="F60" s="118"/>
      <c r="G60" s="119"/>
      <c r="H60" s="119"/>
      <c r="I60" s="120"/>
    </row>
    <row r="61" spans="6:9" x14ac:dyDescent="0.2">
      <c r="F61" s="118"/>
      <c r="G61" s="119"/>
      <c r="H61" s="119"/>
      <c r="I61" s="120"/>
    </row>
    <row r="62" spans="6:9" x14ac:dyDescent="0.2">
      <c r="F62" s="118"/>
      <c r="G62" s="119"/>
      <c r="H62" s="119"/>
      <c r="I62" s="120"/>
    </row>
    <row r="63" spans="6:9" x14ac:dyDescent="0.2">
      <c r="F63" s="118"/>
      <c r="G63" s="119"/>
      <c r="H63" s="119"/>
      <c r="I63" s="120"/>
    </row>
    <row r="64" spans="6:9" x14ac:dyDescent="0.2">
      <c r="F64" s="118"/>
      <c r="G64" s="119"/>
      <c r="H64" s="119"/>
      <c r="I64" s="120"/>
    </row>
    <row r="65" spans="6:9" x14ac:dyDescent="0.2">
      <c r="F65" s="118"/>
      <c r="G65" s="119"/>
      <c r="H65" s="119"/>
      <c r="I65" s="120"/>
    </row>
    <row r="66" spans="6:9" x14ac:dyDescent="0.2">
      <c r="F66" s="118"/>
      <c r="G66" s="119"/>
      <c r="H66" s="119"/>
      <c r="I66" s="120"/>
    </row>
    <row r="67" spans="6:9" x14ac:dyDescent="0.2">
      <c r="F67" s="118"/>
      <c r="G67" s="119"/>
      <c r="H67" s="119"/>
      <c r="I67" s="120"/>
    </row>
    <row r="68" spans="6:9" x14ac:dyDescent="0.2">
      <c r="F68" s="118"/>
      <c r="G68" s="119"/>
      <c r="H68" s="119"/>
      <c r="I68" s="120"/>
    </row>
    <row r="69" spans="6:9" x14ac:dyDescent="0.2">
      <c r="F69" s="118"/>
      <c r="G69" s="119"/>
      <c r="H69" s="119"/>
      <c r="I69" s="120"/>
    </row>
    <row r="70" spans="6:9" x14ac:dyDescent="0.2">
      <c r="F70" s="118"/>
      <c r="G70" s="119"/>
      <c r="H70" s="119"/>
      <c r="I70" s="120"/>
    </row>
    <row r="71" spans="6:9" x14ac:dyDescent="0.2">
      <c r="F71" s="118"/>
      <c r="G71" s="119"/>
      <c r="H71" s="119"/>
      <c r="I71" s="120"/>
    </row>
    <row r="72" spans="6:9" x14ac:dyDescent="0.2">
      <c r="F72" s="118"/>
      <c r="G72" s="119"/>
      <c r="H72" s="119"/>
      <c r="I72" s="120"/>
    </row>
    <row r="73" spans="6:9" x14ac:dyDescent="0.2">
      <c r="F73" s="118"/>
      <c r="G73" s="119"/>
      <c r="H73" s="119"/>
      <c r="I73" s="120"/>
    </row>
    <row r="74" spans="6:9" x14ac:dyDescent="0.2">
      <c r="F74" s="118"/>
      <c r="G74" s="119"/>
      <c r="H74" s="119"/>
      <c r="I74" s="120"/>
    </row>
    <row r="75" spans="6:9" x14ac:dyDescent="0.2">
      <c r="F75" s="118"/>
      <c r="G75" s="119"/>
      <c r="H75" s="119"/>
      <c r="I75" s="120"/>
    </row>
    <row r="76" spans="6:9" x14ac:dyDescent="0.2">
      <c r="F76" s="118"/>
      <c r="G76" s="119"/>
      <c r="H76" s="119"/>
      <c r="I76" s="120"/>
    </row>
  </sheetData>
  <mergeCells count="4">
    <mergeCell ref="A1:B1"/>
    <mergeCell ref="A2:B2"/>
    <mergeCell ref="G2:I2"/>
    <mergeCell ref="H25:I25"/>
  </mergeCells>
  <pageMargins left="0.59055118110236227" right="0.39370078740157483" top="0.98425196850393704" bottom="0.98425196850393704" header="0.51181102362204722" footer="0.51181102362204722"/>
  <pageSetup paperSize="9" orientation="portrait" horizontalDpi="300" verticalDpi="300" r:id="rId1"/>
  <headerFooter alignWithMargins="0">
    <oddFooter>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BG282"/>
  <sheetViews>
    <sheetView showGridLines="0" showZeros="0" zoomScale="90" zoomScaleNormal="90" workbookViewId="0">
      <selection activeCell="G73" sqref="G73"/>
    </sheetView>
  </sheetViews>
  <sheetFormatPr defaultRowHeight="12.75" x14ac:dyDescent="0.2"/>
  <cols>
    <col min="1" max="1" width="5" style="121" bestFit="1" customWidth="1"/>
    <col min="2" max="2" width="16.85546875" style="121" bestFit="1" customWidth="1"/>
    <col min="3" max="3" width="47.5703125" style="121" customWidth="1"/>
    <col min="4" max="4" width="6.5703125" style="121" bestFit="1" customWidth="1"/>
    <col min="5" max="5" width="15" style="169" customWidth="1"/>
    <col min="6" max="6" width="10.140625" style="121" bestFit="1" customWidth="1"/>
    <col min="7" max="7" width="16.140625" style="121" customWidth="1"/>
    <col min="8" max="8" width="9.140625" style="121" customWidth="1"/>
    <col min="9" max="9" width="12.7109375" style="121" customWidth="1"/>
    <col min="10" max="10" width="10.7109375" style="121" bestFit="1" customWidth="1"/>
    <col min="11" max="11" width="13.140625" style="121" bestFit="1" customWidth="1"/>
    <col min="12" max="13" width="10.140625" style="121" bestFit="1" customWidth="1"/>
    <col min="14" max="16384" width="9.140625" style="121"/>
  </cols>
  <sheetData>
    <row r="1" spans="1:59" ht="15.75" x14ac:dyDescent="0.25">
      <c r="A1" s="211" t="s">
        <v>57</v>
      </c>
      <c r="B1" s="211"/>
      <c r="C1" s="211"/>
      <c r="D1" s="211"/>
      <c r="E1" s="211"/>
      <c r="F1" s="211"/>
      <c r="G1" s="211"/>
      <c r="H1" s="211"/>
      <c r="I1" s="211"/>
    </row>
    <row r="2" spans="1:59" ht="13.5" thickBot="1" x14ac:dyDescent="0.25">
      <c r="B2" s="122"/>
      <c r="C2" s="123"/>
      <c r="D2" s="123"/>
      <c r="E2" s="124"/>
      <c r="F2" s="123"/>
      <c r="G2" s="123"/>
    </row>
    <row r="3" spans="1:59" ht="13.5" thickTop="1" x14ac:dyDescent="0.2">
      <c r="A3" s="201" t="s">
        <v>5</v>
      </c>
      <c r="B3" s="202"/>
      <c r="C3" s="68" t="str">
        <f>CONCATENATE(cislostavby," ",nazevstavby)</f>
        <v xml:space="preserve"> STAVEBNÍ ÚPRAVY OBJEKTU 26</v>
      </c>
      <c r="D3" s="69"/>
      <c r="E3" s="70"/>
      <c r="F3" s="69"/>
      <c r="G3" s="125"/>
      <c r="H3" s="126">
        <f>Rekapitulace!H1</f>
        <v>0</v>
      </c>
      <c r="I3" s="69"/>
      <c r="J3" s="70"/>
      <c r="K3" s="181"/>
    </row>
    <row r="4" spans="1:59" ht="13.5" thickBot="1" x14ac:dyDescent="0.25">
      <c r="A4" s="212" t="s">
        <v>1</v>
      </c>
      <c r="B4" s="204"/>
      <c r="C4" s="74" t="str">
        <f>CONCATENATE(cisloobjektu," ",nazevobjektu)</f>
        <v xml:space="preserve"> Úprava haly, Vestavek</v>
      </c>
      <c r="D4" s="75"/>
      <c r="E4" s="76"/>
      <c r="F4" s="75"/>
      <c r="G4" s="179"/>
      <c r="H4" s="179"/>
      <c r="I4" s="75"/>
      <c r="J4" s="76"/>
      <c r="K4" s="180"/>
    </row>
    <row r="5" spans="1:59" ht="13.5" thickTop="1" x14ac:dyDescent="0.2">
      <c r="A5" s="127"/>
      <c r="B5" s="128"/>
      <c r="C5" s="128"/>
      <c r="D5" s="129"/>
      <c r="E5" s="130"/>
      <c r="F5" s="129"/>
      <c r="G5" s="131"/>
      <c r="H5" s="129"/>
      <c r="I5" s="129"/>
    </row>
    <row r="6" spans="1:59" x14ac:dyDescent="0.2">
      <c r="A6" s="132" t="s">
        <v>58</v>
      </c>
      <c r="B6" s="133" t="s">
        <v>59</v>
      </c>
      <c r="C6" s="133" t="s">
        <v>60</v>
      </c>
      <c r="D6" s="133" t="s">
        <v>61</v>
      </c>
      <c r="E6" s="134" t="s">
        <v>62</v>
      </c>
      <c r="F6" s="133" t="s">
        <v>63</v>
      </c>
      <c r="G6" s="135" t="s">
        <v>64</v>
      </c>
      <c r="H6" s="136" t="s">
        <v>397</v>
      </c>
      <c r="I6" s="136" t="s">
        <v>398</v>
      </c>
      <c r="J6" s="136" t="s">
        <v>399</v>
      </c>
      <c r="K6" s="136" t="s">
        <v>400</v>
      </c>
    </row>
    <row r="7" spans="1:59" x14ac:dyDescent="0.2">
      <c r="A7" s="137" t="s">
        <v>65</v>
      </c>
      <c r="B7" s="138" t="s">
        <v>66</v>
      </c>
      <c r="C7" s="139" t="s">
        <v>67</v>
      </c>
      <c r="D7" s="140"/>
      <c r="E7" s="141"/>
      <c r="F7" s="141"/>
      <c r="G7" s="142"/>
      <c r="H7" s="143"/>
      <c r="I7" s="143"/>
      <c r="J7" s="143"/>
      <c r="K7" s="143"/>
      <c r="Q7" s="144">
        <v>1</v>
      </c>
    </row>
    <row r="8" spans="1:59" x14ac:dyDescent="0.2">
      <c r="A8" s="145">
        <v>3</v>
      </c>
      <c r="B8" s="146" t="s">
        <v>71</v>
      </c>
      <c r="C8" s="147" t="s">
        <v>72</v>
      </c>
      <c r="D8" s="148" t="s">
        <v>70</v>
      </c>
      <c r="E8" s="149">
        <v>0.32</v>
      </c>
      <c r="F8" s="149"/>
      <c r="G8" s="150">
        <f>E8*F8</f>
        <v>0</v>
      </c>
      <c r="H8" s="151">
        <v>0</v>
      </c>
      <c r="I8" s="151">
        <f>E8*H8</f>
        <v>0</v>
      </c>
      <c r="J8" s="151">
        <v>0</v>
      </c>
      <c r="K8" s="151">
        <f>E8*J8</f>
        <v>0</v>
      </c>
      <c r="Q8" s="144">
        <v>2</v>
      </c>
      <c r="AA8" s="121">
        <v>12</v>
      </c>
      <c r="AB8" s="121">
        <v>0</v>
      </c>
      <c r="AC8" s="121">
        <v>3</v>
      </c>
      <c r="BB8" s="121">
        <v>1</v>
      </c>
      <c r="BC8" s="121">
        <f>IF(BB8=1,G8,0)</f>
        <v>0</v>
      </c>
      <c r="BD8" s="121">
        <f>IF(BB8=2,G8,0)</f>
        <v>0</v>
      </c>
      <c r="BE8" s="121">
        <f>IF(BB8=3,G8,0)</f>
        <v>0</v>
      </c>
      <c r="BF8" s="121">
        <f>IF(BB8=4,G8,0)</f>
        <v>0</v>
      </c>
      <c r="BG8" s="121">
        <f>IF(BB8=5,G8,0)</f>
        <v>0</v>
      </c>
    </row>
    <row r="9" spans="1:59" x14ac:dyDescent="0.2">
      <c r="A9" s="152"/>
      <c r="B9" s="153"/>
      <c r="C9" s="209" t="s">
        <v>73</v>
      </c>
      <c r="D9" s="210"/>
      <c r="E9" s="154">
        <v>0</v>
      </c>
      <c r="F9" s="155"/>
      <c r="G9" s="156"/>
      <c r="H9" s="157"/>
      <c r="I9" s="157"/>
      <c r="J9" s="157"/>
      <c r="K9" s="157"/>
      <c r="M9" s="121" t="s">
        <v>73</v>
      </c>
      <c r="O9" s="158"/>
      <c r="Q9" s="144"/>
    </row>
    <row r="10" spans="1:59" x14ac:dyDescent="0.2">
      <c r="A10" s="152"/>
      <c r="B10" s="153"/>
      <c r="C10" s="209" t="s">
        <v>74</v>
      </c>
      <c r="D10" s="210"/>
      <c r="E10" s="154">
        <v>0</v>
      </c>
      <c r="F10" s="155"/>
      <c r="G10" s="156"/>
      <c r="H10" s="157"/>
      <c r="I10" s="157"/>
      <c r="J10" s="157"/>
      <c r="K10" s="157"/>
      <c r="M10" s="121" t="s">
        <v>74</v>
      </c>
      <c r="O10" s="158"/>
      <c r="Q10" s="144"/>
    </row>
    <row r="11" spans="1:59" x14ac:dyDescent="0.2">
      <c r="A11" s="152"/>
      <c r="B11" s="153"/>
      <c r="C11" s="209" t="s">
        <v>75</v>
      </c>
      <c r="D11" s="210"/>
      <c r="E11" s="154">
        <v>110.9</v>
      </c>
      <c r="F11" s="155"/>
      <c r="G11" s="156"/>
      <c r="H11" s="157"/>
      <c r="I11" s="157"/>
      <c r="J11" s="157"/>
      <c r="K11" s="157"/>
      <c r="M11" s="121" t="s">
        <v>75</v>
      </c>
      <c r="O11" s="158"/>
      <c r="Q11" s="144"/>
    </row>
    <row r="12" spans="1:59" x14ac:dyDescent="0.2">
      <c r="A12" s="152"/>
      <c r="B12" s="153"/>
      <c r="C12" s="209" t="s">
        <v>76</v>
      </c>
      <c r="D12" s="210"/>
      <c r="E12" s="154">
        <v>0</v>
      </c>
      <c r="F12" s="155"/>
      <c r="G12" s="156"/>
      <c r="H12" s="157"/>
      <c r="I12" s="157"/>
      <c r="J12" s="157"/>
      <c r="K12" s="157"/>
      <c r="M12" s="121" t="s">
        <v>76</v>
      </c>
      <c r="O12" s="158"/>
      <c r="Q12" s="144"/>
    </row>
    <row r="13" spans="1:59" x14ac:dyDescent="0.2">
      <c r="A13" s="152"/>
      <c r="B13" s="153"/>
      <c r="C13" s="209" t="s">
        <v>77</v>
      </c>
      <c r="D13" s="210"/>
      <c r="E13" s="154">
        <v>-29.11</v>
      </c>
      <c r="F13" s="155"/>
      <c r="G13" s="156"/>
      <c r="H13" s="157"/>
      <c r="I13" s="157"/>
      <c r="J13" s="157"/>
      <c r="K13" s="157"/>
      <c r="M13" s="121" t="s">
        <v>77</v>
      </c>
      <c r="O13" s="158"/>
      <c r="Q13" s="144"/>
    </row>
    <row r="14" spans="1:59" x14ac:dyDescent="0.2">
      <c r="A14" s="152"/>
      <c r="B14" s="153"/>
      <c r="C14" s="209" t="s">
        <v>78</v>
      </c>
      <c r="D14" s="210"/>
      <c r="E14" s="154">
        <v>0</v>
      </c>
      <c r="F14" s="155"/>
      <c r="G14" s="156"/>
      <c r="H14" s="157"/>
      <c r="I14" s="157"/>
      <c r="J14" s="157"/>
      <c r="K14" s="157"/>
      <c r="M14" s="121" t="s">
        <v>78</v>
      </c>
      <c r="O14" s="158"/>
      <c r="Q14" s="144"/>
    </row>
    <row r="15" spans="1:59" x14ac:dyDescent="0.2">
      <c r="A15" s="152"/>
      <c r="B15" s="153"/>
      <c r="C15" s="209" t="s">
        <v>79</v>
      </c>
      <c r="D15" s="210"/>
      <c r="E15" s="154">
        <v>-6.25</v>
      </c>
      <c r="F15" s="155"/>
      <c r="G15" s="156"/>
      <c r="H15" s="157"/>
      <c r="I15" s="157"/>
      <c r="J15" s="157"/>
      <c r="K15" s="157"/>
      <c r="M15" s="121" t="s">
        <v>79</v>
      </c>
      <c r="O15" s="158"/>
      <c r="Q15" s="144"/>
    </row>
    <row r="16" spans="1:59" x14ac:dyDescent="0.2">
      <c r="A16" s="152"/>
      <c r="B16" s="153"/>
      <c r="C16" s="209" t="s">
        <v>80</v>
      </c>
      <c r="D16" s="210"/>
      <c r="E16" s="154">
        <v>0</v>
      </c>
      <c r="F16" s="155"/>
      <c r="G16" s="156"/>
      <c r="H16" s="157"/>
      <c r="I16" s="157"/>
      <c r="J16" s="157"/>
      <c r="K16" s="157"/>
      <c r="M16" s="121" t="s">
        <v>80</v>
      </c>
      <c r="O16" s="158"/>
      <c r="Q16" s="144"/>
    </row>
    <row r="17" spans="1:59" x14ac:dyDescent="0.2">
      <c r="A17" s="152"/>
      <c r="B17" s="153"/>
      <c r="C17" s="209" t="s">
        <v>81</v>
      </c>
      <c r="D17" s="210"/>
      <c r="E17" s="154">
        <v>-66.17</v>
      </c>
      <c r="F17" s="155"/>
      <c r="G17" s="156"/>
      <c r="H17" s="157"/>
      <c r="I17" s="157"/>
      <c r="J17" s="157"/>
      <c r="K17" s="157"/>
      <c r="M17" s="121" t="s">
        <v>81</v>
      </c>
      <c r="O17" s="158"/>
      <c r="Q17" s="144"/>
    </row>
    <row r="18" spans="1:59" x14ac:dyDescent="0.2">
      <c r="A18" s="152"/>
      <c r="B18" s="153"/>
      <c r="C18" s="209" t="s">
        <v>82</v>
      </c>
      <c r="D18" s="210"/>
      <c r="E18" s="154">
        <v>0</v>
      </c>
      <c r="F18" s="155"/>
      <c r="G18" s="156"/>
      <c r="H18" s="157"/>
      <c r="I18" s="157"/>
      <c r="J18" s="157"/>
      <c r="K18" s="157"/>
      <c r="M18" s="121" t="s">
        <v>82</v>
      </c>
      <c r="O18" s="158"/>
      <c r="Q18" s="144"/>
    </row>
    <row r="19" spans="1:59" x14ac:dyDescent="0.2">
      <c r="A19" s="152"/>
      <c r="B19" s="153"/>
      <c r="C19" s="209" t="s">
        <v>83</v>
      </c>
      <c r="D19" s="210"/>
      <c r="E19" s="154">
        <v>-9.0500000000000007</v>
      </c>
      <c r="F19" s="155"/>
      <c r="G19" s="156"/>
      <c r="H19" s="157"/>
      <c r="I19" s="157"/>
      <c r="J19" s="157"/>
      <c r="K19" s="157"/>
      <c r="M19" s="121" t="s">
        <v>83</v>
      </c>
      <c r="O19" s="158"/>
      <c r="Q19" s="144"/>
    </row>
    <row r="20" spans="1:59" x14ac:dyDescent="0.2">
      <c r="A20" s="145">
        <v>4</v>
      </c>
      <c r="B20" s="146" t="s">
        <v>84</v>
      </c>
      <c r="C20" s="147" t="s">
        <v>85</v>
      </c>
      <c r="D20" s="148" t="s">
        <v>70</v>
      </c>
      <c r="E20" s="149">
        <v>0.32</v>
      </c>
      <c r="F20" s="149"/>
      <c r="G20" s="150">
        <f>E20*F20</f>
        <v>0</v>
      </c>
      <c r="H20" s="151">
        <v>0</v>
      </c>
      <c r="I20" s="151">
        <f>E20*H20</f>
        <v>0</v>
      </c>
      <c r="J20" s="151">
        <v>0</v>
      </c>
      <c r="K20" s="151">
        <f>E20*J20</f>
        <v>0</v>
      </c>
      <c r="Q20" s="144">
        <v>2</v>
      </c>
      <c r="AA20" s="121">
        <v>12</v>
      </c>
      <c r="AB20" s="121">
        <v>0</v>
      </c>
      <c r="AC20" s="121">
        <v>4</v>
      </c>
      <c r="BB20" s="121">
        <v>1</v>
      </c>
      <c r="BC20" s="121">
        <f>IF(BB20=1,G20,0)</f>
        <v>0</v>
      </c>
      <c r="BD20" s="121">
        <f>IF(BB20=2,G20,0)</f>
        <v>0</v>
      </c>
      <c r="BE20" s="121">
        <f>IF(BB20=3,G20,0)</f>
        <v>0</v>
      </c>
      <c r="BF20" s="121">
        <f>IF(BB20=4,G20,0)</f>
        <v>0</v>
      </c>
      <c r="BG20" s="121">
        <f>IF(BB20=5,G20,0)</f>
        <v>0</v>
      </c>
    </row>
    <row r="21" spans="1:59" x14ac:dyDescent="0.2">
      <c r="A21" s="145">
        <v>5</v>
      </c>
      <c r="B21" s="146" t="s">
        <v>86</v>
      </c>
      <c r="C21" s="147" t="s">
        <v>87</v>
      </c>
      <c r="D21" s="148" t="s">
        <v>70</v>
      </c>
      <c r="E21" s="149">
        <v>3.2</v>
      </c>
      <c r="F21" s="149"/>
      <c r="G21" s="150">
        <f>E21*F21</f>
        <v>0</v>
      </c>
      <c r="H21" s="151">
        <v>0</v>
      </c>
      <c r="I21" s="151">
        <f>E21*H21</f>
        <v>0</v>
      </c>
      <c r="J21" s="151">
        <v>0</v>
      </c>
      <c r="K21" s="151">
        <f>E21*J21</f>
        <v>0</v>
      </c>
      <c r="Q21" s="144">
        <v>2</v>
      </c>
      <c r="AA21" s="121">
        <v>12</v>
      </c>
      <c r="AB21" s="121">
        <v>0</v>
      </c>
      <c r="AC21" s="121">
        <v>5</v>
      </c>
      <c r="BB21" s="121">
        <v>1</v>
      </c>
      <c r="BC21" s="121">
        <f>IF(BB21=1,G21,0)</f>
        <v>0</v>
      </c>
      <c r="BD21" s="121">
        <f>IF(BB21=2,G21,0)</f>
        <v>0</v>
      </c>
      <c r="BE21" s="121">
        <f>IF(BB21=3,G21,0)</f>
        <v>0</v>
      </c>
      <c r="BF21" s="121">
        <f>IF(BB21=4,G21,0)</f>
        <v>0</v>
      </c>
      <c r="BG21" s="121">
        <f>IF(BB21=5,G21,0)</f>
        <v>0</v>
      </c>
    </row>
    <row r="22" spans="1:59" x14ac:dyDescent="0.2">
      <c r="A22" s="152"/>
      <c r="B22" s="153"/>
      <c r="C22" s="209" t="s">
        <v>88</v>
      </c>
      <c r="D22" s="210"/>
      <c r="E22" s="154">
        <v>3.2</v>
      </c>
      <c r="F22" s="155"/>
      <c r="G22" s="156"/>
      <c r="H22" s="157"/>
      <c r="I22" s="157"/>
      <c r="J22" s="157"/>
      <c r="K22" s="157"/>
      <c r="M22" s="121" t="s">
        <v>88</v>
      </c>
      <c r="O22" s="158"/>
      <c r="Q22" s="144"/>
    </row>
    <row r="23" spans="1:59" x14ac:dyDescent="0.2">
      <c r="A23" s="152"/>
      <c r="B23" s="153"/>
      <c r="C23" s="209"/>
      <c r="D23" s="210"/>
      <c r="E23" s="154">
        <v>0</v>
      </c>
      <c r="F23" s="155"/>
      <c r="G23" s="156"/>
      <c r="H23" s="157"/>
      <c r="I23" s="157"/>
      <c r="J23" s="157"/>
      <c r="K23" s="157"/>
      <c r="O23" s="158"/>
      <c r="Q23" s="144"/>
    </row>
    <row r="24" spans="1:59" x14ac:dyDescent="0.2">
      <c r="A24" s="159"/>
      <c r="B24" s="160" t="s">
        <v>69</v>
      </c>
      <c r="C24" s="161" t="str">
        <f>CONCATENATE(B7," ",C7)</f>
        <v>1 Zemní práce</v>
      </c>
      <c r="D24" s="159"/>
      <c r="E24" s="162"/>
      <c r="F24" s="162"/>
      <c r="G24" s="163">
        <f>SUM(G7:G23)</f>
        <v>0</v>
      </c>
      <c r="H24" s="164"/>
      <c r="I24" s="165">
        <f>SUM(I7:I23)</f>
        <v>0</v>
      </c>
      <c r="J24" s="164"/>
      <c r="K24" s="165">
        <f>SUM(K7:K23)</f>
        <v>0</v>
      </c>
      <c r="Q24" s="144">
        <v>4</v>
      </c>
      <c r="BC24" s="166">
        <f>SUM(BC7:BC23)</f>
        <v>0</v>
      </c>
      <c r="BD24" s="166">
        <f>SUM(BD7:BD23)</f>
        <v>0</v>
      </c>
      <c r="BE24" s="166">
        <f>SUM(BE7:BE23)</f>
        <v>0</v>
      </c>
      <c r="BF24" s="166">
        <f>SUM(BF7:BF23)</f>
        <v>0</v>
      </c>
      <c r="BG24" s="166">
        <f>SUM(BG7:BG23)</f>
        <v>0</v>
      </c>
    </row>
    <row r="25" spans="1:59" x14ac:dyDescent="0.2">
      <c r="A25" s="137" t="s">
        <v>65</v>
      </c>
      <c r="B25" s="138" t="s">
        <v>92</v>
      </c>
      <c r="C25" s="139" t="s">
        <v>93</v>
      </c>
      <c r="D25" s="140"/>
      <c r="E25" s="141"/>
      <c r="F25" s="141"/>
      <c r="G25" s="142"/>
      <c r="H25" s="143"/>
      <c r="I25" s="143"/>
      <c r="J25" s="143"/>
      <c r="K25" s="143"/>
      <c r="Q25" s="144">
        <v>1</v>
      </c>
    </row>
    <row r="26" spans="1:59" x14ac:dyDescent="0.2">
      <c r="A26" s="145">
        <v>59</v>
      </c>
      <c r="B26" s="146" t="s">
        <v>94</v>
      </c>
      <c r="C26" s="147" t="s">
        <v>95</v>
      </c>
      <c r="D26" s="148" t="s">
        <v>89</v>
      </c>
      <c r="E26" s="149">
        <v>263</v>
      </c>
      <c r="F26" s="149"/>
      <c r="G26" s="150">
        <f>E26*F26</f>
        <v>0</v>
      </c>
      <c r="H26" s="151">
        <v>4.0000000000000003E-5</v>
      </c>
      <c r="I26" s="151">
        <f>E26*H26</f>
        <v>1.0520000000000002E-2</v>
      </c>
      <c r="J26" s="151">
        <v>0</v>
      </c>
      <c r="K26" s="151">
        <f>E26*J26</f>
        <v>0</v>
      </c>
      <c r="Q26" s="144">
        <v>2</v>
      </c>
      <c r="AA26" s="121">
        <v>12</v>
      </c>
      <c r="AB26" s="121">
        <v>0</v>
      </c>
      <c r="AC26" s="121">
        <v>59</v>
      </c>
      <c r="BB26" s="121">
        <v>1</v>
      </c>
      <c r="BC26" s="121">
        <f>IF(BB26=1,G26,0)</f>
        <v>0</v>
      </c>
      <c r="BD26" s="121">
        <f>IF(BB26=2,G26,0)</f>
        <v>0</v>
      </c>
      <c r="BE26" s="121">
        <f>IF(BB26=3,G26,0)</f>
        <v>0</v>
      </c>
      <c r="BF26" s="121">
        <f>IF(BB26=4,G26,0)</f>
        <v>0</v>
      </c>
      <c r="BG26" s="121">
        <f>IF(BB26=5,G26,0)</f>
        <v>0</v>
      </c>
    </row>
    <row r="27" spans="1:59" x14ac:dyDescent="0.2">
      <c r="A27" s="159"/>
      <c r="B27" s="160" t="s">
        <v>69</v>
      </c>
      <c r="C27" s="161" t="str">
        <f>CONCATENATE(B25," ",C25)</f>
        <v>95 Dokončovací kce na pozem.stav.</v>
      </c>
      <c r="D27" s="159"/>
      <c r="E27" s="162"/>
      <c r="F27" s="162"/>
      <c r="G27" s="163">
        <f>SUM(G25:G26)</f>
        <v>0</v>
      </c>
      <c r="H27" s="164"/>
      <c r="I27" s="165">
        <f>SUM(I25:I26)</f>
        <v>1.0520000000000002E-2</v>
      </c>
      <c r="J27" s="164"/>
      <c r="K27" s="165">
        <f>SUM(K25:K26)</f>
        <v>0</v>
      </c>
      <c r="Q27" s="144">
        <v>4</v>
      </c>
      <c r="BC27" s="166">
        <f>SUM(BC25:BC26)</f>
        <v>0</v>
      </c>
      <c r="BD27" s="166">
        <f>SUM(BD25:BD26)</f>
        <v>0</v>
      </c>
      <c r="BE27" s="166">
        <f>SUM(BE25:BE26)</f>
        <v>0</v>
      </c>
      <c r="BF27" s="166">
        <f>SUM(BF25:BF26)</f>
        <v>0</v>
      </c>
      <c r="BG27" s="166">
        <f>SUM(BG25:BG26)</f>
        <v>0</v>
      </c>
    </row>
    <row r="28" spans="1:59" x14ac:dyDescent="0.2">
      <c r="A28" s="137" t="s">
        <v>65</v>
      </c>
      <c r="B28" s="138" t="s">
        <v>96</v>
      </c>
      <c r="C28" s="139" t="s">
        <v>97</v>
      </c>
      <c r="D28" s="140"/>
      <c r="E28" s="141"/>
      <c r="F28" s="141"/>
      <c r="G28" s="142"/>
      <c r="H28" s="143"/>
      <c r="I28" s="143"/>
      <c r="J28" s="143"/>
      <c r="K28" s="143"/>
      <c r="Q28" s="144">
        <v>1</v>
      </c>
    </row>
    <row r="29" spans="1:59" ht="25.5" x14ac:dyDescent="0.2">
      <c r="A29" s="145">
        <v>61</v>
      </c>
      <c r="B29" s="146" t="s">
        <v>98</v>
      </c>
      <c r="C29" s="147" t="s">
        <v>99</v>
      </c>
      <c r="D29" s="148" t="s">
        <v>70</v>
      </c>
      <c r="E29" s="149">
        <v>6.4</v>
      </c>
      <c r="F29" s="149"/>
      <c r="G29" s="150">
        <f>E29*F29</f>
        <v>0</v>
      </c>
      <c r="H29" s="151">
        <v>0</v>
      </c>
      <c r="I29" s="151">
        <f>E29*H29</f>
        <v>0</v>
      </c>
      <c r="J29" s="151">
        <v>-2.2000000000000002</v>
      </c>
      <c r="K29" s="151">
        <f>E29*J29</f>
        <v>-14.080000000000002</v>
      </c>
      <c r="Q29" s="144">
        <v>2</v>
      </c>
      <c r="AA29" s="121">
        <v>12</v>
      </c>
      <c r="AB29" s="121">
        <v>0</v>
      </c>
      <c r="AC29" s="121">
        <v>61</v>
      </c>
      <c r="BB29" s="121">
        <v>1</v>
      </c>
      <c r="BC29" s="121">
        <f>IF(BB29=1,G29,0)</f>
        <v>0</v>
      </c>
      <c r="BD29" s="121">
        <f>IF(BB29=2,G29,0)</f>
        <v>0</v>
      </c>
      <c r="BE29" s="121">
        <f>IF(BB29=3,G29,0)</f>
        <v>0</v>
      </c>
      <c r="BF29" s="121">
        <f>IF(BB29=4,G29,0)</f>
        <v>0</v>
      </c>
      <c r="BG29" s="121">
        <f>IF(BB29=5,G29,0)</f>
        <v>0</v>
      </c>
    </row>
    <row r="30" spans="1:59" x14ac:dyDescent="0.2">
      <c r="A30" s="152"/>
      <c r="B30" s="153"/>
      <c r="C30" s="209" t="s">
        <v>100</v>
      </c>
      <c r="D30" s="210"/>
      <c r="E30" s="154">
        <v>0</v>
      </c>
      <c r="F30" s="155"/>
      <c r="G30" s="156"/>
      <c r="H30" s="157"/>
      <c r="I30" s="157"/>
      <c r="J30" s="157"/>
      <c r="K30" s="157"/>
      <c r="M30" s="121" t="s">
        <v>100</v>
      </c>
      <c r="O30" s="158"/>
      <c r="Q30" s="144"/>
    </row>
    <row r="31" spans="1:59" x14ac:dyDescent="0.2">
      <c r="A31" s="152"/>
      <c r="B31" s="153"/>
      <c r="C31" s="209" t="s">
        <v>101</v>
      </c>
      <c r="D31" s="210"/>
      <c r="E31" s="154">
        <v>2</v>
      </c>
      <c r="F31" s="155"/>
      <c r="G31" s="156"/>
      <c r="H31" s="157"/>
      <c r="I31" s="157"/>
      <c r="J31" s="157"/>
      <c r="K31" s="157"/>
      <c r="M31" s="121" t="s">
        <v>101</v>
      </c>
      <c r="O31" s="158"/>
      <c r="Q31" s="144"/>
    </row>
    <row r="32" spans="1:59" x14ac:dyDescent="0.2">
      <c r="A32" s="137" t="s">
        <v>65</v>
      </c>
      <c r="B32" s="138" t="s">
        <v>102</v>
      </c>
      <c r="C32" s="139" t="s">
        <v>103</v>
      </c>
      <c r="D32" s="140"/>
      <c r="E32" s="141"/>
      <c r="F32" s="141"/>
      <c r="G32" s="142"/>
      <c r="H32" s="143"/>
      <c r="I32" s="143"/>
      <c r="J32" s="143"/>
      <c r="K32" s="143"/>
      <c r="Q32" s="144">
        <v>1</v>
      </c>
    </row>
    <row r="33" spans="1:59" x14ac:dyDescent="0.2">
      <c r="A33" s="145">
        <v>64</v>
      </c>
      <c r="B33" s="146" t="s">
        <v>104</v>
      </c>
      <c r="C33" s="147" t="s">
        <v>105</v>
      </c>
      <c r="D33" s="148" t="s">
        <v>90</v>
      </c>
      <c r="E33" s="149">
        <v>7</v>
      </c>
      <c r="F33" s="149"/>
      <c r="G33" s="150">
        <f>E33*F33</f>
        <v>0</v>
      </c>
      <c r="H33" s="151">
        <v>6.7000000000000002E-4</v>
      </c>
      <c r="I33" s="151">
        <f>E33*H33</f>
        <v>4.6899999999999997E-3</v>
      </c>
      <c r="J33" s="151">
        <v>-3.4000000000000002E-2</v>
      </c>
      <c r="K33" s="151">
        <f>E33*J33</f>
        <v>-0.23800000000000002</v>
      </c>
      <c r="Q33" s="144">
        <v>2</v>
      </c>
      <c r="AA33" s="121">
        <v>12</v>
      </c>
      <c r="AB33" s="121">
        <v>0</v>
      </c>
      <c r="AC33" s="121">
        <v>64</v>
      </c>
      <c r="BB33" s="121">
        <v>1</v>
      </c>
      <c r="BC33" s="121">
        <f>IF(BB33=1,G33,0)</f>
        <v>0</v>
      </c>
      <c r="BD33" s="121">
        <f>IF(BB33=2,G33,0)</f>
        <v>0</v>
      </c>
      <c r="BE33" s="121">
        <f>IF(BB33=3,G33,0)</f>
        <v>0</v>
      </c>
      <c r="BF33" s="121">
        <f>IF(BB33=4,G33,0)</f>
        <v>0</v>
      </c>
      <c r="BG33" s="121">
        <f>IF(BB33=5,G33,0)</f>
        <v>0</v>
      </c>
    </row>
    <row r="34" spans="1:59" x14ac:dyDescent="0.2">
      <c r="A34" s="152"/>
      <c r="B34" s="153"/>
      <c r="C34" s="209" t="s">
        <v>106</v>
      </c>
      <c r="D34" s="210"/>
      <c r="E34" s="154">
        <v>0</v>
      </c>
      <c r="F34" s="155"/>
      <c r="G34" s="156"/>
      <c r="H34" s="157"/>
      <c r="I34" s="157"/>
      <c r="J34" s="157"/>
      <c r="K34" s="157"/>
      <c r="M34" s="121" t="s">
        <v>106</v>
      </c>
      <c r="O34" s="158"/>
      <c r="Q34" s="144"/>
    </row>
    <row r="35" spans="1:59" x14ac:dyDescent="0.2">
      <c r="A35" s="152"/>
      <c r="B35" s="153"/>
      <c r="C35" s="209">
        <v>3</v>
      </c>
      <c r="D35" s="210"/>
      <c r="E35" s="154">
        <v>3</v>
      </c>
      <c r="F35" s="155"/>
      <c r="G35" s="156"/>
      <c r="H35" s="157"/>
      <c r="I35" s="157"/>
      <c r="J35" s="157"/>
      <c r="K35" s="157"/>
      <c r="M35" s="121">
        <v>3</v>
      </c>
      <c r="O35" s="158"/>
      <c r="Q35" s="144"/>
    </row>
    <row r="36" spans="1:59" x14ac:dyDescent="0.2">
      <c r="A36" s="152"/>
      <c r="B36" s="153"/>
      <c r="C36" s="209" t="s">
        <v>107</v>
      </c>
      <c r="D36" s="210"/>
      <c r="E36" s="154">
        <v>0</v>
      </c>
      <c r="F36" s="155"/>
      <c r="G36" s="156"/>
      <c r="H36" s="157"/>
      <c r="I36" s="157"/>
      <c r="J36" s="157"/>
      <c r="K36" s="157"/>
      <c r="M36" s="121" t="s">
        <v>107</v>
      </c>
      <c r="O36" s="158"/>
      <c r="Q36" s="144"/>
    </row>
    <row r="37" spans="1:59" x14ac:dyDescent="0.2">
      <c r="A37" s="152"/>
      <c r="B37" s="153"/>
      <c r="C37" s="209">
        <v>4</v>
      </c>
      <c r="D37" s="210"/>
      <c r="E37" s="154">
        <v>4</v>
      </c>
      <c r="F37" s="155"/>
      <c r="G37" s="156"/>
      <c r="H37" s="157"/>
      <c r="I37" s="157"/>
      <c r="J37" s="157"/>
      <c r="K37" s="157"/>
      <c r="M37" s="121">
        <v>4</v>
      </c>
      <c r="O37" s="158"/>
      <c r="Q37" s="144"/>
    </row>
    <row r="38" spans="1:59" x14ac:dyDescent="0.2">
      <c r="A38" s="145">
        <v>65</v>
      </c>
      <c r="B38" s="146" t="s">
        <v>108</v>
      </c>
      <c r="C38" s="147" t="s">
        <v>109</v>
      </c>
      <c r="D38" s="148" t="s">
        <v>91</v>
      </c>
      <c r="E38" s="149">
        <v>70</v>
      </c>
      <c r="F38" s="149"/>
      <c r="G38" s="150">
        <f>E38*F38</f>
        <v>0</v>
      </c>
      <c r="H38" s="151">
        <v>0</v>
      </c>
      <c r="I38" s="151">
        <f>E38*H38</f>
        <v>0</v>
      </c>
      <c r="J38" s="151">
        <v>-4.6000000000000001E-4</v>
      </c>
      <c r="K38" s="151">
        <f>E38*J38</f>
        <v>-3.2199999999999999E-2</v>
      </c>
      <c r="Q38" s="144">
        <v>2</v>
      </c>
      <c r="AA38" s="121">
        <v>12</v>
      </c>
      <c r="AB38" s="121">
        <v>0</v>
      </c>
      <c r="AC38" s="121">
        <v>65</v>
      </c>
      <c r="BB38" s="121">
        <v>1</v>
      </c>
      <c r="BC38" s="121">
        <f>IF(BB38=1,G38,0)</f>
        <v>0</v>
      </c>
      <c r="BD38" s="121">
        <f>IF(BB38=2,G38,0)</f>
        <v>0</v>
      </c>
      <c r="BE38" s="121">
        <f>IF(BB38=3,G38,0)</f>
        <v>0</v>
      </c>
      <c r="BF38" s="121">
        <f>IF(BB38=4,G38,0)</f>
        <v>0</v>
      </c>
      <c r="BG38" s="121">
        <f>IF(BB38=5,G38,0)</f>
        <v>0</v>
      </c>
    </row>
    <row r="39" spans="1:59" x14ac:dyDescent="0.2">
      <c r="A39" s="152"/>
      <c r="B39" s="153"/>
      <c r="C39" s="209" t="s">
        <v>110</v>
      </c>
      <c r="D39" s="210"/>
      <c r="E39" s="154">
        <v>0</v>
      </c>
      <c r="F39" s="155"/>
      <c r="G39" s="156"/>
      <c r="H39" s="157"/>
      <c r="I39" s="157"/>
      <c r="J39" s="157"/>
      <c r="K39" s="157"/>
      <c r="M39" s="121" t="s">
        <v>110</v>
      </c>
      <c r="O39" s="158"/>
      <c r="Q39" s="144"/>
    </row>
    <row r="40" spans="1:59" x14ac:dyDescent="0.2">
      <c r="A40" s="152"/>
      <c r="B40" s="153"/>
      <c r="C40" s="209" t="s">
        <v>111</v>
      </c>
      <c r="D40" s="210"/>
      <c r="E40" s="154">
        <v>20</v>
      </c>
      <c r="F40" s="155"/>
      <c r="G40" s="156"/>
      <c r="H40" s="157"/>
      <c r="I40" s="157"/>
      <c r="J40" s="157"/>
      <c r="K40" s="157"/>
      <c r="M40" s="121" t="s">
        <v>111</v>
      </c>
      <c r="O40" s="158"/>
      <c r="Q40" s="144"/>
    </row>
    <row r="41" spans="1:59" x14ac:dyDescent="0.2">
      <c r="A41" s="137" t="s">
        <v>65</v>
      </c>
      <c r="B41" s="138" t="s">
        <v>113</v>
      </c>
      <c r="C41" s="139" t="s">
        <v>114</v>
      </c>
      <c r="D41" s="140"/>
      <c r="E41" s="141"/>
      <c r="F41" s="141"/>
      <c r="G41" s="142"/>
      <c r="H41" s="143"/>
      <c r="I41" s="143"/>
      <c r="J41" s="143"/>
      <c r="K41" s="143"/>
      <c r="Q41" s="144">
        <v>1</v>
      </c>
    </row>
    <row r="42" spans="1:59" x14ac:dyDescent="0.2">
      <c r="A42" s="145">
        <v>85</v>
      </c>
      <c r="B42" s="146" t="s">
        <v>115</v>
      </c>
      <c r="C42" s="147" t="s">
        <v>116</v>
      </c>
      <c r="D42" s="148" t="s">
        <v>90</v>
      </c>
      <c r="E42" s="149">
        <v>3</v>
      </c>
      <c r="F42" s="149"/>
      <c r="G42" s="150">
        <f t="shared" ref="G42:G58" si="0">E42*F42</f>
        <v>0</v>
      </c>
      <c r="H42" s="151">
        <v>8.9099999999999995E-3</v>
      </c>
      <c r="I42" s="151">
        <f t="shared" ref="I42:I58" si="1">E42*H42</f>
        <v>2.6729999999999997E-2</v>
      </c>
      <c r="J42" s="151">
        <v>0</v>
      </c>
      <c r="K42" s="151">
        <f t="shared" ref="K42:K58" si="2">E42*J42</f>
        <v>0</v>
      </c>
      <c r="Q42" s="144">
        <v>2</v>
      </c>
      <c r="AA42" s="121">
        <v>12</v>
      </c>
      <c r="AB42" s="121">
        <v>0</v>
      </c>
      <c r="AC42" s="121">
        <v>85</v>
      </c>
      <c r="BB42" s="121">
        <v>2</v>
      </c>
      <c r="BC42" s="121">
        <f t="shared" ref="BC42:BC58" si="3">IF(BB42=1,G42,0)</f>
        <v>0</v>
      </c>
      <c r="BD42" s="121">
        <f t="shared" ref="BD42:BD58" si="4">IF(BB42=2,G42,0)</f>
        <v>0</v>
      </c>
      <c r="BE42" s="121">
        <f t="shared" ref="BE42:BE58" si="5">IF(BB42=3,G42,0)</f>
        <v>0</v>
      </c>
      <c r="BF42" s="121">
        <f t="shared" ref="BF42:BF58" si="6">IF(BB42=4,G42,0)</f>
        <v>0</v>
      </c>
      <c r="BG42" s="121">
        <f t="shared" ref="BG42:BG58" si="7">IF(BB42=5,G42,0)</f>
        <v>0</v>
      </c>
    </row>
    <row r="43" spans="1:59" x14ac:dyDescent="0.2">
      <c r="A43" s="145">
        <v>86</v>
      </c>
      <c r="B43" s="146" t="s">
        <v>117</v>
      </c>
      <c r="C43" s="147" t="s">
        <v>118</v>
      </c>
      <c r="D43" s="148" t="s">
        <v>91</v>
      </c>
      <c r="E43" s="149">
        <v>6</v>
      </c>
      <c r="F43" s="149"/>
      <c r="G43" s="150">
        <f t="shared" si="0"/>
        <v>0</v>
      </c>
      <c r="H43" s="151">
        <v>0</v>
      </c>
      <c r="I43" s="151">
        <f t="shared" si="1"/>
        <v>0</v>
      </c>
      <c r="J43" s="151">
        <v>-2.6700000000000002E-2</v>
      </c>
      <c r="K43" s="151">
        <f t="shared" si="2"/>
        <v>-0.16020000000000001</v>
      </c>
      <c r="Q43" s="144">
        <v>2</v>
      </c>
      <c r="AA43" s="121">
        <v>12</v>
      </c>
      <c r="AB43" s="121">
        <v>0</v>
      </c>
      <c r="AC43" s="121">
        <v>86</v>
      </c>
      <c r="BB43" s="121">
        <v>2</v>
      </c>
      <c r="BC43" s="121">
        <f t="shared" si="3"/>
        <v>0</v>
      </c>
      <c r="BD43" s="121">
        <f t="shared" si="4"/>
        <v>0</v>
      </c>
      <c r="BE43" s="121">
        <f t="shared" si="5"/>
        <v>0</v>
      </c>
      <c r="BF43" s="121">
        <f t="shared" si="6"/>
        <v>0</v>
      </c>
      <c r="BG43" s="121">
        <f t="shared" si="7"/>
        <v>0</v>
      </c>
    </row>
    <row r="44" spans="1:59" x14ac:dyDescent="0.2">
      <c r="A44" s="145">
        <v>87</v>
      </c>
      <c r="B44" s="146" t="s">
        <v>117</v>
      </c>
      <c r="C44" s="147" t="s">
        <v>119</v>
      </c>
      <c r="D44" s="148" t="s">
        <v>91</v>
      </c>
      <c r="E44" s="149">
        <v>19</v>
      </c>
      <c r="F44" s="149"/>
      <c r="G44" s="150">
        <f t="shared" si="0"/>
        <v>0</v>
      </c>
      <c r="H44" s="151">
        <v>0</v>
      </c>
      <c r="I44" s="151">
        <f t="shared" si="1"/>
        <v>0</v>
      </c>
      <c r="J44" s="151">
        <v>-2.6700000000000002E-2</v>
      </c>
      <c r="K44" s="151">
        <f t="shared" si="2"/>
        <v>-0.50730000000000008</v>
      </c>
      <c r="Q44" s="144">
        <v>2</v>
      </c>
      <c r="AA44" s="121">
        <v>12</v>
      </c>
      <c r="AB44" s="121">
        <v>0</v>
      </c>
      <c r="AC44" s="121">
        <v>87</v>
      </c>
      <c r="BB44" s="121">
        <v>2</v>
      </c>
      <c r="BC44" s="121">
        <f t="shared" si="3"/>
        <v>0</v>
      </c>
      <c r="BD44" s="121">
        <f t="shared" si="4"/>
        <v>0</v>
      </c>
      <c r="BE44" s="121">
        <f t="shared" si="5"/>
        <v>0</v>
      </c>
      <c r="BF44" s="121">
        <f t="shared" si="6"/>
        <v>0</v>
      </c>
      <c r="BG44" s="121">
        <f t="shared" si="7"/>
        <v>0</v>
      </c>
    </row>
    <row r="45" spans="1:59" x14ac:dyDescent="0.2">
      <c r="A45" s="145">
        <v>88</v>
      </c>
      <c r="B45" s="146" t="s">
        <v>120</v>
      </c>
      <c r="C45" s="147" t="s">
        <v>121</v>
      </c>
      <c r="D45" s="148" t="s">
        <v>90</v>
      </c>
      <c r="E45" s="149">
        <v>1</v>
      </c>
      <c r="F45" s="149"/>
      <c r="G45" s="150">
        <f t="shared" si="0"/>
        <v>0</v>
      </c>
      <c r="H45" s="151">
        <v>1.58E-3</v>
      </c>
      <c r="I45" s="151">
        <f t="shared" si="1"/>
        <v>1.58E-3</v>
      </c>
      <c r="J45" s="151">
        <v>0</v>
      </c>
      <c r="K45" s="151">
        <f t="shared" si="2"/>
        <v>0</v>
      </c>
      <c r="Q45" s="144">
        <v>2</v>
      </c>
      <c r="AA45" s="121">
        <v>12</v>
      </c>
      <c r="AB45" s="121">
        <v>0</v>
      </c>
      <c r="AC45" s="121">
        <v>88</v>
      </c>
      <c r="BB45" s="121">
        <v>2</v>
      </c>
      <c r="BC45" s="121">
        <f t="shared" si="3"/>
        <v>0</v>
      </c>
      <c r="BD45" s="121">
        <f t="shared" si="4"/>
        <v>0</v>
      </c>
      <c r="BE45" s="121">
        <f t="shared" si="5"/>
        <v>0</v>
      </c>
      <c r="BF45" s="121">
        <f t="shared" si="6"/>
        <v>0</v>
      </c>
      <c r="BG45" s="121">
        <f t="shared" si="7"/>
        <v>0</v>
      </c>
    </row>
    <row r="46" spans="1:59" x14ac:dyDescent="0.2">
      <c r="A46" s="145">
        <v>89</v>
      </c>
      <c r="B46" s="146" t="s">
        <v>122</v>
      </c>
      <c r="C46" s="147" t="s">
        <v>123</v>
      </c>
      <c r="D46" s="148" t="s">
        <v>90</v>
      </c>
      <c r="E46" s="149">
        <v>3</v>
      </c>
      <c r="F46" s="149"/>
      <c r="G46" s="150">
        <f t="shared" si="0"/>
        <v>0</v>
      </c>
      <c r="H46" s="151">
        <v>9.5100000000000004E-2</v>
      </c>
      <c r="I46" s="151">
        <f t="shared" si="1"/>
        <v>0.2853</v>
      </c>
      <c r="J46" s="151">
        <v>0</v>
      </c>
      <c r="K46" s="151">
        <f t="shared" si="2"/>
        <v>0</v>
      </c>
      <c r="Q46" s="144">
        <v>2</v>
      </c>
      <c r="AA46" s="121">
        <v>12</v>
      </c>
      <c r="AB46" s="121">
        <v>0</v>
      </c>
      <c r="AC46" s="121">
        <v>89</v>
      </c>
      <c r="BB46" s="121">
        <v>2</v>
      </c>
      <c r="BC46" s="121">
        <f t="shared" si="3"/>
        <v>0</v>
      </c>
      <c r="BD46" s="121">
        <f t="shared" si="4"/>
        <v>0</v>
      </c>
      <c r="BE46" s="121">
        <f t="shared" si="5"/>
        <v>0</v>
      </c>
      <c r="BF46" s="121">
        <f t="shared" si="6"/>
        <v>0</v>
      </c>
      <c r="BG46" s="121">
        <f t="shared" si="7"/>
        <v>0</v>
      </c>
    </row>
    <row r="47" spans="1:59" x14ac:dyDescent="0.2">
      <c r="A47" s="145">
        <v>90</v>
      </c>
      <c r="B47" s="146" t="s">
        <v>124</v>
      </c>
      <c r="C47" s="147" t="s">
        <v>125</v>
      </c>
      <c r="D47" s="148" t="s">
        <v>91</v>
      </c>
      <c r="E47" s="149">
        <v>3.6</v>
      </c>
      <c r="F47" s="149"/>
      <c r="G47" s="150">
        <f t="shared" si="0"/>
        <v>0</v>
      </c>
      <c r="H47" s="151">
        <v>2.4599999999999999E-3</v>
      </c>
      <c r="I47" s="151">
        <f t="shared" si="1"/>
        <v>8.8559999999999993E-3</v>
      </c>
      <c r="J47" s="151">
        <v>0</v>
      </c>
      <c r="K47" s="151">
        <f t="shared" si="2"/>
        <v>0</v>
      </c>
      <c r="Q47" s="144">
        <v>2</v>
      </c>
      <c r="AA47" s="121">
        <v>12</v>
      </c>
      <c r="AB47" s="121">
        <v>0</v>
      </c>
      <c r="AC47" s="121">
        <v>90</v>
      </c>
      <c r="BB47" s="121">
        <v>2</v>
      </c>
      <c r="BC47" s="121">
        <f t="shared" si="3"/>
        <v>0</v>
      </c>
      <c r="BD47" s="121">
        <f t="shared" si="4"/>
        <v>0</v>
      </c>
      <c r="BE47" s="121">
        <f t="shared" si="5"/>
        <v>0</v>
      </c>
      <c r="BF47" s="121">
        <f t="shared" si="6"/>
        <v>0</v>
      </c>
      <c r="BG47" s="121">
        <f t="shared" si="7"/>
        <v>0</v>
      </c>
    </row>
    <row r="48" spans="1:59" x14ac:dyDescent="0.2">
      <c r="A48" s="145">
        <v>91</v>
      </c>
      <c r="B48" s="146" t="s">
        <v>126</v>
      </c>
      <c r="C48" s="147" t="s">
        <v>127</v>
      </c>
      <c r="D48" s="148" t="s">
        <v>91</v>
      </c>
      <c r="E48" s="149">
        <v>34</v>
      </c>
      <c r="F48" s="149"/>
      <c r="G48" s="150">
        <f t="shared" si="0"/>
        <v>0</v>
      </c>
      <c r="H48" s="151">
        <v>2.15E-3</v>
      </c>
      <c r="I48" s="151">
        <f t="shared" si="1"/>
        <v>7.3099999999999998E-2</v>
      </c>
      <c r="J48" s="151">
        <v>0</v>
      </c>
      <c r="K48" s="151">
        <f t="shared" si="2"/>
        <v>0</v>
      </c>
      <c r="Q48" s="144">
        <v>2</v>
      </c>
      <c r="AA48" s="121">
        <v>12</v>
      </c>
      <c r="AB48" s="121">
        <v>0</v>
      </c>
      <c r="AC48" s="121">
        <v>91</v>
      </c>
      <c r="BB48" s="121">
        <v>2</v>
      </c>
      <c r="BC48" s="121">
        <f t="shared" si="3"/>
        <v>0</v>
      </c>
      <c r="BD48" s="121">
        <f t="shared" si="4"/>
        <v>0</v>
      </c>
      <c r="BE48" s="121">
        <f t="shared" si="5"/>
        <v>0</v>
      </c>
      <c r="BF48" s="121">
        <f t="shared" si="6"/>
        <v>0</v>
      </c>
      <c r="BG48" s="121">
        <f t="shared" si="7"/>
        <v>0</v>
      </c>
    </row>
    <row r="49" spans="1:59" x14ac:dyDescent="0.2">
      <c r="A49" s="145">
        <v>92</v>
      </c>
      <c r="B49" s="146" t="s">
        <v>128</v>
      </c>
      <c r="C49" s="147" t="s">
        <v>129</v>
      </c>
      <c r="D49" s="148" t="s">
        <v>91</v>
      </c>
      <c r="E49" s="149">
        <v>22</v>
      </c>
      <c r="F49" s="149"/>
      <c r="G49" s="150">
        <f t="shared" si="0"/>
        <v>0</v>
      </c>
      <c r="H49" s="151">
        <v>2.1800000000000001E-3</v>
      </c>
      <c r="I49" s="151">
        <f t="shared" si="1"/>
        <v>4.7960000000000003E-2</v>
      </c>
      <c r="J49" s="151">
        <v>0</v>
      </c>
      <c r="K49" s="151">
        <f t="shared" si="2"/>
        <v>0</v>
      </c>
      <c r="Q49" s="144">
        <v>2</v>
      </c>
      <c r="AA49" s="121">
        <v>12</v>
      </c>
      <c r="AB49" s="121">
        <v>0</v>
      </c>
      <c r="AC49" s="121">
        <v>92</v>
      </c>
      <c r="BB49" s="121">
        <v>2</v>
      </c>
      <c r="BC49" s="121">
        <f t="shared" si="3"/>
        <v>0</v>
      </c>
      <c r="BD49" s="121">
        <f t="shared" si="4"/>
        <v>0</v>
      </c>
      <c r="BE49" s="121">
        <f t="shared" si="5"/>
        <v>0</v>
      </c>
      <c r="BF49" s="121">
        <f t="shared" si="6"/>
        <v>0</v>
      </c>
      <c r="BG49" s="121">
        <f t="shared" si="7"/>
        <v>0</v>
      </c>
    </row>
    <row r="50" spans="1:59" x14ac:dyDescent="0.2">
      <c r="A50" s="145">
        <v>93</v>
      </c>
      <c r="B50" s="146" t="s">
        <v>130</v>
      </c>
      <c r="C50" s="147" t="s">
        <v>131</v>
      </c>
      <c r="D50" s="148" t="s">
        <v>91</v>
      </c>
      <c r="E50" s="149">
        <v>9</v>
      </c>
      <c r="F50" s="149"/>
      <c r="G50" s="150">
        <f t="shared" si="0"/>
        <v>0</v>
      </c>
      <c r="H50" s="151">
        <v>3.4000000000000002E-4</v>
      </c>
      <c r="I50" s="151">
        <f t="shared" si="1"/>
        <v>3.0600000000000002E-3</v>
      </c>
      <c r="J50" s="151">
        <v>0</v>
      </c>
      <c r="K50" s="151">
        <f t="shared" si="2"/>
        <v>0</v>
      </c>
      <c r="Q50" s="144">
        <v>2</v>
      </c>
      <c r="AA50" s="121">
        <v>12</v>
      </c>
      <c r="AB50" s="121">
        <v>0</v>
      </c>
      <c r="AC50" s="121">
        <v>93</v>
      </c>
      <c r="BB50" s="121">
        <v>2</v>
      </c>
      <c r="BC50" s="121">
        <f t="shared" si="3"/>
        <v>0</v>
      </c>
      <c r="BD50" s="121">
        <f t="shared" si="4"/>
        <v>0</v>
      </c>
      <c r="BE50" s="121">
        <f t="shared" si="5"/>
        <v>0</v>
      </c>
      <c r="BF50" s="121">
        <f t="shared" si="6"/>
        <v>0</v>
      </c>
      <c r="BG50" s="121">
        <f t="shared" si="7"/>
        <v>0</v>
      </c>
    </row>
    <row r="51" spans="1:59" x14ac:dyDescent="0.2">
      <c r="A51" s="145">
        <v>94</v>
      </c>
      <c r="B51" s="146" t="s">
        <v>132</v>
      </c>
      <c r="C51" s="147" t="s">
        <v>133</v>
      </c>
      <c r="D51" s="148" t="s">
        <v>91</v>
      </c>
      <c r="E51" s="149">
        <v>18</v>
      </c>
      <c r="F51" s="149"/>
      <c r="G51" s="150">
        <f t="shared" si="0"/>
        <v>0</v>
      </c>
      <c r="H51" s="151">
        <v>4.8999999999999998E-4</v>
      </c>
      <c r="I51" s="151">
        <f t="shared" si="1"/>
        <v>8.8199999999999997E-3</v>
      </c>
      <c r="J51" s="151">
        <v>0</v>
      </c>
      <c r="K51" s="151">
        <f t="shared" si="2"/>
        <v>0</v>
      </c>
      <c r="Q51" s="144">
        <v>2</v>
      </c>
      <c r="AA51" s="121">
        <v>12</v>
      </c>
      <c r="AB51" s="121">
        <v>0</v>
      </c>
      <c r="AC51" s="121">
        <v>94</v>
      </c>
      <c r="BB51" s="121">
        <v>2</v>
      </c>
      <c r="BC51" s="121">
        <f t="shared" si="3"/>
        <v>0</v>
      </c>
      <c r="BD51" s="121">
        <f t="shared" si="4"/>
        <v>0</v>
      </c>
      <c r="BE51" s="121">
        <f t="shared" si="5"/>
        <v>0</v>
      </c>
      <c r="BF51" s="121">
        <f t="shared" si="6"/>
        <v>0</v>
      </c>
      <c r="BG51" s="121">
        <f t="shared" si="7"/>
        <v>0</v>
      </c>
    </row>
    <row r="52" spans="1:59" x14ac:dyDescent="0.2">
      <c r="A52" s="145">
        <v>95</v>
      </c>
      <c r="B52" s="146" t="s">
        <v>134</v>
      </c>
      <c r="C52" s="147" t="s">
        <v>135</v>
      </c>
      <c r="D52" s="148" t="s">
        <v>90</v>
      </c>
      <c r="E52" s="149">
        <v>9</v>
      </c>
      <c r="F52" s="149"/>
      <c r="G52" s="150">
        <f t="shared" si="0"/>
        <v>0</v>
      </c>
      <c r="H52" s="151">
        <v>0</v>
      </c>
      <c r="I52" s="151">
        <f t="shared" si="1"/>
        <v>0</v>
      </c>
      <c r="J52" s="151">
        <v>0</v>
      </c>
      <c r="K52" s="151">
        <f t="shared" si="2"/>
        <v>0</v>
      </c>
      <c r="Q52" s="144">
        <v>2</v>
      </c>
      <c r="AA52" s="121">
        <v>12</v>
      </c>
      <c r="AB52" s="121">
        <v>0</v>
      </c>
      <c r="AC52" s="121">
        <v>95</v>
      </c>
      <c r="BB52" s="121">
        <v>2</v>
      </c>
      <c r="BC52" s="121">
        <f t="shared" si="3"/>
        <v>0</v>
      </c>
      <c r="BD52" s="121">
        <f t="shared" si="4"/>
        <v>0</v>
      </c>
      <c r="BE52" s="121">
        <f t="shared" si="5"/>
        <v>0</v>
      </c>
      <c r="BF52" s="121">
        <f t="shared" si="6"/>
        <v>0</v>
      </c>
      <c r="BG52" s="121">
        <f t="shared" si="7"/>
        <v>0</v>
      </c>
    </row>
    <row r="53" spans="1:59" x14ac:dyDescent="0.2">
      <c r="A53" s="145">
        <v>96</v>
      </c>
      <c r="B53" s="146" t="s">
        <v>136</v>
      </c>
      <c r="C53" s="147" t="s">
        <v>137</v>
      </c>
      <c r="D53" s="148" t="s">
        <v>90</v>
      </c>
      <c r="E53" s="149">
        <v>4</v>
      </c>
      <c r="F53" s="149"/>
      <c r="G53" s="150">
        <f t="shared" si="0"/>
        <v>0</v>
      </c>
      <c r="H53" s="151">
        <v>0</v>
      </c>
      <c r="I53" s="151">
        <f t="shared" si="1"/>
        <v>0</v>
      </c>
      <c r="J53" s="151">
        <v>0</v>
      </c>
      <c r="K53" s="151">
        <f t="shared" si="2"/>
        <v>0</v>
      </c>
      <c r="Q53" s="144">
        <v>2</v>
      </c>
      <c r="AA53" s="121">
        <v>12</v>
      </c>
      <c r="AB53" s="121">
        <v>0</v>
      </c>
      <c r="AC53" s="121">
        <v>96</v>
      </c>
      <c r="BB53" s="121">
        <v>2</v>
      </c>
      <c r="BC53" s="121">
        <f t="shared" si="3"/>
        <v>0</v>
      </c>
      <c r="BD53" s="121">
        <f t="shared" si="4"/>
        <v>0</v>
      </c>
      <c r="BE53" s="121">
        <f t="shared" si="5"/>
        <v>0</v>
      </c>
      <c r="BF53" s="121">
        <f t="shared" si="6"/>
        <v>0</v>
      </c>
      <c r="BG53" s="121">
        <f t="shared" si="7"/>
        <v>0</v>
      </c>
    </row>
    <row r="54" spans="1:59" x14ac:dyDescent="0.2">
      <c r="A54" s="145">
        <v>97</v>
      </c>
      <c r="B54" s="146" t="s">
        <v>138</v>
      </c>
      <c r="C54" s="147" t="s">
        <v>139</v>
      </c>
      <c r="D54" s="148" t="s">
        <v>90</v>
      </c>
      <c r="E54" s="149">
        <v>15</v>
      </c>
      <c r="F54" s="149"/>
      <c r="G54" s="150">
        <f t="shared" si="0"/>
        <v>0</v>
      </c>
      <c r="H54" s="151">
        <v>0</v>
      </c>
      <c r="I54" s="151">
        <f t="shared" si="1"/>
        <v>0</v>
      </c>
      <c r="J54" s="151">
        <v>0</v>
      </c>
      <c r="K54" s="151">
        <f t="shared" si="2"/>
        <v>0</v>
      </c>
      <c r="Q54" s="144">
        <v>2</v>
      </c>
      <c r="AA54" s="121">
        <v>12</v>
      </c>
      <c r="AB54" s="121">
        <v>0</v>
      </c>
      <c r="AC54" s="121">
        <v>97</v>
      </c>
      <c r="BB54" s="121">
        <v>2</v>
      </c>
      <c r="BC54" s="121">
        <f t="shared" si="3"/>
        <v>0</v>
      </c>
      <c r="BD54" s="121">
        <f t="shared" si="4"/>
        <v>0</v>
      </c>
      <c r="BE54" s="121">
        <f t="shared" si="5"/>
        <v>0</v>
      </c>
      <c r="BF54" s="121">
        <f t="shared" si="6"/>
        <v>0</v>
      </c>
      <c r="BG54" s="121">
        <f t="shared" si="7"/>
        <v>0</v>
      </c>
    </row>
    <row r="55" spans="1:59" ht="25.5" x14ac:dyDescent="0.2">
      <c r="A55" s="145">
        <v>98</v>
      </c>
      <c r="B55" s="146" t="s">
        <v>140</v>
      </c>
      <c r="C55" s="147" t="s">
        <v>141</v>
      </c>
      <c r="D55" s="148" t="s">
        <v>90</v>
      </c>
      <c r="E55" s="149">
        <v>6</v>
      </c>
      <c r="F55" s="149"/>
      <c r="G55" s="150">
        <f t="shared" si="0"/>
        <v>0</v>
      </c>
      <c r="H55" s="151">
        <v>5.5000000000000003E-4</v>
      </c>
      <c r="I55" s="151">
        <f t="shared" si="1"/>
        <v>3.3E-3</v>
      </c>
      <c r="J55" s="151">
        <v>0</v>
      </c>
      <c r="K55" s="151">
        <f t="shared" si="2"/>
        <v>0</v>
      </c>
      <c r="Q55" s="144">
        <v>2</v>
      </c>
      <c r="AA55" s="121">
        <v>12</v>
      </c>
      <c r="AB55" s="121">
        <v>0</v>
      </c>
      <c r="AC55" s="121">
        <v>98</v>
      </c>
      <c r="BB55" s="121">
        <v>2</v>
      </c>
      <c r="BC55" s="121">
        <f t="shared" si="3"/>
        <v>0</v>
      </c>
      <c r="BD55" s="121">
        <f t="shared" si="4"/>
        <v>0</v>
      </c>
      <c r="BE55" s="121">
        <f t="shared" si="5"/>
        <v>0</v>
      </c>
      <c r="BF55" s="121">
        <f t="shared" si="6"/>
        <v>0</v>
      </c>
      <c r="BG55" s="121">
        <f t="shared" si="7"/>
        <v>0</v>
      </c>
    </row>
    <row r="56" spans="1:59" x14ac:dyDescent="0.2">
      <c r="A56" s="145">
        <v>99</v>
      </c>
      <c r="B56" s="146" t="s">
        <v>142</v>
      </c>
      <c r="C56" s="147" t="s">
        <v>143</v>
      </c>
      <c r="D56" s="148" t="s">
        <v>90</v>
      </c>
      <c r="E56" s="149">
        <v>6</v>
      </c>
      <c r="F56" s="149"/>
      <c r="G56" s="150">
        <f t="shared" si="0"/>
        <v>0</v>
      </c>
      <c r="H56" s="151">
        <v>7.2999999999999996E-4</v>
      </c>
      <c r="I56" s="151">
        <f t="shared" si="1"/>
        <v>4.3800000000000002E-3</v>
      </c>
      <c r="J56" s="151">
        <v>0</v>
      </c>
      <c r="K56" s="151">
        <f t="shared" si="2"/>
        <v>0</v>
      </c>
      <c r="Q56" s="144">
        <v>2</v>
      </c>
      <c r="AA56" s="121">
        <v>12</v>
      </c>
      <c r="AB56" s="121">
        <v>0</v>
      </c>
      <c r="AC56" s="121">
        <v>99</v>
      </c>
      <c r="BB56" s="121">
        <v>2</v>
      </c>
      <c r="BC56" s="121">
        <f t="shared" si="3"/>
        <v>0</v>
      </c>
      <c r="BD56" s="121">
        <f t="shared" si="4"/>
        <v>0</v>
      </c>
      <c r="BE56" s="121">
        <f t="shared" si="5"/>
        <v>0</v>
      </c>
      <c r="BF56" s="121">
        <f t="shared" si="6"/>
        <v>0</v>
      </c>
      <c r="BG56" s="121">
        <f t="shared" si="7"/>
        <v>0</v>
      </c>
    </row>
    <row r="57" spans="1:59" x14ac:dyDescent="0.2">
      <c r="A57" s="145">
        <v>100</v>
      </c>
      <c r="B57" s="146" t="s">
        <v>144</v>
      </c>
      <c r="C57" s="147" t="s">
        <v>145</v>
      </c>
      <c r="D57" s="148" t="s">
        <v>90</v>
      </c>
      <c r="E57" s="149">
        <v>2</v>
      </c>
      <c r="F57" s="149"/>
      <c r="G57" s="150">
        <f t="shared" si="0"/>
        <v>0</v>
      </c>
      <c r="H57" s="151">
        <v>2.7E-4</v>
      </c>
      <c r="I57" s="151">
        <f t="shared" si="1"/>
        <v>5.4000000000000001E-4</v>
      </c>
      <c r="J57" s="151">
        <v>0</v>
      </c>
      <c r="K57" s="151">
        <f t="shared" si="2"/>
        <v>0</v>
      </c>
      <c r="Q57" s="144">
        <v>2</v>
      </c>
      <c r="AA57" s="121">
        <v>12</v>
      </c>
      <c r="AB57" s="121">
        <v>0</v>
      </c>
      <c r="AC57" s="121">
        <v>100</v>
      </c>
      <c r="BB57" s="121">
        <v>2</v>
      </c>
      <c r="BC57" s="121">
        <f t="shared" si="3"/>
        <v>0</v>
      </c>
      <c r="BD57" s="121">
        <f t="shared" si="4"/>
        <v>0</v>
      </c>
      <c r="BE57" s="121">
        <f t="shared" si="5"/>
        <v>0</v>
      </c>
      <c r="BF57" s="121">
        <f t="shared" si="6"/>
        <v>0</v>
      </c>
      <c r="BG57" s="121">
        <f t="shared" si="7"/>
        <v>0</v>
      </c>
    </row>
    <row r="58" spans="1:59" x14ac:dyDescent="0.2">
      <c r="A58" s="145">
        <v>101</v>
      </c>
      <c r="B58" s="146" t="s">
        <v>146</v>
      </c>
      <c r="C58" s="147" t="s">
        <v>147</v>
      </c>
      <c r="D58" s="148" t="s">
        <v>91</v>
      </c>
      <c r="E58" s="149">
        <v>83</v>
      </c>
      <c r="F58" s="149"/>
      <c r="G58" s="150">
        <f t="shared" si="0"/>
        <v>0</v>
      </c>
      <c r="H58" s="151">
        <v>0</v>
      </c>
      <c r="I58" s="151">
        <f t="shared" si="1"/>
        <v>0</v>
      </c>
      <c r="J58" s="151">
        <v>0</v>
      </c>
      <c r="K58" s="151">
        <f t="shared" si="2"/>
        <v>0</v>
      </c>
      <c r="Q58" s="144">
        <v>2</v>
      </c>
      <c r="AA58" s="121">
        <v>12</v>
      </c>
      <c r="AB58" s="121">
        <v>0</v>
      </c>
      <c r="AC58" s="121">
        <v>101</v>
      </c>
      <c r="BB58" s="121">
        <v>2</v>
      </c>
      <c r="BC58" s="121">
        <f t="shared" si="3"/>
        <v>0</v>
      </c>
      <c r="BD58" s="121">
        <f t="shared" si="4"/>
        <v>0</v>
      </c>
      <c r="BE58" s="121">
        <f t="shared" si="5"/>
        <v>0</v>
      </c>
      <c r="BF58" s="121">
        <f t="shared" si="6"/>
        <v>0</v>
      </c>
      <c r="BG58" s="121">
        <f t="shared" si="7"/>
        <v>0</v>
      </c>
    </row>
    <row r="59" spans="1:59" x14ac:dyDescent="0.2">
      <c r="A59" s="152"/>
      <c r="B59" s="153"/>
      <c r="C59" s="209" t="s">
        <v>148</v>
      </c>
      <c r="D59" s="210"/>
      <c r="E59" s="154">
        <v>0</v>
      </c>
      <c r="F59" s="155"/>
      <c r="G59" s="156"/>
      <c r="H59" s="157"/>
      <c r="I59" s="157"/>
      <c r="J59" s="157"/>
      <c r="K59" s="157"/>
      <c r="M59" s="121" t="s">
        <v>148</v>
      </c>
      <c r="O59" s="158"/>
      <c r="Q59" s="144"/>
    </row>
    <row r="60" spans="1:59" x14ac:dyDescent="0.2">
      <c r="A60" s="152"/>
      <c r="B60" s="153"/>
      <c r="C60" s="209">
        <v>83</v>
      </c>
      <c r="D60" s="210"/>
      <c r="E60" s="154">
        <v>83</v>
      </c>
      <c r="F60" s="155"/>
      <c r="G60" s="156"/>
      <c r="H60" s="157"/>
      <c r="I60" s="157"/>
      <c r="J60" s="157"/>
      <c r="K60" s="157"/>
      <c r="M60" s="121">
        <v>83</v>
      </c>
      <c r="O60" s="158"/>
      <c r="Q60" s="144"/>
    </row>
    <row r="61" spans="1:59" x14ac:dyDescent="0.2">
      <c r="A61" s="145">
        <v>102</v>
      </c>
      <c r="B61" s="146" t="s">
        <v>146</v>
      </c>
      <c r="C61" s="147" t="s">
        <v>147</v>
      </c>
      <c r="D61" s="148" t="s">
        <v>91</v>
      </c>
      <c r="E61" s="149">
        <v>50</v>
      </c>
      <c r="F61" s="149"/>
      <c r="G61" s="150">
        <f>E61*F61</f>
        <v>0</v>
      </c>
      <c r="H61" s="151">
        <v>0</v>
      </c>
      <c r="I61" s="151">
        <f>E61*H61</f>
        <v>0</v>
      </c>
      <c r="J61" s="151">
        <v>0</v>
      </c>
      <c r="K61" s="151">
        <f>E61*J61</f>
        <v>0</v>
      </c>
      <c r="Q61" s="144">
        <v>2</v>
      </c>
      <c r="AA61" s="121">
        <v>12</v>
      </c>
      <c r="AB61" s="121">
        <v>0</v>
      </c>
      <c r="AC61" s="121">
        <v>102</v>
      </c>
      <c r="BB61" s="121">
        <v>2</v>
      </c>
      <c r="BC61" s="121">
        <f>IF(BB61=1,G61,0)</f>
        <v>0</v>
      </c>
      <c r="BD61" s="121">
        <f>IF(BB61=2,G61,0)</f>
        <v>0</v>
      </c>
      <c r="BE61" s="121">
        <f>IF(BB61=3,G61,0)</f>
        <v>0</v>
      </c>
      <c r="BF61" s="121">
        <f>IF(BB61=4,G61,0)</f>
        <v>0</v>
      </c>
      <c r="BG61" s="121">
        <f>IF(BB61=5,G61,0)</f>
        <v>0</v>
      </c>
    </row>
    <row r="62" spans="1:59" x14ac:dyDescent="0.2">
      <c r="A62" s="152"/>
      <c r="B62" s="153"/>
      <c r="C62" s="209" t="s">
        <v>149</v>
      </c>
      <c r="D62" s="210"/>
      <c r="E62" s="154">
        <v>0</v>
      </c>
      <c r="F62" s="155"/>
      <c r="G62" s="156"/>
      <c r="H62" s="157"/>
      <c r="I62" s="157"/>
      <c r="J62" s="157"/>
      <c r="K62" s="157"/>
      <c r="M62" s="121" t="s">
        <v>149</v>
      </c>
      <c r="O62" s="158"/>
      <c r="Q62" s="144"/>
    </row>
    <row r="63" spans="1:59" x14ac:dyDescent="0.2">
      <c r="A63" s="152"/>
      <c r="B63" s="153"/>
      <c r="C63" s="209">
        <v>50</v>
      </c>
      <c r="D63" s="210"/>
      <c r="E63" s="154">
        <v>50</v>
      </c>
      <c r="F63" s="155"/>
      <c r="G63" s="156"/>
      <c r="H63" s="157"/>
      <c r="I63" s="157"/>
      <c r="J63" s="157"/>
      <c r="K63" s="157"/>
      <c r="M63" s="121">
        <v>50</v>
      </c>
      <c r="O63" s="158"/>
      <c r="Q63" s="144"/>
    </row>
    <row r="64" spans="1:59" x14ac:dyDescent="0.2">
      <c r="A64" s="145">
        <v>103</v>
      </c>
      <c r="B64" s="146" t="s">
        <v>150</v>
      </c>
      <c r="C64" s="147" t="s">
        <v>151</v>
      </c>
      <c r="D64" s="148" t="s">
        <v>90</v>
      </c>
      <c r="E64" s="149">
        <v>2</v>
      </c>
      <c r="F64" s="149"/>
      <c r="G64" s="150">
        <f>E64*F64</f>
        <v>0</v>
      </c>
      <c r="H64" s="151">
        <v>1.1800000000000001E-3</v>
      </c>
      <c r="I64" s="151">
        <f>E64*H64</f>
        <v>2.3600000000000001E-3</v>
      </c>
      <c r="J64" s="151">
        <v>0</v>
      </c>
      <c r="K64" s="151">
        <f>E64*J64</f>
        <v>0</v>
      </c>
      <c r="Q64" s="144">
        <v>2</v>
      </c>
      <c r="AA64" s="121">
        <v>12</v>
      </c>
      <c r="AB64" s="121">
        <v>0</v>
      </c>
      <c r="AC64" s="121">
        <v>103</v>
      </c>
      <c r="BB64" s="121">
        <v>2</v>
      </c>
      <c r="BC64" s="121">
        <f>IF(BB64=1,G64,0)</f>
        <v>0</v>
      </c>
      <c r="BD64" s="121">
        <f>IF(BB64=2,G64,0)</f>
        <v>0</v>
      </c>
      <c r="BE64" s="121">
        <f>IF(BB64=3,G64,0)</f>
        <v>0</v>
      </c>
      <c r="BF64" s="121">
        <f>IF(BB64=4,G64,0)</f>
        <v>0</v>
      </c>
      <c r="BG64" s="121">
        <f>IF(BB64=5,G64,0)</f>
        <v>0</v>
      </c>
    </row>
    <row r="65" spans="1:59" x14ac:dyDescent="0.2">
      <c r="A65" s="145">
        <v>104</v>
      </c>
      <c r="B65" s="146" t="s">
        <v>152</v>
      </c>
      <c r="C65" s="147" t="s">
        <v>153</v>
      </c>
      <c r="D65" s="148" t="s">
        <v>112</v>
      </c>
      <c r="E65" s="149">
        <v>0</v>
      </c>
      <c r="F65" s="149"/>
      <c r="G65" s="150">
        <f>E65*F65</f>
        <v>0</v>
      </c>
      <c r="H65" s="151">
        <v>0</v>
      </c>
      <c r="I65" s="151">
        <f>E65*H65</f>
        <v>0</v>
      </c>
      <c r="J65" s="151">
        <v>0</v>
      </c>
      <c r="K65" s="151">
        <f>E65*J65</f>
        <v>0</v>
      </c>
      <c r="Q65" s="144">
        <v>2</v>
      </c>
      <c r="AA65" s="121">
        <v>12</v>
      </c>
      <c r="AB65" s="121">
        <v>0</v>
      </c>
      <c r="AC65" s="121">
        <v>104</v>
      </c>
      <c r="BB65" s="121">
        <v>2</v>
      </c>
      <c r="BC65" s="121">
        <f>IF(BB65=1,G65,0)</f>
        <v>0</v>
      </c>
      <c r="BD65" s="121">
        <f>IF(BB65=2,G65,0)</f>
        <v>0</v>
      </c>
      <c r="BE65" s="121">
        <f>IF(BB65=3,G65,0)</f>
        <v>0</v>
      </c>
      <c r="BF65" s="121">
        <f>IF(BB65=4,G65,0)</f>
        <v>0</v>
      </c>
      <c r="BG65" s="121">
        <f>IF(BB65=5,G65,0)</f>
        <v>0</v>
      </c>
    </row>
    <row r="66" spans="1:59" x14ac:dyDescent="0.2">
      <c r="A66" s="145">
        <v>105</v>
      </c>
      <c r="B66" s="146" t="s">
        <v>154</v>
      </c>
      <c r="C66" s="147" t="s">
        <v>155</v>
      </c>
      <c r="D66" s="148" t="s">
        <v>112</v>
      </c>
      <c r="E66" s="149">
        <v>0</v>
      </c>
      <c r="F66" s="149"/>
      <c r="G66" s="150">
        <f>E66*F66</f>
        <v>0</v>
      </c>
      <c r="H66" s="151">
        <v>0</v>
      </c>
      <c r="I66" s="151">
        <f>E66*H66</f>
        <v>0</v>
      </c>
      <c r="J66" s="151">
        <v>0</v>
      </c>
      <c r="K66" s="151">
        <f>E66*J66</f>
        <v>0</v>
      </c>
      <c r="Q66" s="144">
        <v>2</v>
      </c>
      <c r="AA66" s="121">
        <v>12</v>
      </c>
      <c r="AB66" s="121">
        <v>0</v>
      </c>
      <c r="AC66" s="121">
        <v>105</v>
      </c>
      <c r="BB66" s="121">
        <v>2</v>
      </c>
      <c r="BC66" s="121">
        <f>IF(BB66=1,G66,0)</f>
        <v>0</v>
      </c>
      <c r="BD66" s="121">
        <f>IF(BB66=2,G66,0)</f>
        <v>0</v>
      </c>
      <c r="BE66" s="121">
        <f>IF(BB66=3,G66,0)</f>
        <v>0</v>
      </c>
      <c r="BF66" s="121">
        <f>IF(BB66=4,G66,0)</f>
        <v>0</v>
      </c>
      <c r="BG66" s="121">
        <f>IF(BB66=5,G66,0)</f>
        <v>0</v>
      </c>
    </row>
    <row r="67" spans="1:59" x14ac:dyDescent="0.2">
      <c r="A67" s="159"/>
      <c r="B67" s="160" t="s">
        <v>69</v>
      </c>
      <c r="C67" s="161" t="str">
        <f>CONCATENATE(B41," ",C41)</f>
        <v>721 Vnitřní kanalizace</v>
      </c>
      <c r="D67" s="159"/>
      <c r="E67" s="162"/>
      <c r="F67" s="162"/>
      <c r="G67" s="163">
        <f>SUM(G41:G66)</f>
        <v>0</v>
      </c>
      <c r="H67" s="164"/>
      <c r="I67" s="165">
        <f>SUM(I41:I66)</f>
        <v>0.46598599999999996</v>
      </c>
      <c r="J67" s="164"/>
      <c r="K67" s="165">
        <f>SUM(K41:K66)</f>
        <v>-0.66750000000000009</v>
      </c>
      <c r="Q67" s="144">
        <v>4</v>
      </c>
      <c r="BC67" s="166">
        <f>SUM(BC41:BC66)</f>
        <v>0</v>
      </c>
      <c r="BD67" s="166">
        <f>SUM(BD41:BD66)</f>
        <v>0</v>
      </c>
      <c r="BE67" s="166">
        <f>SUM(BE41:BE66)</f>
        <v>0</v>
      </c>
      <c r="BF67" s="166">
        <f>SUM(BF41:BF66)</f>
        <v>0</v>
      </c>
      <c r="BG67" s="166">
        <f>SUM(BG41:BG66)</f>
        <v>0</v>
      </c>
    </row>
    <row r="68" spans="1:59" x14ac:dyDescent="0.2">
      <c r="A68" s="137" t="s">
        <v>65</v>
      </c>
      <c r="B68" s="138" t="s">
        <v>156</v>
      </c>
      <c r="C68" s="139" t="s">
        <v>157</v>
      </c>
      <c r="D68" s="140"/>
      <c r="E68" s="141"/>
      <c r="F68" s="141"/>
      <c r="G68" s="142"/>
      <c r="H68" s="143"/>
      <c r="I68" s="143"/>
      <c r="J68" s="143"/>
      <c r="K68" s="143"/>
      <c r="Q68" s="144">
        <v>1</v>
      </c>
    </row>
    <row r="69" spans="1:59" s="129" customFormat="1" x14ac:dyDescent="0.2">
      <c r="A69" s="145">
        <v>106</v>
      </c>
      <c r="B69" s="146" t="s">
        <v>158</v>
      </c>
      <c r="C69" s="147" t="s">
        <v>159</v>
      </c>
      <c r="D69" s="148" t="s">
        <v>91</v>
      </c>
      <c r="E69" s="149">
        <f>3+85</f>
        <v>88</v>
      </c>
      <c r="F69" s="149"/>
      <c r="G69" s="150">
        <f>E69*F69</f>
        <v>0</v>
      </c>
      <c r="H69" s="151">
        <v>3.98E-3</v>
      </c>
      <c r="I69" s="151">
        <f t="shared" ref="I69:I81" si="8">E69*H69</f>
        <v>0.35024</v>
      </c>
      <c r="J69" s="151">
        <v>0</v>
      </c>
      <c r="K69" s="151">
        <f t="shared" ref="K69:K81" si="9">E69*J69</f>
        <v>0</v>
      </c>
      <c r="Q69" s="190">
        <v>2</v>
      </c>
      <c r="AA69" s="129">
        <v>12</v>
      </c>
      <c r="AB69" s="129">
        <v>0</v>
      </c>
      <c r="AC69" s="129">
        <v>106</v>
      </c>
      <c r="BB69" s="129">
        <v>2</v>
      </c>
      <c r="BC69" s="129">
        <f t="shared" ref="BC69:BC81" si="10">IF(BB69=1,G69,0)</f>
        <v>0</v>
      </c>
      <c r="BD69" s="129">
        <f t="shared" ref="BD69:BD81" si="11">IF(BB69=2,G69,0)</f>
        <v>0</v>
      </c>
      <c r="BE69" s="129">
        <f t="shared" ref="BE69:BE81" si="12">IF(BB69=3,G69,0)</f>
        <v>0</v>
      </c>
      <c r="BF69" s="129">
        <f t="shared" ref="BF69:BF81" si="13">IF(BB69=4,G69,0)</f>
        <v>0</v>
      </c>
      <c r="BG69" s="129">
        <f t="shared" ref="BG69:BG81" si="14">IF(BB69=5,G69,0)</f>
        <v>0</v>
      </c>
    </row>
    <row r="70" spans="1:59" s="129" customFormat="1" x14ac:dyDescent="0.2">
      <c r="A70" s="145">
        <v>107</v>
      </c>
      <c r="B70" s="146" t="s">
        <v>160</v>
      </c>
      <c r="C70" s="147" t="s">
        <v>161</v>
      </c>
      <c r="D70" s="148" t="s">
        <v>91</v>
      </c>
      <c r="E70" s="149">
        <f>2+70</f>
        <v>72</v>
      </c>
      <c r="F70" s="149"/>
      <c r="G70" s="150">
        <f t="shared" ref="G70:G89" si="15">E70*F70</f>
        <v>0</v>
      </c>
      <c r="H70" s="151">
        <v>5.1799999999999997E-3</v>
      </c>
      <c r="I70" s="151">
        <f t="shared" si="8"/>
        <v>0.37295999999999996</v>
      </c>
      <c r="J70" s="151">
        <v>0</v>
      </c>
      <c r="K70" s="151">
        <f t="shared" si="9"/>
        <v>0</v>
      </c>
      <c r="Q70" s="190">
        <v>2</v>
      </c>
      <c r="AA70" s="129">
        <v>12</v>
      </c>
      <c r="AB70" s="129">
        <v>0</v>
      </c>
      <c r="AC70" s="129">
        <v>107</v>
      </c>
      <c r="BB70" s="129">
        <v>2</v>
      </c>
      <c r="BC70" s="129">
        <f t="shared" si="10"/>
        <v>0</v>
      </c>
      <c r="BD70" s="129">
        <f t="shared" si="11"/>
        <v>0</v>
      </c>
      <c r="BE70" s="129">
        <f t="shared" si="12"/>
        <v>0</v>
      </c>
      <c r="BF70" s="129">
        <f t="shared" si="13"/>
        <v>0</v>
      </c>
      <c r="BG70" s="129">
        <f t="shared" si="14"/>
        <v>0</v>
      </c>
    </row>
    <row r="71" spans="1:59" s="129" customFormat="1" x14ac:dyDescent="0.2">
      <c r="A71" s="145">
        <v>108</v>
      </c>
      <c r="B71" s="146" t="s">
        <v>162</v>
      </c>
      <c r="C71" s="147" t="s">
        <v>163</v>
      </c>
      <c r="D71" s="148" t="s">
        <v>91</v>
      </c>
      <c r="E71" s="149">
        <f>12.1+60</f>
        <v>72.099999999999994</v>
      </c>
      <c r="F71" s="149"/>
      <c r="G71" s="150">
        <f t="shared" si="15"/>
        <v>0</v>
      </c>
      <c r="H71" s="151">
        <v>5.3499999999999997E-3</v>
      </c>
      <c r="I71" s="151">
        <f t="shared" si="8"/>
        <v>0.38573499999999994</v>
      </c>
      <c r="J71" s="151">
        <v>0</v>
      </c>
      <c r="K71" s="151">
        <f t="shared" si="9"/>
        <v>0</v>
      </c>
      <c r="Q71" s="190">
        <v>2</v>
      </c>
      <c r="AA71" s="129">
        <v>12</v>
      </c>
      <c r="AB71" s="129">
        <v>0</v>
      </c>
      <c r="AC71" s="129">
        <v>108</v>
      </c>
      <c r="BB71" s="129">
        <v>2</v>
      </c>
      <c r="BC71" s="129">
        <f t="shared" si="10"/>
        <v>0</v>
      </c>
      <c r="BD71" s="129">
        <f t="shared" si="11"/>
        <v>0</v>
      </c>
      <c r="BE71" s="129">
        <f t="shared" si="12"/>
        <v>0</v>
      </c>
      <c r="BF71" s="129">
        <f t="shared" si="13"/>
        <v>0</v>
      </c>
      <c r="BG71" s="129">
        <f t="shared" si="14"/>
        <v>0</v>
      </c>
    </row>
    <row r="72" spans="1:59" x14ac:dyDescent="0.2">
      <c r="A72" s="145">
        <v>109</v>
      </c>
      <c r="B72" s="146" t="s">
        <v>164</v>
      </c>
      <c r="C72" s="147" t="s">
        <v>165</v>
      </c>
      <c r="D72" s="148" t="s">
        <v>91</v>
      </c>
      <c r="E72" s="149">
        <v>12</v>
      </c>
      <c r="F72" s="149"/>
      <c r="G72" s="150">
        <f t="shared" si="15"/>
        <v>0</v>
      </c>
      <c r="H72" s="151">
        <v>5.6299999999999996E-3</v>
      </c>
      <c r="I72" s="151">
        <f t="shared" si="8"/>
        <v>6.7559999999999995E-2</v>
      </c>
      <c r="J72" s="151">
        <v>0</v>
      </c>
      <c r="K72" s="151">
        <f t="shared" si="9"/>
        <v>0</v>
      </c>
      <c r="Q72" s="144">
        <v>2</v>
      </c>
      <c r="AA72" s="121">
        <v>12</v>
      </c>
      <c r="AB72" s="121">
        <v>0</v>
      </c>
      <c r="AC72" s="121">
        <v>109</v>
      </c>
      <c r="BB72" s="121">
        <v>2</v>
      </c>
      <c r="BC72" s="121">
        <f t="shared" si="10"/>
        <v>0</v>
      </c>
      <c r="BD72" s="121">
        <f t="shared" si="11"/>
        <v>0</v>
      </c>
      <c r="BE72" s="121">
        <f t="shared" si="12"/>
        <v>0</v>
      </c>
      <c r="BF72" s="121">
        <f t="shared" si="13"/>
        <v>0</v>
      </c>
      <c r="BG72" s="121">
        <f t="shared" si="14"/>
        <v>0</v>
      </c>
    </row>
    <row r="73" spans="1:59" s="129" customFormat="1" ht="25.5" x14ac:dyDescent="0.2">
      <c r="A73" s="145">
        <v>110</v>
      </c>
      <c r="B73" s="146" t="s">
        <v>166</v>
      </c>
      <c r="C73" s="147" t="s">
        <v>424</v>
      </c>
      <c r="D73" s="148" t="s">
        <v>90</v>
      </c>
      <c r="E73" s="149">
        <v>1</v>
      </c>
      <c r="F73" s="149"/>
      <c r="G73" s="150">
        <f t="shared" si="15"/>
        <v>0</v>
      </c>
      <c r="H73" s="151">
        <v>7.0899999999999999E-3</v>
      </c>
      <c r="I73" s="151">
        <f t="shared" si="8"/>
        <v>7.0899999999999999E-3</v>
      </c>
      <c r="J73" s="151">
        <v>0</v>
      </c>
      <c r="K73" s="151">
        <f t="shared" si="9"/>
        <v>0</v>
      </c>
      <c r="Q73" s="190">
        <v>2</v>
      </c>
      <c r="AA73" s="129">
        <v>12</v>
      </c>
      <c r="AB73" s="129">
        <v>0</v>
      </c>
      <c r="AC73" s="129">
        <v>110</v>
      </c>
      <c r="BB73" s="129">
        <v>2</v>
      </c>
      <c r="BC73" s="129">
        <f t="shared" si="10"/>
        <v>0</v>
      </c>
      <c r="BD73" s="129">
        <f t="shared" si="11"/>
        <v>0</v>
      </c>
      <c r="BE73" s="129">
        <f t="shared" si="12"/>
        <v>0</v>
      </c>
      <c r="BF73" s="129">
        <f t="shared" si="13"/>
        <v>0</v>
      </c>
      <c r="BG73" s="129">
        <f t="shared" si="14"/>
        <v>0</v>
      </c>
    </row>
    <row r="74" spans="1:59" x14ac:dyDescent="0.2">
      <c r="A74" s="145">
        <v>111</v>
      </c>
      <c r="B74" s="146" t="s">
        <v>167</v>
      </c>
      <c r="C74" s="147" t="s">
        <v>168</v>
      </c>
      <c r="D74" s="148" t="s">
        <v>90</v>
      </c>
      <c r="E74" s="149">
        <v>42</v>
      </c>
      <c r="F74" s="149"/>
      <c r="G74" s="150">
        <f t="shared" si="15"/>
        <v>0</v>
      </c>
      <c r="H74" s="151">
        <v>1E-4</v>
      </c>
      <c r="I74" s="151">
        <f t="shared" si="8"/>
        <v>4.2000000000000006E-3</v>
      </c>
      <c r="J74" s="151">
        <v>0</v>
      </c>
      <c r="K74" s="151">
        <f t="shared" si="9"/>
        <v>0</v>
      </c>
      <c r="Q74" s="144">
        <v>2</v>
      </c>
      <c r="AA74" s="121">
        <v>12</v>
      </c>
      <c r="AB74" s="121">
        <v>0</v>
      </c>
      <c r="AC74" s="121">
        <v>111</v>
      </c>
      <c r="BB74" s="121">
        <v>2</v>
      </c>
      <c r="BC74" s="121">
        <f t="shared" si="10"/>
        <v>0</v>
      </c>
      <c r="BD74" s="121">
        <f t="shared" si="11"/>
        <v>0</v>
      </c>
      <c r="BE74" s="121">
        <f t="shared" si="12"/>
        <v>0</v>
      </c>
      <c r="BF74" s="121">
        <f t="shared" si="13"/>
        <v>0</v>
      </c>
      <c r="BG74" s="121">
        <f t="shared" si="14"/>
        <v>0</v>
      </c>
    </row>
    <row r="75" spans="1:59" x14ac:dyDescent="0.2">
      <c r="A75" s="145">
        <v>112</v>
      </c>
      <c r="B75" s="146" t="s">
        <v>169</v>
      </c>
      <c r="C75" s="147" t="s">
        <v>170</v>
      </c>
      <c r="D75" s="148" t="s">
        <v>91</v>
      </c>
      <c r="E75" s="149">
        <v>85</v>
      </c>
      <c r="F75" s="149"/>
      <c r="G75" s="150">
        <f t="shared" si="15"/>
        <v>0</v>
      </c>
      <c r="H75" s="151">
        <v>2.0000000000000002E-5</v>
      </c>
      <c r="I75" s="151">
        <f t="shared" si="8"/>
        <v>1.7000000000000001E-3</v>
      </c>
      <c r="J75" s="151">
        <v>0</v>
      </c>
      <c r="K75" s="151">
        <f t="shared" si="9"/>
        <v>0</v>
      </c>
      <c r="Q75" s="144">
        <v>2</v>
      </c>
      <c r="AA75" s="121">
        <v>12</v>
      </c>
      <c r="AB75" s="121">
        <v>0</v>
      </c>
      <c r="AC75" s="121">
        <v>112</v>
      </c>
      <c r="BB75" s="121">
        <v>2</v>
      </c>
      <c r="BC75" s="121">
        <f t="shared" si="10"/>
        <v>0</v>
      </c>
      <c r="BD75" s="121">
        <f t="shared" si="11"/>
        <v>0</v>
      </c>
      <c r="BE75" s="121">
        <f t="shared" si="12"/>
        <v>0</v>
      </c>
      <c r="BF75" s="121">
        <f t="shared" si="13"/>
        <v>0</v>
      </c>
      <c r="BG75" s="121">
        <f t="shared" si="14"/>
        <v>0</v>
      </c>
    </row>
    <row r="76" spans="1:59" x14ac:dyDescent="0.2">
      <c r="A76" s="145">
        <v>113</v>
      </c>
      <c r="B76" s="146" t="s">
        <v>171</v>
      </c>
      <c r="C76" s="147" t="s">
        <v>172</v>
      </c>
      <c r="D76" s="148" t="s">
        <v>91</v>
      </c>
      <c r="E76" s="149">
        <v>70</v>
      </c>
      <c r="F76" s="149"/>
      <c r="G76" s="150">
        <f t="shared" si="15"/>
        <v>0</v>
      </c>
      <c r="H76" s="151">
        <v>6.0000000000000002E-5</v>
      </c>
      <c r="I76" s="151">
        <f t="shared" si="8"/>
        <v>4.1999999999999997E-3</v>
      </c>
      <c r="J76" s="151">
        <v>0</v>
      </c>
      <c r="K76" s="151">
        <f t="shared" si="9"/>
        <v>0</v>
      </c>
      <c r="Q76" s="144">
        <v>2</v>
      </c>
      <c r="AA76" s="121">
        <v>12</v>
      </c>
      <c r="AB76" s="121">
        <v>0</v>
      </c>
      <c r="AC76" s="121">
        <v>113</v>
      </c>
      <c r="BB76" s="121">
        <v>2</v>
      </c>
      <c r="BC76" s="121">
        <f t="shared" si="10"/>
        <v>0</v>
      </c>
      <c r="BD76" s="121">
        <f t="shared" si="11"/>
        <v>0</v>
      </c>
      <c r="BE76" s="121">
        <f t="shared" si="12"/>
        <v>0</v>
      </c>
      <c r="BF76" s="121">
        <f t="shared" si="13"/>
        <v>0</v>
      </c>
      <c r="BG76" s="121">
        <f t="shared" si="14"/>
        <v>0</v>
      </c>
    </row>
    <row r="77" spans="1:59" x14ac:dyDescent="0.2">
      <c r="A77" s="145">
        <v>114</v>
      </c>
      <c r="B77" s="146" t="s">
        <v>173</v>
      </c>
      <c r="C77" s="147" t="s">
        <v>174</v>
      </c>
      <c r="D77" s="148" t="s">
        <v>91</v>
      </c>
      <c r="E77" s="149">
        <v>60</v>
      </c>
      <c r="F77" s="149"/>
      <c r="G77" s="150">
        <f t="shared" si="15"/>
        <v>0</v>
      </c>
      <c r="H77" s="151">
        <v>5.0000000000000002E-5</v>
      </c>
      <c r="I77" s="151">
        <f t="shared" si="8"/>
        <v>3.0000000000000001E-3</v>
      </c>
      <c r="J77" s="151">
        <v>0</v>
      </c>
      <c r="K77" s="151">
        <f t="shared" si="9"/>
        <v>0</v>
      </c>
      <c r="Q77" s="144">
        <v>2</v>
      </c>
      <c r="AA77" s="121">
        <v>12</v>
      </c>
      <c r="AB77" s="121">
        <v>0</v>
      </c>
      <c r="AC77" s="121">
        <v>114</v>
      </c>
      <c r="BB77" s="121">
        <v>2</v>
      </c>
      <c r="BC77" s="121">
        <f t="shared" si="10"/>
        <v>0</v>
      </c>
      <c r="BD77" s="121">
        <f t="shared" si="11"/>
        <v>0</v>
      </c>
      <c r="BE77" s="121">
        <f t="shared" si="12"/>
        <v>0</v>
      </c>
      <c r="BF77" s="121">
        <f t="shared" si="13"/>
        <v>0</v>
      </c>
      <c r="BG77" s="121">
        <f t="shared" si="14"/>
        <v>0</v>
      </c>
    </row>
    <row r="78" spans="1:59" x14ac:dyDescent="0.2">
      <c r="A78" s="145">
        <v>115</v>
      </c>
      <c r="B78" s="146" t="s">
        <v>175</v>
      </c>
      <c r="C78" s="147" t="s">
        <v>176</v>
      </c>
      <c r="D78" s="148" t="s">
        <v>91</v>
      </c>
      <c r="E78" s="149">
        <v>12</v>
      </c>
      <c r="F78" s="149"/>
      <c r="G78" s="150">
        <f t="shared" si="15"/>
        <v>0</v>
      </c>
      <c r="H78" s="151">
        <v>1E-4</v>
      </c>
      <c r="I78" s="151">
        <f t="shared" si="8"/>
        <v>1.2000000000000001E-3</v>
      </c>
      <c r="J78" s="151">
        <v>0</v>
      </c>
      <c r="K78" s="151">
        <f t="shared" si="9"/>
        <v>0</v>
      </c>
      <c r="Q78" s="144">
        <v>2</v>
      </c>
      <c r="AA78" s="121">
        <v>12</v>
      </c>
      <c r="AB78" s="121">
        <v>0</v>
      </c>
      <c r="AC78" s="121">
        <v>115</v>
      </c>
      <c r="BB78" s="121">
        <v>2</v>
      </c>
      <c r="BC78" s="121">
        <f t="shared" si="10"/>
        <v>0</v>
      </c>
      <c r="BD78" s="121">
        <f t="shared" si="11"/>
        <v>0</v>
      </c>
      <c r="BE78" s="121">
        <f t="shared" si="12"/>
        <v>0</v>
      </c>
      <c r="BF78" s="121">
        <f t="shared" si="13"/>
        <v>0</v>
      </c>
      <c r="BG78" s="121">
        <f t="shared" si="14"/>
        <v>0</v>
      </c>
    </row>
    <row r="79" spans="1:59" x14ac:dyDescent="0.2">
      <c r="A79" s="145">
        <v>116</v>
      </c>
      <c r="B79" s="146" t="s">
        <v>177</v>
      </c>
      <c r="C79" s="147" t="s">
        <v>178</v>
      </c>
      <c r="D79" s="148" t="s">
        <v>179</v>
      </c>
      <c r="E79" s="149">
        <v>28</v>
      </c>
      <c r="F79" s="149"/>
      <c r="G79" s="150">
        <f t="shared" si="15"/>
        <v>0</v>
      </c>
      <c r="H79" s="151">
        <v>8.0000000000000007E-5</v>
      </c>
      <c r="I79" s="151">
        <f t="shared" si="8"/>
        <v>2.2400000000000002E-3</v>
      </c>
      <c r="J79" s="151">
        <v>0</v>
      </c>
      <c r="K79" s="151">
        <f t="shared" si="9"/>
        <v>0</v>
      </c>
      <c r="Q79" s="144">
        <v>2</v>
      </c>
      <c r="AA79" s="121">
        <v>12</v>
      </c>
      <c r="AB79" s="121">
        <v>0</v>
      </c>
      <c r="AC79" s="121">
        <v>116</v>
      </c>
      <c r="BB79" s="121">
        <v>2</v>
      </c>
      <c r="BC79" s="121">
        <f t="shared" si="10"/>
        <v>0</v>
      </c>
      <c r="BD79" s="121">
        <f t="shared" si="11"/>
        <v>0</v>
      </c>
      <c r="BE79" s="121">
        <f t="shared" si="12"/>
        <v>0</v>
      </c>
      <c r="BF79" s="121">
        <f t="shared" si="13"/>
        <v>0</v>
      </c>
      <c r="BG79" s="121">
        <f t="shared" si="14"/>
        <v>0</v>
      </c>
    </row>
    <row r="80" spans="1:59" x14ac:dyDescent="0.2">
      <c r="A80" s="145">
        <v>117</v>
      </c>
      <c r="B80" s="146" t="s">
        <v>180</v>
      </c>
      <c r="C80" s="147" t="s">
        <v>181</v>
      </c>
      <c r="D80" s="148" t="s">
        <v>91</v>
      </c>
      <c r="E80" s="149">
        <f>E72+E71+E70+E69</f>
        <v>244.1</v>
      </c>
      <c r="F80" s="149"/>
      <c r="G80" s="150">
        <f t="shared" si="15"/>
        <v>0</v>
      </c>
      <c r="H80" s="151">
        <v>0</v>
      </c>
      <c r="I80" s="151">
        <f t="shared" si="8"/>
        <v>0</v>
      </c>
      <c r="J80" s="151">
        <v>0</v>
      </c>
      <c r="K80" s="151">
        <f t="shared" si="9"/>
        <v>0</v>
      </c>
      <c r="Q80" s="144">
        <v>2</v>
      </c>
      <c r="AA80" s="121">
        <v>12</v>
      </c>
      <c r="AB80" s="121">
        <v>0</v>
      </c>
      <c r="AC80" s="121">
        <v>117</v>
      </c>
      <c r="BB80" s="121">
        <v>2</v>
      </c>
      <c r="BC80" s="121">
        <f t="shared" si="10"/>
        <v>0</v>
      </c>
      <c r="BD80" s="121">
        <f t="shared" si="11"/>
        <v>0</v>
      </c>
      <c r="BE80" s="121">
        <f t="shared" si="12"/>
        <v>0</v>
      </c>
      <c r="BF80" s="121">
        <f t="shared" si="13"/>
        <v>0</v>
      </c>
      <c r="BG80" s="121">
        <f t="shared" si="14"/>
        <v>0</v>
      </c>
    </row>
    <row r="81" spans="1:59" x14ac:dyDescent="0.2">
      <c r="A81" s="145">
        <v>118</v>
      </c>
      <c r="B81" s="146" t="s">
        <v>429</v>
      </c>
      <c r="C81" s="147" t="s">
        <v>405</v>
      </c>
      <c r="D81" s="148" t="s">
        <v>90</v>
      </c>
      <c r="E81" s="149">
        <v>2</v>
      </c>
      <c r="F81" s="149"/>
      <c r="G81" s="150">
        <f t="shared" si="15"/>
        <v>0</v>
      </c>
      <c r="H81" s="151">
        <v>2.2000000000000001E-4</v>
      </c>
      <c r="I81" s="151">
        <f t="shared" si="8"/>
        <v>4.4000000000000002E-4</v>
      </c>
      <c r="J81" s="151">
        <v>0</v>
      </c>
      <c r="K81" s="151">
        <f t="shared" si="9"/>
        <v>0</v>
      </c>
      <c r="Q81" s="144">
        <v>2</v>
      </c>
      <c r="AA81" s="121">
        <v>12</v>
      </c>
      <c r="AB81" s="121">
        <v>0</v>
      </c>
      <c r="AC81" s="121">
        <v>118</v>
      </c>
      <c r="BB81" s="121">
        <v>2</v>
      </c>
      <c r="BC81" s="121">
        <f t="shared" si="10"/>
        <v>0</v>
      </c>
      <c r="BD81" s="121">
        <f t="shared" si="11"/>
        <v>0</v>
      </c>
      <c r="BE81" s="121">
        <f t="shared" si="12"/>
        <v>0</v>
      </c>
      <c r="BF81" s="121">
        <f t="shared" si="13"/>
        <v>0</v>
      </c>
      <c r="BG81" s="121">
        <f t="shared" si="14"/>
        <v>0</v>
      </c>
    </row>
    <row r="82" spans="1:59" x14ac:dyDescent="0.2">
      <c r="A82" s="145">
        <v>119</v>
      </c>
      <c r="B82" s="146" t="s">
        <v>430</v>
      </c>
      <c r="C82" s="147" t="s">
        <v>406</v>
      </c>
      <c r="D82" s="148" t="s">
        <v>68</v>
      </c>
      <c r="E82" s="149">
        <v>2</v>
      </c>
      <c r="F82" s="149"/>
      <c r="G82" s="150">
        <f>E82*F82</f>
        <v>0</v>
      </c>
      <c r="H82" s="151">
        <v>0</v>
      </c>
      <c r="I82" s="151">
        <f>E82*H82</f>
        <v>0</v>
      </c>
      <c r="J82" s="151">
        <v>0</v>
      </c>
      <c r="K82" s="151">
        <f>E82*J82</f>
        <v>0</v>
      </c>
    </row>
    <row r="83" spans="1:59" s="129" customFormat="1" ht="25.5" x14ac:dyDescent="0.2">
      <c r="A83" s="145">
        <v>120</v>
      </c>
      <c r="B83" s="146" t="s">
        <v>431</v>
      </c>
      <c r="C83" s="191" t="s">
        <v>436</v>
      </c>
      <c r="D83" s="148" t="s">
        <v>68</v>
      </c>
      <c r="E83" s="95">
        <v>2</v>
      </c>
      <c r="F83" s="149"/>
      <c r="G83" s="150">
        <f t="shared" si="15"/>
        <v>0</v>
      </c>
      <c r="H83" s="151"/>
      <c r="I83" s="151"/>
      <c r="J83" s="151"/>
      <c r="K83" s="151"/>
    </row>
    <row r="84" spans="1:59" s="129" customFormat="1" ht="25.5" x14ac:dyDescent="0.2">
      <c r="A84" s="145">
        <v>121</v>
      </c>
      <c r="B84" s="146" t="s">
        <v>432</v>
      </c>
      <c r="C84" s="191" t="s">
        <v>437</v>
      </c>
      <c r="D84" s="148" t="s">
        <v>68</v>
      </c>
      <c r="E84" s="95">
        <v>1</v>
      </c>
      <c r="F84" s="149"/>
      <c r="G84" s="150">
        <f t="shared" si="15"/>
        <v>0</v>
      </c>
      <c r="H84" s="151"/>
      <c r="I84" s="151"/>
      <c r="J84" s="151"/>
      <c r="K84" s="151"/>
    </row>
    <row r="85" spans="1:59" s="129" customFormat="1" ht="25.5" x14ac:dyDescent="0.2">
      <c r="A85" s="145">
        <v>122</v>
      </c>
      <c r="B85" s="146" t="s">
        <v>433</v>
      </c>
      <c r="C85" s="147" t="s">
        <v>426</v>
      </c>
      <c r="D85" s="148" t="s">
        <v>68</v>
      </c>
      <c r="E85" s="149">
        <v>1</v>
      </c>
      <c r="F85" s="149"/>
      <c r="G85" s="150">
        <f t="shared" si="15"/>
        <v>0</v>
      </c>
      <c r="H85" s="151"/>
      <c r="I85" s="151"/>
      <c r="J85" s="151"/>
      <c r="K85" s="151"/>
    </row>
    <row r="86" spans="1:59" x14ac:dyDescent="0.2">
      <c r="A86" s="145">
        <v>123</v>
      </c>
      <c r="B86" s="146" t="s">
        <v>428</v>
      </c>
      <c r="C86" t="s">
        <v>427</v>
      </c>
      <c r="D86" s="148" t="s">
        <v>68</v>
      </c>
      <c r="E86" s="149">
        <v>1</v>
      </c>
      <c r="F86" s="149"/>
      <c r="G86" s="150">
        <f t="shared" si="15"/>
        <v>0</v>
      </c>
      <c r="H86" s="151"/>
      <c r="I86" s="151"/>
      <c r="J86" s="151"/>
      <c r="K86" s="151"/>
    </row>
    <row r="87" spans="1:59" x14ac:dyDescent="0.2">
      <c r="A87" s="145">
        <v>124</v>
      </c>
      <c r="B87" s="146" t="s">
        <v>407</v>
      </c>
      <c r="C87" s="147" t="s">
        <v>408</v>
      </c>
      <c r="D87" s="148" t="s">
        <v>90</v>
      </c>
      <c r="E87" s="149">
        <v>2</v>
      </c>
      <c r="F87" s="149"/>
      <c r="G87" s="150">
        <f t="shared" si="15"/>
        <v>0</v>
      </c>
      <c r="H87" s="151">
        <v>1.4999999999999999E-2</v>
      </c>
      <c r="I87" s="151">
        <f>E87*H87</f>
        <v>0.03</v>
      </c>
      <c r="J87" s="151">
        <v>0</v>
      </c>
      <c r="K87" s="151">
        <f>E87*J87</f>
        <v>0</v>
      </c>
      <c r="Q87" s="144"/>
    </row>
    <row r="88" spans="1:59" x14ac:dyDescent="0.2">
      <c r="A88" s="145">
        <v>125</v>
      </c>
      <c r="B88" s="146" t="s">
        <v>409</v>
      </c>
      <c r="C88" s="147" t="s">
        <v>410</v>
      </c>
      <c r="D88" s="148" t="s">
        <v>411</v>
      </c>
      <c r="E88" s="149">
        <v>2</v>
      </c>
      <c r="F88" s="149"/>
      <c r="G88" s="150">
        <f t="shared" si="15"/>
        <v>0</v>
      </c>
      <c r="H88" s="151">
        <v>2E-3</v>
      </c>
      <c r="I88" s="151">
        <f>E88*H88</f>
        <v>4.0000000000000001E-3</v>
      </c>
      <c r="J88" s="151">
        <v>0</v>
      </c>
      <c r="K88" s="151">
        <f>E88*J88</f>
        <v>0</v>
      </c>
      <c r="Q88" s="144"/>
    </row>
    <row r="89" spans="1:59" x14ac:dyDescent="0.2">
      <c r="A89" s="145">
        <v>126</v>
      </c>
      <c r="B89" s="146" t="s">
        <v>182</v>
      </c>
      <c r="C89" s="147" t="s">
        <v>183</v>
      </c>
      <c r="D89" s="148" t="s">
        <v>112</v>
      </c>
      <c r="E89" s="149">
        <v>1.1479999999999999</v>
      </c>
      <c r="F89" s="149"/>
      <c r="G89" s="150">
        <f t="shared" si="15"/>
        <v>0</v>
      </c>
      <c r="H89" s="151">
        <v>0</v>
      </c>
      <c r="I89" s="151">
        <f>E89*H89</f>
        <v>0</v>
      </c>
      <c r="J89" s="151">
        <v>0</v>
      </c>
      <c r="K89" s="151">
        <f>E89*J89</f>
        <v>0</v>
      </c>
      <c r="Q89" s="144">
        <v>2</v>
      </c>
      <c r="AA89" s="121">
        <v>12</v>
      </c>
      <c r="AB89" s="121">
        <v>0</v>
      </c>
      <c r="AC89" s="121">
        <v>119</v>
      </c>
      <c r="BB89" s="121">
        <v>2</v>
      </c>
      <c r="BC89" s="121">
        <f>IF(BB89=1,G89,0)</f>
        <v>0</v>
      </c>
      <c r="BD89" s="121">
        <f>IF(BB89=2,G89,0)</f>
        <v>0</v>
      </c>
      <c r="BE89" s="121">
        <f>IF(BB89=3,G89,0)</f>
        <v>0</v>
      </c>
      <c r="BF89" s="121">
        <f>IF(BB89=4,G89,0)</f>
        <v>0</v>
      </c>
      <c r="BG89" s="121">
        <f>IF(BB89=5,G89,0)</f>
        <v>0</v>
      </c>
    </row>
    <row r="90" spans="1:59" x14ac:dyDescent="0.2">
      <c r="A90" s="159"/>
      <c r="B90" s="160" t="s">
        <v>69</v>
      </c>
      <c r="C90" s="161" t="str">
        <f>CONCATENATE(B68," ",C68)</f>
        <v>722 Vnitřní vodovod</v>
      </c>
      <c r="D90" s="159"/>
      <c r="E90" s="162"/>
      <c r="F90" s="162"/>
      <c r="G90" s="163">
        <f>SUM(G68:G89)</f>
        <v>0</v>
      </c>
      <c r="H90" s="164"/>
      <c r="I90" s="165">
        <f>SUM(I68:I89)</f>
        <v>1.2345649999999999</v>
      </c>
      <c r="J90" s="164"/>
      <c r="K90" s="165">
        <f>SUM(K68:K89)</f>
        <v>0</v>
      </c>
      <c r="Q90" s="144">
        <v>4</v>
      </c>
      <c r="BC90" s="166">
        <f>SUM(BC68:BC89)</f>
        <v>0</v>
      </c>
      <c r="BD90" s="166">
        <f>SUM(BD68:BD89)</f>
        <v>0</v>
      </c>
      <c r="BE90" s="166">
        <f>SUM(BE68:BE89)</f>
        <v>0</v>
      </c>
      <c r="BF90" s="166">
        <f>SUM(BF68:BF89)</f>
        <v>0</v>
      </c>
      <c r="BG90" s="166">
        <f>SUM(BG68:BG89)</f>
        <v>0</v>
      </c>
    </row>
    <row r="91" spans="1:59" x14ac:dyDescent="0.2">
      <c r="A91" s="137" t="s">
        <v>65</v>
      </c>
      <c r="B91" s="138" t="s">
        <v>184</v>
      </c>
      <c r="C91" s="139" t="s">
        <v>185</v>
      </c>
      <c r="D91" s="140"/>
      <c r="E91" s="141"/>
      <c r="F91" s="141"/>
      <c r="G91" s="142"/>
      <c r="H91" s="143"/>
      <c r="I91" s="143"/>
      <c r="J91" s="143"/>
      <c r="K91" s="143"/>
      <c r="Q91" s="144">
        <v>1</v>
      </c>
    </row>
    <row r="92" spans="1:59" s="129" customFormat="1" x14ac:dyDescent="0.2">
      <c r="A92" s="145">
        <v>127</v>
      </c>
      <c r="B92" s="146" t="s">
        <v>186</v>
      </c>
      <c r="C92" s="147" t="s">
        <v>425</v>
      </c>
      <c r="D92" s="148" t="s">
        <v>179</v>
      </c>
      <c r="E92" s="149">
        <v>1</v>
      </c>
      <c r="F92" s="149"/>
      <c r="G92" s="150">
        <f t="shared" ref="G92:G112" si="16">E92*F92</f>
        <v>0</v>
      </c>
      <c r="H92" s="151">
        <v>0.10201</v>
      </c>
      <c r="I92" s="151">
        <f t="shared" ref="I92:I112" si="17">E92*H92</f>
        <v>0.10201</v>
      </c>
      <c r="J92" s="151">
        <v>0</v>
      </c>
      <c r="K92" s="151">
        <f t="shared" ref="K92:K112" si="18">E92*J92</f>
        <v>0</v>
      </c>
      <c r="Q92" s="190">
        <v>2</v>
      </c>
      <c r="AA92" s="129">
        <v>12</v>
      </c>
      <c r="AB92" s="129">
        <v>0</v>
      </c>
      <c r="AC92" s="129">
        <v>120</v>
      </c>
      <c r="BB92" s="129">
        <v>2</v>
      </c>
      <c r="BC92" s="129">
        <f t="shared" ref="BC92:BC112" si="19">IF(BB92=1,G92,0)</f>
        <v>0</v>
      </c>
      <c r="BD92" s="129">
        <f t="shared" ref="BD92:BD112" si="20">IF(BB92=2,G92,0)</f>
        <v>0</v>
      </c>
      <c r="BE92" s="129">
        <f t="shared" ref="BE92:BE112" si="21">IF(BB92=3,G92,0)</f>
        <v>0</v>
      </c>
      <c r="BF92" s="129">
        <f t="shared" ref="BF92:BF112" si="22">IF(BB92=4,G92,0)</f>
        <v>0</v>
      </c>
      <c r="BG92" s="129">
        <f t="shared" ref="BG92:BG112" si="23">IF(BB92=5,G92,0)</f>
        <v>0</v>
      </c>
    </row>
    <row r="93" spans="1:59" x14ac:dyDescent="0.2">
      <c r="A93" s="145">
        <v>128</v>
      </c>
      <c r="B93" s="146" t="s">
        <v>187</v>
      </c>
      <c r="C93" s="147" t="s">
        <v>188</v>
      </c>
      <c r="D93" s="148" t="s">
        <v>179</v>
      </c>
      <c r="E93" s="149">
        <v>1</v>
      </c>
      <c r="F93" s="149"/>
      <c r="G93" s="150">
        <f t="shared" si="16"/>
        <v>0</v>
      </c>
      <c r="H93" s="151">
        <v>6.7099999999999998E-3</v>
      </c>
      <c r="I93" s="151">
        <f t="shared" si="17"/>
        <v>6.7099999999999998E-3</v>
      </c>
      <c r="J93" s="151">
        <v>0</v>
      </c>
      <c r="K93" s="151">
        <f t="shared" si="18"/>
        <v>0</v>
      </c>
      <c r="Q93" s="144">
        <v>2</v>
      </c>
      <c r="AA93" s="121">
        <v>12</v>
      </c>
      <c r="AB93" s="121">
        <v>0</v>
      </c>
      <c r="AC93" s="121">
        <v>121</v>
      </c>
      <c r="BB93" s="121">
        <v>2</v>
      </c>
      <c r="BC93" s="121">
        <f t="shared" si="19"/>
        <v>0</v>
      </c>
      <c r="BD93" s="121">
        <f t="shared" si="20"/>
        <v>0</v>
      </c>
      <c r="BE93" s="121">
        <f t="shared" si="21"/>
        <v>0</v>
      </c>
      <c r="BF93" s="121">
        <f t="shared" si="22"/>
        <v>0</v>
      </c>
      <c r="BG93" s="121">
        <f t="shared" si="23"/>
        <v>0</v>
      </c>
    </row>
    <row r="94" spans="1:59" x14ac:dyDescent="0.2">
      <c r="A94" s="145">
        <v>129</v>
      </c>
      <c r="B94" s="146" t="s">
        <v>189</v>
      </c>
      <c r="C94" s="147" t="s">
        <v>190</v>
      </c>
      <c r="D94" s="148" t="s">
        <v>90</v>
      </c>
      <c r="E94" s="149">
        <v>1</v>
      </c>
      <c r="F94" s="149"/>
      <c r="G94" s="150">
        <f t="shared" si="16"/>
        <v>0</v>
      </c>
      <c r="H94" s="151">
        <v>3.2000000000000002E-3</v>
      </c>
      <c r="I94" s="151">
        <f t="shared" si="17"/>
        <v>3.2000000000000002E-3</v>
      </c>
      <c r="J94" s="151">
        <v>0</v>
      </c>
      <c r="K94" s="151">
        <f t="shared" si="18"/>
        <v>0</v>
      </c>
      <c r="Q94" s="144">
        <v>2</v>
      </c>
      <c r="AA94" s="121">
        <v>12</v>
      </c>
      <c r="AB94" s="121">
        <v>0</v>
      </c>
      <c r="AC94" s="121">
        <v>122</v>
      </c>
      <c r="BB94" s="121">
        <v>2</v>
      </c>
      <c r="BC94" s="121">
        <f t="shared" si="19"/>
        <v>0</v>
      </c>
      <c r="BD94" s="121">
        <f t="shared" si="20"/>
        <v>0</v>
      </c>
      <c r="BE94" s="121">
        <f t="shared" si="21"/>
        <v>0</v>
      </c>
      <c r="BF94" s="121">
        <f t="shared" si="22"/>
        <v>0</v>
      </c>
      <c r="BG94" s="121">
        <f t="shared" si="23"/>
        <v>0</v>
      </c>
    </row>
    <row r="95" spans="1:59" x14ac:dyDescent="0.2">
      <c r="A95" s="145">
        <v>130</v>
      </c>
      <c r="B95" s="146" t="s">
        <v>191</v>
      </c>
      <c r="C95" s="147" t="s">
        <v>192</v>
      </c>
      <c r="D95" s="148" t="s">
        <v>90</v>
      </c>
      <c r="E95" s="149">
        <v>2</v>
      </c>
      <c r="F95" s="149"/>
      <c r="G95" s="150">
        <f t="shared" si="16"/>
        <v>0</v>
      </c>
      <c r="H95" s="151">
        <v>5.1999999999999995E-4</v>
      </c>
      <c r="I95" s="151">
        <f t="shared" si="17"/>
        <v>1.0399999999999999E-3</v>
      </c>
      <c r="J95" s="151">
        <v>0</v>
      </c>
      <c r="K95" s="151">
        <f t="shared" si="18"/>
        <v>0</v>
      </c>
      <c r="Q95" s="144">
        <v>2</v>
      </c>
      <c r="AA95" s="121">
        <v>12</v>
      </c>
      <c r="AB95" s="121">
        <v>0</v>
      </c>
      <c r="AC95" s="121">
        <v>123</v>
      </c>
      <c r="BB95" s="121">
        <v>2</v>
      </c>
      <c r="BC95" s="121">
        <f t="shared" si="19"/>
        <v>0</v>
      </c>
      <c r="BD95" s="121">
        <f t="shared" si="20"/>
        <v>0</v>
      </c>
      <c r="BE95" s="121">
        <f t="shared" si="21"/>
        <v>0</v>
      </c>
      <c r="BF95" s="121">
        <f t="shared" si="22"/>
        <v>0</v>
      </c>
      <c r="BG95" s="121">
        <f t="shared" si="23"/>
        <v>0</v>
      </c>
    </row>
    <row r="96" spans="1:59" x14ac:dyDescent="0.2">
      <c r="A96" s="145">
        <v>131</v>
      </c>
      <c r="B96" s="146" t="s">
        <v>193</v>
      </c>
      <c r="C96" s="147" t="s">
        <v>194</v>
      </c>
      <c r="D96" s="148" t="s">
        <v>90</v>
      </c>
      <c r="E96" s="149">
        <v>1</v>
      </c>
      <c r="F96" s="149"/>
      <c r="G96" s="150">
        <f t="shared" si="16"/>
        <v>0</v>
      </c>
      <c r="H96" s="151">
        <v>2.0000000000000001E-4</v>
      </c>
      <c r="I96" s="151">
        <f t="shared" si="17"/>
        <v>2.0000000000000001E-4</v>
      </c>
      <c r="J96" s="151">
        <v>0</v>
      </c>
      <c r="K96" s="151">
        <f t="shared" si="18"/>
        <v>0</v>
      </c>
      <c r="Q96" s="144">
        <v>2</v>
      </c>
      <c r="AA96" s="121">
        <v>12</v>
      </c>
      <c r="AB96" s="121">
        <v>0</v>
      </c>
      <c r="AC96" s="121">
        <v>124</v>
      </c>
      <c r="BB96" s="121">
        <v>2</v>
      </c>
      <c r="BC96" s="121">
        <f t="shared" si="19"/>
        <v>0</v>
      </c>
      <c r="BD96" s="121">
        <f t="shared" si="20"/>
        <v>0</v>
      </c>
      <c r="BE96" s="121">
        <f t="shared" si="21"/>
        <v>0</v>
      </c>
      <c r="BF96" s="121">
        <f t="shared" si="22"/>
        <v>0</v>
      </c>
      <c r="BG96" s="121">
        <f t="shared" si="23"/>
        <v>0</v>
      </c>
    </row>
    <row r="97" spans="1:59" x14ac:dyDescent="0.2">
      <c r="A97" s="145">
        <v>132</v>
      </c>
      <c r="B97" s="146" t="s">
        <v>195</v>
      </c>
      <c r="C97" s="147" t="s">
        <v>196</v>
      </c>
      <c r="D97" s="148" t="s">
        <v>90</v>
      </c>
      <c r="E97" s="149">
        <v>1</v>
      </c>
      <c r="F97" s="149"/>
      <c r="G97" s="150">
        <f t="shared" si="16"/>
        <v>0</v>
      </c>
      <c r="H97" s="151">
        <v>7.6999999999999996E-4</v>
      </c>
      <c r="I97" s="151">
        <f t="shared" si="17"/>
        <v>7.6999999999999996E-4</v>
      </c>
      <c r="J97" s="151">
        <v>0</v>
      </c>
      <c r="K97" s="151">
        <f t="shared" si="18"/>
        <v>0</v>
      </c>
      <c r="Q97" s="144">
        <v>2</v>
      </c>
      <c r="AA97" s="121">
        <v>12</v>
      </c>
      <c r="AB97" s="121">
        <v>0</v>
      </c>
      <c r="AC97" s="121">
        <v>125</v>
      </c>
      <c r="BB97" s="121">
        <v>2</v>
      </c>
      <c r="BC97" s="121">
        <f t="shared" si="19"/>
        <v>0</v>
      </c>
      <c r="BD97" s="121">
        <f t="shared" si="20"/>
        <v>0</v>
      </c>
      <c r="BE97" s="121">
        <f t="shared" si="21"/>
        <v>0</v>
      </c>
      <c r="BF97" s="121">
        <f t="shared" si="22"/>
        <v>0</v>
      </c>
      <c r="BG97" s="121">
        <f t="shared" si="23"/>
        <v>0</v>
      </c>
    </row>
    <row r="98" spans="1:59" x14ac:dyDescent="0.2">
      <c r="A98" s="145">
        <v>133</v>
      </c>
      <c r="B98" s="146" t="s">
        <v>197</v>
      </c>
      <c r="C98" s="147" t="s">
        <v>198</v>
      </c>
      <c r="D98" s="148" t="s">
        <v>90</v>
      </c>
      <c r="E98" s="149">
        <v>1</v>
      </c>
      <c r="F98" s="149"/>
      <c r="G98" s="150">
        <f t="shared" si="16"/>
        <v>0</v>
      </c>
      <c r="H98" s="151">
        <v>2.97E-3</v>
      </c>
      <c r="I98" s="151">
        <f t="shared" si="17"/>
        <v>2.97E-3</v>
      </c>
      <c r="J98" s="151">
        <v>0</v>
      </c>
      <c r="K98" s="151">
        <f t="shared" si="18"/>
        <v>0</v>
      </c>
      <c r="Q98" s="144">
        <v>2</v>
      </c>
      <c r="AA98" s="121">
        <v>12</v>
      </c>
      <c r="AB98" s="121">
        <v>0</v>
      </c>
      <c r="AC98" s="121">
        <v>126</v>
      </c>
      <c r="BB98" s="121">
        <v>2</v>
      </c>
      <c r="BC98" s="121">
        <f t="shared" si="19"/>
        <v>0</v>
      </c>
      <c r="BD98" s="121">
        <f t="shared" si="20"/>
        <v>0</v>
      </c>
      <c r="BE98" s="121">
        <f t="shared" si="21"/>
        <v>0</v>
      </c>
      <c r="BF98" s="121">
        <f t="shared" si="22"/>
        <v>0</v>
      </c>
      <c r="BG98" s="121">
        <f t="shared" si="23"/>
        <v>0</v>
      </c>
    </row>
    <row r="99" spans="1:59" x14ac:dyDescent="0.2">
      <c r="A99" s="145">
        <v>134</v>
      </c>
      <c r="B99" s="146" t="s">
        <v>199</v>
      </c>
      <c r="C99" s="147" t="s">
        <v>200</v>
      </c>
      <c r="D99" s="148" t="s">
        <v>179</v>
      </c>
      <c r="E99" s="149">
        <v>6</v>
      </c>
      <c r="F99" s="149"/>
      <c r="G99" s="150">
        <f t="shared" si="16"/>
        <v>0</v>
      </c>
      <c r="H99" s="151">
        <v>2.794E-2</v>
      </c>
      <c r="I99" s="151">
        <f t="shared" si="17"/>
        <v>0.16764000000000001</v>
      </c>
      <c r="J99" s="151">
        <v>0</v>
      </c>
      <c r="K99" s="151">
        <f t="shared" si="18"/>
        <v>0</v>
      </c>
      <c r="Q99" s="144">
        <v>2</v>
      </c>
      <c r="AA99" s="121">
        <v>12</v>
      </c>
      <c r="AB99" s="121">
        <v>0</v>
      </c>
      <c r="AC99" s="121">
        <v>127</v>
      </c>
      <c r="BB99" s="121">
        <v>2</v>
      </c>
      <c r="BC99" s="121">
        <f t="shared" si="19"/>
        <v>0</v>
      </c>
      <c r="BD99" s="121">
        <f t="shared" si="20"/>
        <v>0</v>
      </c>
      <c r="BE99" s="121">
        <f t="shared" si="21"/>
        <v>0</v>
      </c>
      <c r="BF99" s="121">
        <f t="shared" si="22"/>
        <v>0</v>
      </c>
      <c r="BG99" s="121">
        <f t="shared" si="23"/>
        <v>0</v>
      </c>
    </row>
    <row r="100" spans="1:59" x14ac:dyDescent="0.2">
      <c r="A100" s="145">
        <v>135</v>
      </c>
      <c r="B100" s="146" t="s">
        <v>201</v>
      </c>
      <c r="C100" s="147" t="s">
        <v>202</v>
      </c>
      <c r="D100" s="148" t="s">
        <v>179</v>
      </c>
      <c r="E100" s="149">
        <v>9</v>
      </c>
      <c r="F100" s="149"/>
      <c r="G100" s="150">
        <f t="shared" si="16"/>
        <v>0</v>
      </c>
      <c r="H100" s="151">
        <v>1.001E-2</v>
      </c>
      <c r="I100" s="151">
        <f t="shared" si="17"/>
        <v>9.0090000000000003E-2</v>
      </c>
      <c r="J100" s="151">
        <v>0</v>
      </c>
      <c r="K100" s="151">
        <f t="shared" si="18"/>
        <v>0</v>
      </c>
      <c r="Q100" s="144">
        <v>2</v>
      </c>
      <c r="AA100" s="121">
        <v>12</v>
      </c>
      <c r="AB100" s="121">
        <v>0</v>
      </c>
      <c r="AC100" s="121">
        <v>128</v>
      </c>
      <c r="BB100" s="121">
        <v>2</v>
      </c>
      <c r="BC100" s="121">
        <f t="shared" si="19"/>
        <v>0</v>
      </c>
      <c r="BD100" s="121">
        <f t="shared" si="20"/>
        <v>0</v>
      </c>
      <c r="BE100" s="121">
        <f t="shared" si="21"/>
        <v>0</v>
      </c>
      <c r="BF100" s="121">
        <f t="shared" si="22"/>
        <v>0</v>
      </c>
      <c r="BG100" s="121">
        <f t="shared" si="23"/>
        <v>0</v>
      </c>
    </row>
    <row r="101" spans="1:59" x14ac:dyDescent="0.2">
      <c r="A101" s="145">
        <v>136</v>
      </c>
      <c r="B101" s="146" t="s">
        <v>203</v>
      </c>
      <c r="C101" s="147" t="s">
        <v>204</v>
      </c>
      <c r="D101" s="148" t="s">
        <v>90</v>
      </c>
      <c r="E101" s="149">
        <v>9</v>
      </c>
      <c r="F101" s="149"/>
      <c r="G101" s="150">
        <f t="shared" si="16"/>
        <v>0</v>
      </c>
      <c r="H101" s="151">
        <v>1.8E-3</v>
      </c>
      <c r="I101" s="151">
        <f t="shared" si="17"/>
        <v>1.6199999999999999E-2</v>
      </c>
      <c r="J101" s="151">
        <v>0</v>
      </c>
      <c r="K101" s="151">
        <f t="shared" si="18"/>
        <v>0</v>
      </c>
      <c r="Q101" s="144">
        <v>2</v>
      </c>
      <c r="AA101" s="121">
        <v>12</v>
      </c>
      <c r="AB101" s="121">
        <v>0</v>
      </c>
      <c r="AC101" s="121">
        <v>129</v>
      </c>
      <c r="BB101" s="121">
        <v>2</v>
      </c>
      <c r="BC101" s="121">
        <f t="shared" si="19"/>
        <v>0</v>
      </c>
      <c r="BD101" s="121">
        <f t="shared" si="20"/>
        <v>0</v>
      </c>
      <c r="BE101" s="121">
        <f t="shared" si="21"/>
        <v>0</v>
      </c>
      <c r="BF101" s="121">
        <f t="shared" si="22"/>
        <v>0</v>
      </c>
      <c r="BG101" s="121">
        <f t="shared" si="23"/>
        <v>0</v>
      </c>
    </row>
    <row r="102" spans="1:59" x14ac:dyDescent="0.2">
      <c r="A102" s="145">
        <v>137</v>
      </c>
      <c r="B102" s="146" t="s">
        <v>205</v>
      </c>
      <c r="C102" s="147" t="s">
        <v>206</v>
      </c>
      <c r="D102" s="148" t="s">
        <v>179</v>
      </c>
      <c r="E102" s="149">
        <v>7</v>
      </c>
      <c r="F102" s="149"/>
      <c r="G102" s="150">
        <f t="shared" si="16"/>
        <v>0</v>
      </c>
      <c r="H102" s="151">
        <v>1.5200000000000001E-3</v>
      </c>
      <c r="I102" s="151">
        <f t="shared" si="17"/>
        <v>1.064E-2</v>
      </c>
      <c r="J102" s="151">
        <v>0</v>
      </c>
      <c r="K102" s="151">
        <f t="shared" si="18"/>
        <v>0</v>
      </c>
      <c r="Q102" s="144">
        <v>2</v>
      </c>
      <c r="AA102" s="121">
        <v>12</v>
      </c>
      <c r="AB102" s="121">
        <v>0</v>
      </c>
      <c r="AC102" s="121">
        <v>130</v>
      </c>
      <c r="BB102" s="121">
        <v>2</v>
      </c>
      <c r="BC102" s="121">
        <f t="shared" si="19"/>
        <v>0</v>
      </c>
      <c r="BD102" s="121">
        <f t="shared" si="20"/>
        <v>0</v>
      </c>
      <c r="BE102" s="121">
        <f t="shared" si="21"/>
        <v>0</v>
      </c>
      <c r="BF102" s="121">
        <f t="shared" si="22"/>
        <v>0</v>
      </c>
      <c r="BG102" s="121">
        <f t="shared" si="23"/>
        <v>0</v>
      </c>
    </row>
    <row r="103" spans="1:59" x14ac:dyDescent="0.2">
      <c r="A103" s="145">
        <v>138</v>
      </c>
      <c r="B103" s="146" t="s">
        <v>207</v>
      </c>
      <c r="C103" s="147" t="s">
        <v>208</v>
      </c>
      <c r="D103" s="148" t="s">
        <v>90</v>
      </c>
      <c r="E103" s="149">
        <v>2</v>
      </c>
      <c r="F103" s="149"/>
      <c r="G103" s="150">
        <f t="shared" si="16"/>
        <v>0</v>
      </c>
      <c r="H103" s="151">
        <v>2.2000000000000001E-4</v>
      </c>
      <c r="I103" s="151">
        <f t="shared" si="17"/>
        <v>4.4000000000000002E-4</v>
      </c>
      <c r="J103" s="151">
        <v>0</v>
      </c>
      <c r="K103" s="151">
        <f t="shared" si="18"/>
        <v>0</v>
      </c>
      <c r="Q103" s="144">
        <v>2</v>
      </c>
      <c r="AA103" s="121">
        <v>12</v>
      </c>
      <c r="AB103" s="121">
        <v>0</v>
      </c>
      <c r="AC103" s="121">
        <v>131</v>
      </c>
      <c r="BB103" s="121">
        <v>2</v>
      </c>
      <c r="BC103" s="121">
        <f t="shared" si="19"/>
        <v>0</v>
      </c>
      <c r="BD103" s="121">
        <f t="shared" si="20"/>
        <v>0</v>
      </c>
      <c r="BE103" s="121">
        <f t="shared" si="21"/>
        <v>0</v>
      </c>
      <c r="BF103" s="121">
        <f t="shared" si="22"/>
        <v>0</v>
      </c>
      <c r="BG103" s="121">
        <f t="shared" si="23"/>
        <v>0</v>
      </c>
    </row>
    <row r="104" spans="1:59" ht="25.5" x14ac:dyDescent="0.2">
      <c r="A104" s="145">
        <v>139</v>
      </c>
      <c r="B104" s="146" t="s">
        <v>209</v>
      </c>
      <c r="C104" s="147" t="s">
        <v>210</v>
      </c>
      <c r="D104" s="148" t="s">
        <v>90</v>
      </c>
      <c r="E104" s="149">
        <v>9</v>
      </c>
      <c r="F104" s="149"/>
      <c r="G104" s="150">
        <f t="shared" si="16"/>
        <v>0</v>
      </c>
      <c r="H104" s="151">
        <v>2.2000000000000001E-4</v>
      </c>
      <c r="I104" s="151">
        <f t="shared" si="17"/>
        <v>1.98E-3</v>
      </c>
      <c r="J104" s="151">
        <v>0</v>
      </c>
      <c r="K104" s="151">
        <f t="shared" si="18"/>
        <v>0</v>
      </c>
      <c r="Q104" s="144">
        <v>2</v>
      </c>
      <c r="AA104" s="121">
        <v>12</v>
      </c>
      <c r="AB104" s="121">
        <v>0</v>
      </c>
      <c r="AC104" s="121">
        <v>132</v>
      </c>
      <c r="BB104" s="121">
        <v>2</v>
      </c>
      <c r="BC104" s="121">
        <f t="shared" si="19"/>
        <v>0</v>
      </c>
      <c r="BD104" s="121">
        <f t="shared" si="20"/>
        <v>0</v>
      </c>
      <c r="BE104" s="121">
        <f t="shared" si="21"/>
        <v>0</v>
      </c>
      <c r="BF104" s="121">
        <f t="shared" si="22"/>
        <v>0</v>
      </c>
      <c r="BG104" s="121">
        <f t="shared" si="23"/>
        <v>0</v>
      </c>
    </row>
    <row r="105" spans="1:59" x14ac:dyDescent="0.2">
      <c r="A105" s="145">
        <v>140</v>
      </c>
      <c r="B105" s="146" t="s">
        <v>211</v>
      </c>
      <c r="C105" s="147" t="s">
        <v>212</v>
      </c>
      <c r="D105" s="148" t="s">
        <v>179</v>
      </c>
      <c r="E105" s="149">
        <v>2</v>
      </c>
      <c r="F105" s="149"/>
      <c r="G105" s="150">
        <f t="shared" si="16"/>
        <v>0</v>
      </c>
      <c r="H105" s="151">
        <v>2.1199999999999999E-3</v>
      </c>
      <c r="I105" s="151">
        <f t="shared" si="17"/>
        <v>4.2399999999999998E-3</v>
      </c>
      <c r="J105" s="151">
        <v>0</v>
      </c>
      <c r="K105" s="151">
        <f t="shared" si="18"/>
        <v>0</v>
      </c>
      <c r="Q105" s="144">
        <v>2</v>
      </c>
      <c r="AA105" s="121">
        <v>12</v>
      </c>
      <c r="AB105" s="121">
        <v>0</v>
      </c>
      <c r="AC105" s="121">
        <v>133</v>
      </c>
      <c r="BB105" s="121">
        <v>2</v>
      </c>
      <c r="BC105" s="121">
        <f t="shared" si="19"/>
        <v>0</v>
      </c>
      <c r="BD105" s="121">
        <f t="shared" si="20"/>
        <v>0</v>
      </c>
      <c r="BE105" s="121">
        <f t="shared" si="21"/>
        <v>0</v>
      </c>
      <c r="BF105" s="121">
        <f t="shared" si="22"/>
        <v>0</v>
      </c>
      <c r="BG105" s="121">
        <f t="shared" si="23"/>
        <v>0</v>
      </c>
    </row>
    <row r="106" spans="1:59" x14ac:dyDescent="0.2">
      <c r="A106" s="145">
        <v>141</v>
      </c>
      <c r="B106" s="146" t="s">
        <v>213</v>
      </c>
      <c r="C106" s="147" t="s">
        <v>214</v>
      </c>
      <c r="D106" s="148" t="s">
        <v>90</v>
      </c>
      <c r="E106" s="149">
        <v>2</v>
      </c>
      <c r="F106" s="149"/>
      <c r="G106" s="150">
        <f t="shared" si="16"/>
        <v>0</v>
      </c>
      <c r="H106" s="151">
        <v>0.02</v>
      </c>
      <c r="I106" s="151">
        <f t="shared" si="17"/>
        <v>0.04</v>
      </c>
      <c r="J106" s="151">
        <v>0</v>
      </c>
      <c r="K106" s="151">
        <f t="shared" si="18"/>
        <v>0</v>
      </c>
      <c r="Q106" s="144">
        <v>2</v>
      </c>
      <c r="AA106" s="121">
        <v>12</v>
      </c>
      <c r="AB106" s="121">
        <v>1</v>
      </c>
      <c r="AC106" s="121">
        <v>134</v>
      </c>
      <c r="BB106" s="121">
        <v>2</v>
      </c>
      <c r="BC106" s="121">
        <f t="shared" si="19"/>
        <v>0</v>
      </c>
      <c r="BD106" s="121">
        <f t="shared" si="20"/>
        <v>0</v>
      </c>
      <c r="BE106" s="121">
        <f t="shared" si="21"/>
        <v>0</v>
      </c>
      <c r="BF106" s="121">
        <f t="shared" si="22"/>
        <v>0</v>
      </c>
      <c r="BG106" s="121">
        <f t="shared" si="23"/>
        <v>0</v>
      </c>
    </row>
    <row r="107" spans="1:59" x14ac:dyDescent="0.2">
      <c r="A107" s="145">
        <v>142</v>
      </c>
      <c r="B107" s="146" t="s">
        <v>215</v>
      </c>
      <c r="C107" s="147" t="s">
        <v>216</v>
      </c>
      <c r="D107" s="148" t="s">
        <v>90</v>
      </c>
      <c r="E107" s="149">
        <v>2</v>
      </c>
      <c r="F107" s="149"/>
      <c r="G107" s="150">
        <f t="shared" si="16"/>
        <v>0</v>
      </c>
      <c r="H107" s="151">
        <v>1E-3</v>
      </c>
      <c r="I107" s="151">
        <f t="shared" si="17"/>
        <v>2E-3</v>
      </c>
      <c r="J107" s="151">
        <v>0</v>
      </c>
      <c r="K107" s="151">
        <f t="shared" si="18"/>
        <v>0</v>
      </c>
      <c r="Q107" s="144">
        <v>2</v>
      </c>
      <c r="AA107" s="121">
        <v>12</v>
      </c>
      <c r="AB107" s="121">
        <v>1</v>
      </c>
      <c r="AC107" s="121">
        <v>135</v>
      </c>
      <c r="BB107" s="121">
        <v>2</v>
      </c>
      <c r="BC107" s="121">
        <f t="shared" si="19"/>
        <v>0</v>
      </c>
      <c r="BD107" s="121">
        <f t="shared" si="20"/>
        <v>0</v>
      </c>
      <c r="BE107" s="121">
        <f t="shared" si="21"/>
        <v>0</v>
      </c>
      <c r="BF107" s="121">
        <f t="shared" si="22"/>
        <v>0</v>
      </c>
      <c r="BG107" s="121">
        <f t="shared" si="23"/>
        <v>0</v>
      </c>
    </row>
    <row r="108" spans="1:59" x14ac:dyDescent="0.2">
      <c r="A108" s="145">
        <v>143</v>
      </c>
      <c r="B108" s="146" t="s">
        <v>217</v>
      </c>
      <c r="C108" s="147" t="s">
        <v>218</v>
      </c>
      <c r="D108" s="148" t="s">
        <v>179</v>
      </c>
      <c r="E108" s="149">
        <v>1</v>
      </c>
      <c r="F108" s="149"/>
      <c r="G108" s="150">
        <f t="shared" si="16"/>
        <v>0</v>
      </c>
      <c r="H108" s="151">
        <v>1.42E-3</v>
      </c>
      <c r="I108" s="151">
        <f t="shared" si="17"/>
        <v>1.42E-3</v>
      </c>
      <c r="J108" s="151">
        <v>0</v>
      </c>
      <c r="K108" s="151">
        <f t="shared" si="18"/>
        <v>0</v>
      </c>
      <c r="Q108" s="144">
        <v>2</v>
      </c>
      <c r="AA108" s="121">
        <v>12</v>
      </c>
      <c r="AB108" s="121">
        <v>0</v>
      </c>
      <c r="AC108" s="121">
        <v>136</v>
      </c>
      <c r="BB108" s="121">
        <v>2</v>
      </c>
      <c r="BC108" s="121">
        <f t="shared" si="19"/>
        <v>0</v>
      </c>
      <c r="BD108" s="121">
        <f t="shared" si="20"/>
        <v>0</v>
      </c>
      <c r="BE108" s="121">
        <f t="shared" si="21"/>
        <v>0</v>
      </c>
      <c r="BF108" s="121">
        <f t="shared" si="22"/>
        <v>0</v>
      </c>
      <c r="BG108" s="121">
        <f t="shared" si="23"/>
        <v>0</v>
      </c>
    </row>
    <row r="109" spans="1:59" x14ac:dyDescent="0.2">
      <c r="A109" s="145">
        <v>144</v>
      </c>
      <c r="B109" s="146" t="s">
        <v>219</v>
      </c>
      <c r="C109" s="147" t="s">
        <v>220</v>
      </c>
      <c r="D109" s="148" t="s">
        <v>179</v>
      </c>
      <c r="E109" s="149">
        <v>1</v>
      </c>
      <c r="F109" s="149"/>
      <c r="G109" s="150">
        <f t="shared" si="16"/>
        <v>0</v>
      </c>
      <c r="H109" s="151">
        <v>7.127E-2</v>
      </c>
      <c r="I109" s="151">
        <f t="shared" si="17"/>
        <v>7.127E-2</v>
      </c>
      <c r="J109" s="151">
        <v>0</v>
      </c>
      <c r="K109" s="151">
        <f t="shared" si="18"/>
        <v>0</v>
      </c>
      <c r="Q109" s="144">
        <v>2</v>
      </c>
      <c r="AA109" s="121">
        <v>12</v>
      </c>
      <c r="AB109" s="121">
        <v>0</v>
      </c>
      <c r="AC109" s="121">
        <v>137</v>
      </c>
      <c r="BB109" s="121">
        <v>2</v>
      </c>
      <c r="BC109" s="121">
        <f t="shared" si="19"/>
        <v>0</v>
      </c>
      <c r="BD109" s="121">
        <f t="shared" si="20"/>
        <v>0</v>
      </c>
      <c r="BE109" s="121">
        <f t="shared" si="21"/>
        <v>0</v>
      </c>
      <c r="BF109" s="121">
        <f t="shared" si="22"/>
        <v>0</v>
      </c>
      <c r="BG109" s="121">
        <f t="shared" si="23"/>
        <v>0</v>
      </c>
    </row>
    <row r="110" spans="1:59" x14ac:dyDescent="0.2">
      <c r="A110" s="145">
        <v>145</v>
      </c>
      <c r="B110" s="146" t="s">
        <v>221</v>
      </c>
      <c r="C110" s="147" t="s">
        <v>222</v>
      </c>
      <c r="D110" s="148" t="s">
        <v>179</v>
      </c>
      <c r="E110" s="149">
        <v>1</v>
      </c>
      <c r="F110" s="149"/>
      <c r="G110" s="150">
        <f t="shared" si="16"/>
        <v>0</v>
      </c>
      <c r="H110" s="151">
        <v>1.444E-2</v>
      </c>
      <c r="I110" s="151">
        <f t="shared" si="17"/>
        <v>1.444E-2</v>
      </c>
      <c r="J110" s="151">
        <v>0</v>
      </c>
      <c r="K110" s="151">
        <f t="shared" si="18"/>
        <v>0</v>
      </c>
      <c r="Q110" s="144">
        <v>2</v>
      </c>
      <c r="AA110" s="121">
        <v>12</v>
      </c>
      <c r="AB110" s="121">
        <v>0</v>
      </c>
      <c r="AC110" s="121">
        <v>138</v>
      </c>
      <c r="BB110" s="121">
        <v>2</v>
      </c>
      <c r="BC110" s="121">
        <f t="shared" si="19"/>
        <v>0</v>
      </c>
      <c r="BD110" s="121">
        <f t="shared" si="20"/>
        <v>0</v>
      </c>
      <c r="BE110" s="121">
        <f t="shared" si="21"/>
        <v>0</v>
      </c>
      <c r="BF110" s="121">
        <f t="shared" si="22"/>
        <v>0</v>
      </c>
      <c r="BG110" s="121">
        <f t="shared" si="23"/>
        <v>0</v>
      </c>
    </row>
    <row r="111" spans="1:59" x14ac:dyDescent="0.2">
      <c r="A111" s="145">
        <v>146</v>
      </c>
      <c r="B111" s="146" t="s">
        <v>223</v>
      </c>
      <c r="C111" s="147" t="s">
        <v>224</v>
      </c>
      <c r="D111" s="148" t="s">
        <v>179</v>
      </c>
      <c r="E111" s="149">
        <v>2</v>
      </c>
      <c r="F111" s="149"/>
      <c r="G111" s="150">
        <f t="shared" si="16"/>
        <v>0</v>
      </c>
      <c r="H111" s="151">
        <v>2.4209999999999999E-2</v>
      </c>
      <c r="I111" s="151">
        <f t="shared" si="17"/>
        <v>4.8419999999999998E-2</v>
      </c>
      <c r="J111" s="151">
        <v>0</v>
      </c>
      <c r="K111" s="151">
        <f t="shared" si="18"/>
        <v>0</v>
      </c>
      <c r="Q111" s="144">
        <v>2</v>
      </c>
      <c r="AA111" s="121">
        <v>12</v>
      </c>
      <c r="AB111" s="121">
        <v>0</v>
      </c>
      <c r="AC111" s="121">
        <v>139</v>
      </c>
      <c r="BB111" s="121">
        <v>2</v>
      </c>
      <c r="BC111" s="121">
        <f t="shared" si="19"/>
        <v>0</v>
      </c>
      <c r="BD111" s="121">
        <f t="shared" si="20"/>
        <v>0</v>
      </c>
      <c r="BE111" s="121">
        <f t="shared" si="21"/>
        <v>0</v>
      </c>
      <c r="BF111" s="121">
        <f t="shared" si="22"/>
        <v>0</v>
      </c>
      <c r="BG111" s="121">
        <f t="shared" si="23"/>
        <v>0</v>
      </c>
    </row>
    <row r="112" spans="1:59" x14ac:dyDescent="0.2">
      <c r="A112" s="145">
        <v>147</v>
      </c>
      <c r="B112" s="146" t="s">
        <v>225</v>
      </c>
      <c r="C112" s="147" t="s">
        <v>226</v>
      </c>
      <c r="D112" s="148" t="s">
        <v>112</v>
      </c>
      <c r="E112" s="149">
        <v>0.58499999999999996</v>
      </c>
      <c r="F112" s="149"/>
      <c r="G112" s="150">
        <f t="shared" si="16"/>
        <v>0</v>
      </c>
      <c r="H112" s="151">
        <v>0</v>
      </c>
      <c r="I112" s="151">
        <f t="shared" si="17"/>
        <v>0</v>
      </c>
      <c r="J112" s="151">
        <v>0</v>
      </c>
      <c r="K112" s="151">
        <f t="shared" si="18"/>
        <v>0</v>
      </c>
      <c r="Q112" s="144">
        <v>2</v>
      </c>
      <c r="AA112" s="121">
        <v>12</v>
      </c>
      <c r="AB112" s="121">
        <v>0</v>
      </c>
      <c r="AC112" s="121">
        <v>140</v>
      </c>
      <c r="BB112" s="121">
        <v>2</v>
      </c>
      <c r="BC112" s="121">
        <f t="shared" si="19"/>
        <v>0</v>
      </c>
      <c r="BD112" s="121">
        <f t="shared" si="20"/>
        <v>0</v>
      </c>
      <c r="BE112" s="121">
        <f t="shared" si="21"/>
        <v>0</v>
      </c>
      <c r="BF112" s="121">
        <f t="shared" si="22"/>
        <v>0</v>
      </c>
      <c r="BG112" s="121">
        <f t="shared" si="23"/>
        <v>0</v>
      </c>
    </row>
    <row r="113" spans="1:59" x14ac:dyDescent="0.2">
      <c r="A113" s="159"/>
      <c r="B113" s="160" t="s">
        <v>69</v>
      </c>
      <c r="C113" s="161" t="str">
        <f>CONCATENATE(B91," ",C91)</f>
        <v>725 Zařizovací předměty</v>
      </c>
      <c r="D113" s="159"/>
      <c r="E113" s="162"/>
      <c r="F113" s="162"/>
      <c r="G113" s="163">
        <f>SUM(G91:G112)</f>
        <v>0</v>
      </c>
      <c r="H113" s="164"/>
      <c r="I113" s="165">
        <f>SUM(I91:I112)</f>
        <v>0.58567999999999998</v>
      </c>
      <c r="J113" s="164"/>
      <c r="K113" s="165">
        <f>SUM(K91:K112)</f>
        <v>0</v>
      </c>
      <c r="Q113" s="144">
        <v>4</v>
      </c>
      <c r="BC113" s="166">
        <f>SUM(BC91:BC112)</f>
        <v>0</v>
      </c>
      <c r="BD113" s="166">
        <f>SUM(BD91:BD112)</f>
        <v>0</v>
      </c>
      <c r="BE113" s="166">
        <f>SUM(BE91:BE112)</f>
        <v>0</v>
      </c>
      <c r="BF113" s="166">
        <f>SUM(BF91:BF112)</f>
        <v>0</v>
      </c>
      <c r="BG113" s="166">
        <f>SUM(BG91:BG112)</f>
        <v>0</v>
      </c>
    </row>
    <row r="114" spans="1:59" x14ac:dyDescent="0.2">
      <c r="A114" s="137" t="s">
        <v>65</v>
      </c>
      <c r="B114" s="138" t="s">
        <v>227</v>
      </c>
      <c r="C114" s="139" t="s">
        <v>228</v>
      </c>
      <c r="D114" s="140"/>
      <c r="E114" s="141"/>
      <c r="F114" s="141"/>
      <c r="G114" s="142"/>
      <c r="H114" s="143"/>
      <c r="I114" s="143"/>
      <c r="J114" s="143"/>
      <c r="K114" s="143"/>
      <c r="Q114" s="144">
        <v>1</v>
      </c>
    </row>
    <row r="115" spans="1:59" x14ac:dyDescent="0.2">
      <c r="A115" s="145">
        <v>148</v>
      </c>
      <c r="B115" s="146" t="s">
        <v>229</v>
      </c>
      <c r="C115" s="147" t="s">
        <v>230</v>
      </c>
      <c r="D115" s="148" t="s">
        <v>90</v>
      </c>
      <c r="E115" s="149">
        <v>1</v>
      </c>
      <c r="F115" s="149"/>
      <c r="G115" s="150">
        <f>E115*F115</f>
        <v>0</v>
      </c>
      <c r="H115" s="151">
        <v>0.10977000000000001</v>
      </c>
      <c r="I115" s="151">
        <f>E115*H115</f>
        <v>0.10977000000000001</v>
      </c>
      <c r="J115" s="151">
        <v>0</v>
      </c>
      <c r="K115" s="151">
        <f>E115*J115</f>
        <v>0</v>
      </c>
      <c r="Q115" s="144">
        <v>2</v>
      </c>
      <c r="AA115" s="121">
        <v>12</v>
      </c>
      <c r="AB115" s="121">
        <v>0</v>
      </c>
      <c r="AC115" s="121">
        <v>141</v>
      </c>
      <c r="BB115" s="121">
        <v>2</v>
      </c>
      <c r="BC115" s="121">
        <f>IF(BB115=1,G115,0)</f>
        <v>0</v>
      </c>
      <c r="BD115" s="121">
        <f>IF(BB115=2,G115,0)</f>
        <v>0</v>
      </c>
      <c r="BE115" s="121">
        <f>IF(BB115=3,G115,0)</f>
        <v>0</v>
      </c>
      <c r="BF115" s="121">
        <f>IF(BB115=4,G115,0)</f>
        <v>0</v>
      </c>
      <c r="BG115" s="121">
        <f>IF(BB115=5,G115,0)</f>
        <v>0</v>
      </c>
    </row>
    <row r="116" spans="1:59" x14ac:dyDescent="0.2">
      <c r="A116" s="145">
        <v>149</v>
      </c>
      <c r="B116" s="146" t="s">
        <v>187</v>
      </c>
      <c r="C116" s="147" t="s">
        <v>188</v>
      </c>
      <c r="D116" s="148" t="s">
        <v>179</v>
      </c>
      <c r="E116" s="149">
        <v>1</v>
      </c>
      <c r="F116" s="149"/>
      <c r="G116" s="150">
        <f>E116*F116</f>
        <v>0</v>
      </c>
      <c r="H116" s="151">
        <v>6.7099999999999998E-3</v>
      </c>
      <c r="I116" s="151">
        <f>E116*H116</f>
        <v>6.7099999999999998E-3</v>
      </c>
      <c r="J116" s="151">
        <v>0</v>
      </c>
      <c r="K116" s="151">
        <f>E116*J116</f>
        <v>0</v>
      </c>
      <c r="Q116" s="144">
        <v>2</v>
      </c>
      <c r="AA116" s="121">
        <v>12</v>
      </c>
      <c r="AB116" s="121">
        <v>0</v>
      </c>
      <c r="AC116" s="121">
        <v>142</v>
      </c>
      <c r="BB116" s="121">
        <v>2</v>
      </c>
      <c r="BC116" s="121">
        <f>IF(BB116=1,G116,0)</f>
        <v>0</v>
      </c>
      <c r="BD116" s="121">
        <f>IF(BB116=2,G116,0)</f>
        <v>0</v>
      </c>
      <c r="BE116" s="121">
        <f>IF(BB116=3,G116,0)</f>
        <v>0</v>
      </c>
      <c r="BF116" s="121">
        <f>IF(BB116=4,G116,0)</f>
        <v>0</v>
      </c>
      <c r="BG116" s="121">
        <f>IF(BB116=5,G116,0)</f>
        <v>0</v>
      </c>
    </row>
    <row r="117" spans="1:59" x14ac:dyDescent="0.2">
      <c r="A117" s="145">
        <v>150</v>
      </c>
      <c r="B117" s="146" t="s">
        <v>231</v>
      </c>
      <c r="C117" s="147" t="s">
        <v>232</v>
      </c>
      <c r="D117" s="148" t="s">
        <v>179</v>
      </c>
      <c r="E117" s="149">
        <v>1</v>
      </c>
      <c r="F117" s="149"/>
      <c r="G117" s="150">
        <f>E117*F117</f>
        <v>0</v>
      </c>
      <c r="H117" s="151">
        <v>7.1000000000000002E-4</v>
      </c>
      <c r="I117" s="151">
        <f>E117*H117</f>
        <v>7.1000000000000002E-4</v>
      </c>
      <c r="J117" s="151">
        <v>0</v>
      </c>
      <c r="K117" s="151">
        <f>E117*J117</f>
        <v>0</v>
      </c>
      <c r="Q117" s="144">
        <v>2</v>
      </c>
      <c r="AA117" s="121">
        <v>12</v>
      </c>
      <c r="AB117" s="121">
        <v>0</v>
      </c>
      <c r="AC117" s="121">
        <v>143</v>
      </c>
      <c r="BB117" s="121">
        <v>2</v>
      </c>
      <c r="BC117" s="121">
        <f>IF(BB117=1,G117,0)</f>
        <v>0</v>
      </c>
      <c r="BD117" s="121">
        <f>IF(BB117=2,G117,0)</f>
        <v>0</v>
      </c>
      <c r="BE117" s="121">
        <f>IF(BB117=3,G117,0)</f>
        <v>0</v>
      </c>
      <c r="BF117" s="121">
        <f>IF(BB117=4,G117,0)</f>
        <v>0</v>
      </c>
      <c r="BG117" s="121">
        <f>IF(BB117=5,G117,0)</f>
        <v>0</v>
      </c>
    </row>
    <row r="118" spans="1:59" x14ac:dyDescent="0.2">
      <c r="A118" s="145">
        <v>151</v>
      </c>
      <c r="B118" s="146" t="s">
        <v>233</v>
      </c>
      <c r="C118" s="147" t="s">
        <v>234</v>
      </c>
      <c r="D118" s="148" t="s">
        <v>112</v>
      </c>
      <c r="E118" s="149">
        <v>0.11700000000000001</v>
      </c>
      <c r="F118" s="149"/>
      <c r="G118" s="150">
        <f>E118*F118</f>
        <v>0</v>
      </c>
      <c r="H118" s="151">
        <v>0</v>
      </c>
      <c r="I118" s="151">
        <f>E118*H118</f>
        <v>0</v>
      </c>
      <c r="J118" s="151">
        <v>0</v>
      </c>
      <c r="K118" s="151">
        <f>E118*J118</f>
        <v>0</v>
      </c>
      <c r="Q118" s="144">
        <v>2</v>
      </c>
      <c r="AA118" s="121">
        <v>12</v>
      </c>
      <c r="AB118" s="121">
        <v>0</v>
      </c>
      <c r="AC118" s="121">
        <v>144</v>
      </c>
      <c r="BB118" s="121">
        <v>2</v>
      </c>
      <c r="BC118" s="121">
        <f>IF(BB118=1,G118,0)</f>
        <v>0</v>
      </c>
      <c r="BD118" s="121">
        <f>IF(BB118=2,G118,0)</f>
        <v>0</v>
      </c>
      <c r="BE118" s="121">
        <f>IF(BB118=3,G118,0)</f>
        <v>0</v>
      </c>
      <c r="BF118" s="121">
        <f>IF(BB118=4,G118,0)</f>
        <v>0</v>
      </c>
      <c r="BG118" s="121">
        <f>IF(BB118=5,G118,0)</f>
        <v>0</v>
      </c>
    </row>
    <row r="119" spans="1:59" x14ac:dyDescent="0.2">
      <c r="A119" s="159"/>
      <c r="B119" s="160" t="s">
        <v>69</v>
      </c>
      <c r="C119" s="161" t="str">
        <f>CONCATENATE(B114," ",C114)</f>
        <v>732 Strojovny</v>
      </c>
      <c r="D119" s="159"/>
      <c r="E119" s="162"/>
      <c r="F119" s="162"/>
      <c r="G119" s="163">
        <f>SUM(G114:G118)</f>
        <v>0</v>
      </c>
      <c r="H119" s="164"/>
      <c r="I119" s="165">
        <f>SUM(I114:I118)</f>
        <v>0.11719</v>
      </c>
      <c r="J119" s="164"/>
      <c r="K119" s="165">
        <f>SUM(K114:K118)</f>
        <v>0</v>
      </c>
      <c r="Q119" s="144">
        <v>4</v>
      </c>
      <c r="BC119" s="166">
        <f>SUM(BC114:BC118)</f>
        <v>0</v>
      </c>
      <c r="BD119" s="166">
        <f>SUM(BD114:BD118)</f>
        <v>0</v>
      </c>
      <c r="BE119" s="166">
        <f>SUM(BE114:BE118)</f>
        <v>0</v>
      </c>
      <c r="BF119" s="166">
        <f>SUM(BF114:BF118)</f>
        <v>0</v>
      </c>
      <c r="BG119" s="166">
        <f>SUM(BG114:BG118)</f>
        <v>0</v>
      </c>
    </row>
    <row r="120" spans="1:59" x14ac:dyDescent="0.2">
      <c r="A120" s="137" t="s">
        <v>65</v>
      </c>
      <c r="B120" s="138" t="s">
        <v>235</v>
      </c>
      <c r="C120" s="139" t="s">
        <v>236</v>
      </c>
      <c r="D120" s="140"/>
      <c r="E120" s="141"/>
      <c r="F120" s="141"/>
      <c r="G120" s="142"/>
      <c r="H120" s="143"/>
      <c r="I120" s="143"/>
      <c r="J120" s="143"/>
      <c r="K120" s="143"/>
      <c r="Q120" s="144">
        <v>1</v>
      </c>
    </row>
    <row r="121" spans="1:59" x14ac:dyDescent="0.2">
      <c r="A121" s="145">
        <v>152</v>
      </c>
      <c r="B121" s="146" t="s">
        <v>237</v>
      </c>
      <c r="C121" s="147" t="s">
        <v>238</v>
      </c>
      <c r="D121" s="148" t="s">
        <v>91</v>
      </c>
      <c r="E121" s="149">
        <v>2</v>
      </c>
      <c r="F121" s="149"/>
      <c r="G121" s="150">
        <f t="shared" ref="G121:G133" si="24">E121*F121</f>
        <v>0</v>
      </c>
      <c r="H121" s="151">
        <v>6.2100000000000002E-3</v>
      </c>
      <c r="I121" s="151">
        <f t="shared" ref="I121:I133" si="25">E121*H121</f>
        <v>1.242E-2</v>
      </c>
      <c r="J121" s="151">
        <v>0</v>
      </c>
      <c r="K121" s="151">
        <f t="shared" ref="K121:K133" si="26">E121*J121</f>
        <v>0</v>
      </c>
      <c r="Q121" s="144">
        <v>2</v>
      </c>
      <c r="AA121" s="121">
        <v>12</v>
      </c>
      <c r="AB121" s="121">
        <v>0</v>
      </c>
      <c r="AC121" s="121">
        <v>150</v>
      </c>
      <c r="BB121" s="121">
        <v>2</v>
      </c>
      <c r="BC121" s="121">
        <f t="shared" ref="BC121:BC133" si="27">IF(BB121=1,G121,0)</f>
        <v>0</v>
      </c>
      <c r="BD121" s="121">
        <f t="shared" ref="BD121:BD133" si="28">IF(BB121=2,G121,0)</f>
        <v>0</v>
      </c>
      <c r="BE121" s="121">
        <f t="shared" ref="BE121:BE133" si="29">IF(BB121=3,G121,0)</f>
        <v>0</v>
      </c>
      <c r="BF121" s="121">
        <f t="shared" ref="BF121:BF133" si="30">IF(BB121=4,G121,0)</f>
        <v>0</v>
      </c>
      <c r="BG121" s="121">
        <f t="shared" ref="BG121:BG133" si="31">IF(BB121=5,G121,0)</f>
        <v>0</v>
      </c>
    </row>
    <row r="122" spans="1:59" x14ac:dyDescent="0.2">
      <c r="A122" s="145">
        <v>153</v>
      </c>
      <c r="B122" s="146" t="s">
        <v>239</v>
      </c>
      <c r="C122" s="147" t="s">
        <v>240</v>
      </c>
      <c r="D122" s="148" t="s">
        <v>91</v>
      </c>
      <c r="E122" s="149">
        <v>44</v>
      </c>
      <c r="F122" s="149"/>
      <c r="G122" s="150">
        <f t="shared" si="24"/>
        <v>0</v>
      </c>
      <c r="H122" s="151">
        <v>6.62E-3</v>
      </c>
      <c r="I122" s="151">
        <f t="shared" si="25"/>
        <v>0.29127999999999998</v>
      </c>
      <c r="J122" s="151">
        <v>0</v>
      </c>
      <c r="K122" s="151">
        <f t="shared" si="26"/>
        <v>0</v>
      </c>
      <c r="Q122" s="144">
        <v>2</v>
      </c>
      <c r="AA122" s="121">
        <v>12</v>
      </c>
      <c r="AB122" s="121">
        <v>0</v>
      </c>
      <c r="AC122" s="121">
        <v>151</v>
      </c>
      <c r="BB122" s="121">
        <v>2</v>
      </c>
      <c r="BC122" s="121">
        <f t="shared" si="27"/>
        <v>0</v>
      </c>
      <c r="BD122" s="121">
        <f t="shared" si="28"/>
        <v>0</v>
      </c>
      <c r="BE122" s="121">
        <f t="shared" si="29"/>
        <v>0</v>
      </c>
      <c r="BF122" s="121">
        <f t="shared" si="30"/>
        <v>0</v>
      </c>
      <c r="BG122" s="121">
        <f t="shared" si="31"/>
        <v>0</v>
      </c>
    </row>
    <row r="123" spans="1:59" x14ac:dyDescent="0.2">
      <c r="A123" s="145">
        <v>154</v>
      </c>
      <c r="B123" s="146" t="s">
        <v>241</v>
      </c>
      <c r="C123" s="147" t="s">
        <v>242</v>
      </c>
      <c r="D123" s="148" t="s">
        <v>91</v>
      </c>
      <c r="E123" s="149">
        <v>20</v>
      </c>
      <c r="F123" s="149"/>
      <c r="G123" s="150">
        <f t="shared" si="24"/>
        <v>0</v>
      </c>
      <c r="H123" s="151">
        <v>6.4900000000000001E-3</v>
      </c>
      <c r="I123" s="151">
        <f t="shared" si="25"/>
        <v>0.1298</v>
      </c>
      <c r="J123" s="151">
        <v>0</v>
      </c>
      <c r="K123" s="151">
        <f t="shared" si="26"/>
        <v>0</v>
      </c>
      <c r="Q123" s="144">
        <v>2</v>
      </c>
      <c r="AA123" s="121">
        <v>12</v>
      </c>
      <c r="AB123" s="121">
        <v>0</v>
      </c>
      <c r="AC123" s="121">
        <v>152</v>
      </c>
      <c r="BB123" s="121">
        <v>2</v>
      </c>
      <c r="BC123" s="121">
        <f t="shared" si="27"/>
        <v>0</v>
      </c>
      <c r="BD123" s="121">
        <f t="shared" si="28"/>
        <v>0</v>
      </c>
      <c r="BE123" s="121">
        <f t="shared" si="29"/>
        <v>0</v>
      </c>
      <c r="BF123" s="121">
        <f t="shared" si="30"/>
        <v>0</v>
      </c>
      <c r="BG123" s="121">
        <f t="shared" si="31"/>
        <v>0</v>
      </c>
    </row>
    <row r="124" spans="1:59" x14ac:dyDescent="0.2">
      <c r="A124" s="145">
        <v>155</v>
      </c>
      <c r="B124" s="146" t="s">
        <v>243</v>
      </c>
      <c r="C124" s="147" t="s">
        <v>244</v>
      </c>
      <c r="D124" s="148" t="s">
        <v>91</v>
      </c>
      <c r="E124" s="149">
        <v>115</v>
      </c>
      <c r="F124" s="149"/>
      <c r="G124" s="150">
        <f t="shared" si="24"/>
        <v>0</v>
      </c>
      <c r="H124" s="151">
        <v>6.3400000000000001E-3</v>
      </c>
      <c r="I124" s="151">
        <f t="shared" si="25"/>
        <v>0.72909999999999997</v>
      </c>
      <c r="J124" s="151">
        <v>0</v>
      </c>
      <c r="K124" s="151">
        <f t="shared" si="26"/>
        <v>0</v>
      </c>
      <c r="Q124" s="144">
        <v>2</v>
      </c>
      <c r="AA124" s="121">
        <v>12</v>
      </c>
      <c r="AB124" s="121">
        <v>0</v>
      </c>
      <c r="AC124" s="121">
        <v>153</v>
      </c>
      <c r="BB124" s="121">
        <v>2</v>
      </c>
      <c r="BC124" s="121">
        <f t="shared" si="27"/>
        <v>0</v>
      </c>
      <c r="BD124" s="121">
        <f t="shared" si="28"/>
        <v>0</v>
      </c>
      <c r="BE124" s="121">
        <f t="shared" si="29"/>
        <v>0</v>
      </c>
      <c r="BF124" s="121">
        <f t="shared" si="30"/>
        <v>0</v>
      </c>
      <c r="BG124" s="121">
        <f t="shared" si="31"/>
        <v>0</v>
      </c>
    </row>
    <row r="125" spans="1:59" x14ac:dyDescent="0.2">
      <c r="A125" s="145">
        <v>156</v>
      </c>
      <c r="B125" s="146" t="s">
        <v>245</v>
      </c>
      <c r="C125" s="147" t="s">
        <v>246</v>
      </c>
      <c r="D125" s="148" t="s">
        <v>91</v>
      </c>
      <c r="E125" s="149">
        <v>181</v>
      </c>
      <c r="F125" s="149"/>
      <c r="G125" s="150">
        <f t="shared" si="24"/>
        <v>0</v>
      </c>
      <c r="H125" s="151">
        <v>0</v>
      </c>
      <c r="I125" s="151">
        <f t="shared" si="25"/>
        <v>0</v>
      </c>
      <c r="J125" s="151">
        <v>0</v>
      </c>
      <c r="K125" s="151">
        <f t="shared" si="26"/>
        <v>0</v>
      </c>
      <c r="Q125" s="144">
        <v>2</v>
      </c>
      <c r="AA125" s="121">
        <v>12</v>
      </c>
      <c r="AB125" s="121">
        <v>0</v>
      </c>
      <c r="AC125" s="121">
        <v>154</v>
      </c>
      <c r="BB125" s="121">
        <v>2</v>
      </c>
      <c r="BC125" s="121">
        <f t="shared" si="27"/>
        <v>0</v>
      </c>
      <c r="BD125" s="121">
        <f t="shared" si="28"/>
        <v>0</v>
      </c>
      <c r="BE125" s="121">
        <f t="shared" si="29"/>
        <v>0</v>
      </c>
      <c r="BF125" s="121">
        <f t="shared" si="30"/>
        <v>0</v>
      </c>
      <c r="BG125" s="121">
        <f t="shared" si="31"/>
        <v>0</v>
      </c>
    </row>
    <row r="126" spans="1:59" x14ac:dyDescent="0.2">
      <c r="A126" s="145">
        <v>157</v>
      </c>
      <c r="B126" s="146" t="s">
        <v>247</v>
      </c>
      <c r="C126" s="147" t="s">
        <v>248</v>
      </c>
      <c r="D126" s="148" t="s">
        <v>90</v>
      </c>
      <c r="E126" s="149">
        <v>20</v>
      </c>
      <c r="F126" s="149"/>
      <c r="G126" s="150">
        <f t="shared" si="24"/>
        <v>0</v>
      </c>
      <c r="H126" s="151">
        <v>0</v>
      </c>
      <c r="I126" s="151">
        <f t="shared" si="25"/>
        <v>0</v>
      </c>
      <c r="J126" s="151">
        <v>0</v>
      </c>
      <c r="K126" s="151">
        <f t="shared" si="26"/>
        <v>0</v>
      </c>
      <c r="Q126" s="144">
        <v>2</v>
      </c>
      <c r="AA126" s="121">
        <v>12</v>
      </c>
      <c r="AB126" s="121">
        <v>1</v>
      </c>
      <c r="AC126" s="121">
        <v>157</v>
      </c>
      <c r="BB126" s="121">
        <v>2</v>
      </c>
      <c r="BC126" s="121">
        <f t="shared" si="27"/>
        <v>0</v>
      </c>
      <c r="BD126" s="121">
        <f t="shared" si="28"/>
        <v>0</v>
      </c>
      <c r="BE126" s="121">
        <f t="shared" si="29"/>
        <v>0</v>
      </c>
      <c r="BF126" s="121">
        <f t="shared" si="30"/>
        <v>0</v>
      </c>
      <c r="BG126" s="121">
        <f t="shared" si="31"/>
        <v>0</v>
      </c>
    </row>
    <row r="127" spans="1:59" x14ac:dyDescent="0.2">
      <c r="A127" s="145">
        <v>158</v>
      </c>
      <c r="B127" s="146" t="s">
        <v>249</v>
      </c>
      <c r="C127" s="147" t="s">
        <v>250</v>
      </c>
      <c r="D127" s="148" t="s">
        <v>90</v>
      </c>
      <c r="E127" s="149">
        <v>12</v>
      </c>
      <c r="F127" s="149"/>
      <c r="G127" s="150">
        <f t="shared" si="24"/>
        <v>0</v>
      </c>
      <c r="H127" s="151">
        <v>1.8799999999999999E-3</v>
      </c>
      <c r="I127" s="151">
        <f t="shared" si="25"/>
        <v>2.256E-2</v>
      </c>
      <c r="J127" s="151">
        <v>0</v>
      </c>
      <c r="K127" s="151">
        <f t="shared" si="26"/>
        <v>0</v>
      </c>
      <c r="Q127" s="144">
        <v>2</v>
      </c>
      <c r="AA127" s="121">
        <v>12</v>
      </c>
      <c r="AB127" s="121">
        <v>0</v>
      </c>
      <c r="AC127" s="121">
        <v>158</v>
      </c>
      <c r="BB127" s="121">
        <v>2</v>
      </c>
      <c r="BC127" s="121">
        <f t="shared" si="27"/>
        <v>0</v>
      </c>
      <c r="BD127" s="121">
        <f t="shared" si="28"/>
        <v>0</v>
      </c>
      <c r="BE127" s="121">
        <f t="shared" si="29"/>
        <v>0</v>
      </c>
      <c r="BF127" s="121">
        <f t="shared" si="30"/>
        <v>0</v>
      </c>
      <c r="BG127" s="121">
        <f t="shared" si="31"/>
        <v>0</v>
      </c>
    </row>
    <row r="128" spans="1:59" x14ac:dyDescent="0.2">
      <c r="A128" s="145">
        <v>159</v>
      </c>
      <c r="B128" s="146" t="s">
        <v>251</v>
      </c>
      <c r="C128" s="147" t="s">
        <v>252</v>
      </c>
      <c r="D128" s="148" t="s">
        <v>91</v>
      </c>
      <c r="E128" s="149">
        <v>6</v>
      </c>
      <c r="F128" s="149"/>
      <c r="G128" s="150">
        <f t="shared" si="24"/>
        <v>0</v>
      </c>
      <c r="H128" s="151">
        <v>5.62E-3</v>
      </c>
      <c r="I128" s="151">
        <f t="shared" si="25"/>
        <v>3.372E-2</v>
      </c>
      <c r="J128" s="151">
        <v>0</v>
      </c>
      <c r="K128" s="151">
        <f t="shared" si="26"/>
        <v>0</v>
      </c>
      <c r="Q128" s="144">
        <v>2</v>
      </c>
      <c r="AA128" s="121">
        <v>12</v>
      </c>
      <c r="AB128" s="121">
        <v>0</v>
      </c>
      <c r="AC128" s="121">
        <v>159</v>
      </c>
      <c r="BB128" s="121">
        <v>2</v>
      </c>
      <c r="BC128" s="121">
        <f t="shared" si="27"/>
        <v>0</v>
      </c>
      <c r="BD128" s="121">
        <f t="shared" si="28"/>
        <v>0</v>
      </c>
      <c r="BE128" s="121">
        <f t="shared" si="29"/>
        <v>0</v>
      </c>
      <c r="BF128" s="121">
        <f t="shared" si="30"/>
        <v>0</v>
      </c>
      <c r="BG128" s="121">
        <f t="shared" si="31"/>
        <v>0</v>
      </c>
    </row>
    <row r="129" spans="1:59" x14ac:dyDescent="0.2">
      <c r="A129" s="145">
        <v>160</v>
      </c>
      <c r="B129" s="146" t="s">
        <v>253</v>
      </c>
      <c r="C129" s="147" t="s">
        <v>254</v>
      </c>
      <c r="D129" s="148" t="s">
        <v>91</v>
      </c>
      <c r="E129" s="149">
        <v>8</v>
      </c>
      <c r="F129" s="149"/>
      <c r="G129" s="150">
        <f t="shared" si="24"/>
        <v>0</v>
      </c>
      <c r="H129" s="151">
        <v>6.11E-3</v>
      </c>
      <c r="I129" s="151">
        <f t="shared" si="25"/>
        <v>4.888E-2</v>
      </c>
      <c r="J129" s="151">
        <v>0</v>
      </c>
      <c r="K129" s="151">
        <f t="shared" si="26"/>
        <v>0</v>
      </c>
      <c r="Q129" s="144">
        <v>2</v>
      </c>
      <c r="AA129" s="121">
        <v>12</v>
      </c>
      <c r="AB129" s="121">
        <v>0</v>
      </c>
      <c r="AC129" s="121">
        <v>160</v>
      </c>
      <c r="BB129" s="121">
        <v>2</v>
      </c>
      <c r="BC129" s="121">
        <f t="shared" si="27"/>
        <v>0</v>
      </c>
      <c r="BD129" s="121">
        <f t="shared" si="28"/>
        <v>0</v>
      </c>
      <c r="BE129" s="121">
        <f t="shared" si="29"/>
        <v>0</v>
      </c>
      <c r="BF129" s="121">
        <f t="shared" si="30"/>
        <v>0</v>
      </c>
      <c r="BG129" s="121">
        <f t="shared" si="31"/>
        <v>0</v>
      </c>
    </row>
    <row r="130" spans="1:59" x14ac:dyDescent="0.2">
      <c r="A130" s="145">
        <v>161</v>
      </c>
      <c r="B130" s="146" t="s">
        <v>255</v>
      </c>
      <c r="C130" s="147" t="s">
        <v>256</v>
      </c>
      <c r="D130" s="148" t="s">
        <v>68</v>
      </c>
      <c r="E130" s="149">
        <v>1</v>
      </c>
      <c r="F130" s="149"/>
      <c r="G130" s="150">
        <f t="shared" si="24"/>
        <v>0</v>
      </c>
      <c r="H130" s="151">
        <v>1.022E-2</v>
      </c>
      <c r="I130" s="151">
        <f t="shared" si="25"/>
        <v>1.022E-2</v>
      </c>
      <c r="J130" s="151">
        <v>0</v>
      </c>
      <c r="K130" s="151">
        <f t="shared" si="26"/>
        <v>0</v>
      </c>
      <c r="Q130" s="144">
        <v>2</v>
      </c>
      <c r="AA130" s="121">
        <v>12</v>
      </c>
      <c r="AB130" s="121">
        <v>0</v>
      </c>
      <c r="AC130" s="121">
        <v>161</v>
      </c>
      <c r="BB130" s="121">
        <v>2</v>
      </c>
      <c r="BC130" s="121">
        <f t="shared" si="27"/>
        <v>0</v>
      </c>
      <c r="BD130" s="121">
        <f t="shared" si="28"/>
        <v>0</v>
      </c>
      <c r="BE130" s="121">
        <f t="shared" si="29"/>
        <v>0</v>
      </c>
      <c r="BF130" s="121">
        <f t="shared" si="30"/>
        <v>0</v>
      </c>
      <c r="BG130" s="121">
        <f t="shared" si="31"/>
        <v>0</v>
      </c>
    </row>
    <row r="131" spans="1:59" x14ac:dyDescent="0.2">
      <c r="A131" s="145">
        <v>162</v>
      </c>
      <c r="B131" s="146" t="s">
        <v>257</v>
      </c>
      <c r="C131" s="147" t="s">
        <v>258</v>
      </c>
      <c r="D131" s="148" t="s">
        <v>68</v>
      </c>
      <c r="E131" s="149">
        <v>1</v>
      </c>
      <c r="F131" s="149"/>
      <c r="G131" s="150">
        <f t="shared" si="24"/>
        <v>0</v>
      </c>
      <c r="H131" s="151">
        <v>6.0600000000000003E-3</v>
      </c>
      <c r="I131" s="151">
        <f t="shared" si="25"/>
        <v>6.0600000000000003E-3</v>
      </c>
      <c r="J131" s="151">
        <v>0</v>
      </c>
      <c r="K131" s="151">
        <f t="shared" si="26"/>
        <v>0</v>
      </c>
      <c r="Q131" s="144">
        <v>2</v>
      </c>
      <c r="AA131" s="121">
        <v>12</v>
      </c>
      <c r="AB131" s="121">
        <v>0</v>
      </c>
      <c r="AC131" s="121">
        <v>162</v>
      </c>
      <c r="BB131" s="121">
        <v>2</v>
      </c>
      <c r="BC131" s="121">
        <f t="shared" si="27"/>
        <v>0</v>
      </c>
      <c r="BD131" s="121">
        <f t="shared" si="28"/>
        <v>0</v>
      </c>
      <c r="BE131" s="121">
        <f t="shared" si="29"/>
        <v>0</v>
      </c>
      <c r="BF131" s="121">
        <f t="shared" si="30"/>
        <v>0</v>
      </c>
      <c r="BG131" s="121">
        <f t="shared" si="31"/>
        <v>0</v>
      </c>
    </row>
    <row r="132" spans="1:59" x14ac:dyDescent="0.2">
      <c r="A132" s="145">
        <v>163</v>
      </c>
      <c r="B132" s="146" t="s">
        <v>259</v>
      </c>
      <c r="C132" s="147" t="s">
        <v>260</v>
      </c>
      <c r="D132" s="148" t="s">
        <v>68</v>
      </c>
      <c r="E132" s="149">
        <v>1</v>
      </c>
      <c r="F132" s="149"/>
      <c r="G132" s="150">
        <f t="shared" si="24"/>
        <v>0</v>
      </c>
      <c r="H132" s="151">
        <v>1.7299999999999999E-2</v>
      </c>
      <c r="I132" s="151">
        <f t="shared" si="25"/>
        <v>1.7299999999999999E-2</v>
      </c>
      <c r="J132" s="151">
        <v>0</v>
      </c>
      <c r="K132" s="151">
        <f t="shared" si="26"/>
        <v>0</v>
      </c>
      <c r="Q132" s="144">
        <v>2</v>
      </c>
      <c r="AA132" s="121">
        <v>12</v>
      </c>
      <c r="AB132" s="121">
        <v>0</v>
      </c>
      <c r="AC132" s="121">
        <v>163</v>
      </c>
      <c r="BB132" s="121">
        <v>2</v>
      </c>
      <c r="BC132" s="121">
        <f t="shared" si="27"/>
        <v>0</v>
      </c>
      <c r="BD132" s="121">
        <f t="shared" si="28"/>
        <v>0</v>
      </c>
      <c r="BE132" s="121">
        <f t="shared" si="29"/>
        <v>0</v>
      </c>
      <c r="BF132" s="121">
        <f t="shared" si="30"/>
        <v>0</v>
      </c>
      <c r="BG132" s="121">
        <f t="shared" si="31"/>
        <v>0</v>
      </c>
    </row>
    <row r="133" spans="1:59" x14ac:dyDescent="0.2">
      <c r="A133" s="145">
        <v>164</v>
      </c>
      <c r="B133" s="146" t="s">
        <v>261</v>
      </c>
      <c r="C133" s="147" t="s">
        <v>262</v>
      </c>
      <c r="D133" s="148" t="s">
        <v>112</v>
      </c>
      <c r="E133" s="149">
        <v>1.79</v>
      </c>
      <c r="F133" s="149"/>
      <c r="G133" s="150">
        <f t="shared" si="24"/>
        <v>0</v>
      </c>
      <c r="H133" s="151">
        <v>0</v>
      </c>
      <c r="I133" s="151">
        <f t="shared" si="25"/>
        <v>0</v>
      </c>
      <c r="J133" s="151">
        <v>0</v>
      </c>
      <c r="K133" s="151">
        <f t="shared" si="26"/>
        <v>0</v>
      </c>
      <c r="Q133" s="144">
        <v>2</v>
      </c>
      <c r="AA133" s="121">
        <v>12</v>
      </c>
      <c r="AB133" s="121">
        <v>0</v>
      </c>
      <c r="AC133" s="121">
        <v>164</v>
      </c>
      <c r="BB133" s="121">
        <v>2</v>
      </c>
      <c r="BC133" s="121">
        <f t="shared" si="27"/>
        <v>0</v>
      </c>
      <c r="BD133" s="121">
        <f t="shared" si="28"/>
        <v>0</v>
      </c>
      <c r="BE133" s="121">
        <f t="shared" si="29"/>
        <v>0</v>
      </c>
      <c r="BF133" s="121">
        <f t="shared" si="30"/>
        <v>0</v>
      </c>
      <c r="BG133" s="121">
        <f t="shared" si="31"/>
        <v>0</v>
      </c>
    </row>
    <row r="134" spans="1:59" x14ac:dyDescent="0.2">
      <c r="A134" s="159"/>
      <c r="B134" s="160" t="s">
        <v>69</v>
      </c>
      <c r="C134" s="161" t="str">
        <f>CONCATENATE(B120," ",C120)</f>
        <v>733 Rozvod potrubí</v>
      </c>
      <c r="D134" s="159"/>
      <c r="E134" s="162"/>
      <c r="F134" s="162"/>
      <c r="G134" s="163">
        <f>SUM(G120:G133)</f>
        <v>0</v>
      </c>
      <c r="H134" s="164"/>
      <c r="I134" s="165">
        <f>SUM(I120:I133)</f>
        <v>1.3013399999999997</v>
      </c>
      <c r="J134" s="164"/>
      <c r="K134" s="165">
        <f>SUM(K120:K133)</f>
        <v>0</v>
      </c>
      <c r="Q134" s="144">
        <v>4</v>
      </c>
      <c r="BC134" s="166">
        <f>SUM(BC120:BC133)</f>
        <v>0</v>
      </c>
      <c r="BD134" s="166">
        <f>SUM(BD120:BD133)</f>
        <v>0</v>
      </c>
      <c r="BE134" s="166">
        <f>SUM(BE120:BE133)</f>
        <v>0</v>
      </c>
      <c r="BF134" s="166">
        <f>SUM(BF120:BF133)</f>
        <v>0</v>
      </c>
      <c r="BG134" s="166">
        <f>SUM(BG120:BG133)</f>
        <v>0</v>
      </c>
    </row>
    <row r="135" spans="1:59" x14ac:dyDescent="0.2">
      <c r="A135" s="137" t="s">
        <v>65</v>
      </c>
      <c r="B135" s="138" t="s">
        <v>263</v>
      </c>
      <c r="C135" s="139" t="s">
        <v>264</v>
      </c>
      <c r="D135" s="140"/>
      <c r="E135" s="141"/>
      <c r="F135" s="141"/>
      <c r="G135" s="142"/>
      <c r="H135" s="143"/>
      <c r="I135" s="143"/>
      <c r="J135" s="143"/>
      <c r="K135" s="143"/>
      <c r="Q135" s="144">
        <v>1</v>
      </c>
    </row>
    <row r="136" spans="1:59" x14ac:dyDescent="0.2">
      <c r="A136" s="145">
        <v>166</v>
      </c>
      <c r="B136" s="146" t="s">
        <v>265</v>
      </c>
      <c r="C136" s="147" t="s">
        <v>266</v>
      </c>
      <c r="D136" s="148" t="s">
        <v>179</v>
      </c>
      <c r="E136" s="149">
        <v>2</v>
      </c>
      <c r="F136" s="149"/>
      <c r="G136" s="150">
        <f t="shared" ref="G136:G155" si="32">E136*F136</f>
        <v>0</v>
      </c>
      <c r="H136" s="151">
        <v>4.0299999999999997E-3</v>
      </c>
      <c r="I136" s="151">
        <f t="shared" ref="I136:I155" si="33">E136*H136</f>
        <v>8.0599999999999995E-3</v>
      </c>
      <c r="J136" s="151">
        <v>0</v>
      </c>
      <c r="K136" s="151">
        <f t="shared" ref="K136:K155" si="34">E136*J136</f>
        <v>0</v>
      </c>
      <c r="Q136" s="144">
        <v>2</v>
      </c>
      <c r="AA136" s="121">
        <v>12</v>
      </c>
      <c r="AB136" s="121">
        <v>0</v>
      </c>
      <c r="AC136" s="121">
        <v>165</v>
      </c>
      <c r="BB136" s="121">
        <v>2</v>
      </c>
      <c r="BC136" s="121">
        <f t="shared" ref="BC136:BC155" si="35">IF(BB136=1,G136,0)</f>
        <v>0</v>
      </c>
      <c r="BD136" s="121">
        <f t="shared" ref="BD136:BD155" si="36">IF(BB136=2,G136,0)</f>
        <v>0</v>
      </c>
      <c r="BE136" s="121">
        <f t="shared" ref="BE136:BE155" si="37">IF(BB136=3,G136,0)</f>
        <v>0</v>
      </c>
      <c r="BF136" s="121">
        <f t="shared" ref="BF136:BF155" si="38">IF(BB136=4,G136,0)</f>
        <v>0</v>
      </c>
      <c r="BG136" s="121">
        <f t="shared" ref="BG136:BG155" si="39">IF(BB136=5,G136,0)</f>
        <v>0</v>
      </c>
    </row>
    <row r="137" spans="1:59" x14ac:dyDescent="0.2">
      <c r="A137" s="145">
        <v>167</v>
      </c>
      <c r="B137" s="146" t="s">
        <v>267</v>
      </c>
      <c r="C137" s="147" t="s">
        <v>268</v>
      </c>
      <c r="D137" s="148" t="s">
        <v>90</v>
      </c>
      <c r="E137" s="149">
        <v>4</v>
      </c>
      <c r="F137" s="149"/>
      <c r="G137" s="150">
        <f t="shared" si="32"/>
        <v>0</v>
      </c>
      <c r="H137" s="151">
        <v>5.9999999999999995E-4</v>
      </c>
      <c r="I137" s="151">
        <f t="shared" si="33"/>
        <v>2.3999999999999998E-3</v>
      </c>
      <c r="J137" s="151">
        <v>0</v>
      </c>
      <c r="K137" s="151">
        <f t="shared" si="34"/>
        <v>0</v>
      </c>
      <c r="Q137" s="144">
        <v>2</v>
      </c>
      <c r="AA137" s="121">
        <v>12</v>
      </c>
      <c r="AB137" s="121">
        <v>0</v>
      </c>
      <c r="AC137" s="121">
        <v>166</v>
      </c>
      <c r="BB137" s="121">
        <v>2</v>
      </c>
      <c r="BC137" s="121">
        <f t="shared" si="35"/>
        <v>0</v>
      </c>
      <c r="BD137" s="121">
        <f t="shared" si="36"/>
        <v>0</v>
      </c>
      <c r="BE137" s="121">
        <f t="shared" si="37"/>
        <v>0</v>
      </c>
      <c r="BF137" s="121">
        <f t="shared" si="38"/>
        <v>0</v>
      </c>
      <c r="BG137" s="121">
        <f t="shared" si="39"/>
        <v>0</v>
      </c>
    </row>
    <row r="138" spans="1:59" x14ac:dyDescent="0.2">
      <c r="A138" s="145">
        <v>168</v>
      </c>
      <c r="B138" s="146" t="s">
        <v>197</v>
      </c>
      <c r="C138" s="147" t="s">
        <v>198</v>
      </c>
      <c r="D138" s="148" t="s">
        <v>90</v>
      </c>
      <c r="E138" s="149">
        <v>2</v>
      </c>
      <c r="F138" s="149"/>
      <c r="G138" s="150">
        <f t="shared" si="32"/>
        <v>0</v>
      </c>
      <c r="H138" s="151">
        <v>2.97E-3</v>
      </c>
      <c r="I138" s="151">
        <f t="shared" si="33"/>
        <v>5.94E-3</v>
      </c>
      <c r="J138" s="151">
        <v>0</v>
      </c>
      <c r="K138" s="151">
        <f t="shared" si="34"/>
        <v>0</v>
      </c>
      <c r="Q138" s="144">
        <v>2</v>
      </c>
      <c r="AA138" s="121">
        <v>12</v>
      </c>
      <c r="AB138" s="121">
        <v>0</v>
      </c>
      <c r="AC138" s="121">
        <v>167</v>
      </c>
      <c r="BB138" s="121">
        <v>2</v>
      </c>
      <c r="BC138" s="121">
        <f t="shared" si="35"/>
        <v>0</v>
      </c>
      <c r="BD138" s="121">
        <f t="shared" si="36"/>
        <v>0</v>
      </c>
      <c r="BE138" s="121">
        <f t="shared" si="37"/>
        <v>0</v>
      </c>
      <c r="BF138" s="121">
        <f t="shared" si="38"/>
        <v>0</v>
      </c>
      <c r="BG138" s="121">
        <f t="shared" si="39"/>
        <v>0</v>
      </c>
    </row>
    <row r="139" spans="1:59" x14ac:dyDescent="0.2">
      <c r="A139" s="145">
        <v>169</v>
      </c>
      <c r="B139" s="146" t="s">
        <v>269</v>
      </c>
      <c r="C139" s="147" t="s">
        <v>270</v>
      </c>
      <c r="D139" s="148" t="s">
        <v>90</v>
      </c>
      <c r="E139" s="149">
        <v>5</v>
      </c>
      <c r="F139" s="149"/>
      <c r="G139" s="150">
        <f t="shared" si="32"/>
        <v>0</v>
      </c>
      <c r="H139" s="151">
        <v>5.0000000000000001E-4</v>
      </c>
      <c r="I139" s="151">
        <f t="shared" si="33"/>
        <v>2.5000000000000001E-3</v>
      </c>
      <c r="J139" s="151">
        <v>0</v>
      </c>
      <c r="K139" s="151">
        <f t="shared" si="34"/>
        <v>0</v>
      </c>
      <c r="Q139" s="144">
        <v>2</v>
      </c>
      <c r="AA139" s="121">
        <v>12</v>
      </c>
      <c r="AB139" s="121">
        <v>0</v>
      </c>
      <c r="AC139" s="121">
        <v>168</v>
      </c>
      <c r="BB139" s="121">
        <v>2</v>
      </c>
      <c r="BC139" s="121">
        <f t="shared" si="35"/>
        <v>0</v>
      </c>
      <c r="BD139" s="121">
        <f t="shared" si="36"/>
        <v>0</v>
      </c>
      <c r="BE139" s="121">
        <f t="shared" si="37"/>
        <v>0</v>
      </c>
      <c r="BF139" s="121">
        <f t="shared" si="38"/>
        <v>0</v>
      </c>
      <c r="BG139" s="121">
        <f t="shared" si="39"/>
        <v>0</v>
      </c>
    </row>
    <row r="140" spans="1:59" x14ac:dyDescent="0.2">
      <c r="A140" s="145">
        <v>170</v>
      </c>
      <c r="B140" s="146" t="s">
        <v>271</v>
      </c>
      <c r="C140" s="147" t="s">
        <v>272</v>
      </c>
      <c r="D140" s="148" t="s">
        <v>179</v>
      </c>
      <c r="E140" s="149">
        <v>2</v>
      </c>
      <c r="F140" s="149"/>
      <c r="G140" s="150">
        <f t="shared" si="32"/>
        <v>0</v>
      </c>
      <c r="H140" s="151">
        <v>7.4700000000000001E-3</v>
      </c>
      <c r="I140" s="151">
        <f t="shared" si="33"/>
        <v>1.494E-2</v>
      </c>
      <c r="J140" s="151">
        <v>0</v>
      </c>
      <c r="K140" s="151">
        <f t="shared" si="34"/>
        <v>0</v>
      </c>
      <c r="Q140" s="144">
        <v>2</v>
      </c>
      <c r="AA140" s="121">
        <v>12</v>
      </c>
      <c r="AB140" s="121">
        <v>0</v>
      </c>
      <c r="AC140" s="121">
        <v>169</v>
      </c>
      <c r="BB140" s="121">
        <v>2</v>
      </c>
      <c r="BC140" s="121">
        <f t="shared" si="35"/>
        <v>0</v>
      </c>
      <c r="BD140" s="121">
        <f t="shared" si="36"/>
        <v>0</v>
      </c>
      <c r="BE140" s="121">
        <f t="shared" si="37"/>
        <v>0</v>
      </c>
      <c r="BF140" s="121">
        <f t="shared" si="38"/>
        <v>0</v>
      </c>
      <c r="BG140" s="121">
        <f t="shared" si="39"/>
        <v>0</v>
      </c>
    </row>
    <row r="141" spans="1:59" x14ac:dyDescent="0.2">
      <c r="A141" s="145">
        <v>171</v>
      </c>
      <c r="B141" s="146" t="s">
        <v>273</v>
      </c>
      <c r="C141" s="147" t="s">
        <v>274</v>
      </c>
      <c r="D141" s="148" t="s">
        <v>90</v>
      </c>
      <c r="E141" s="149">
        <v>20</v>
      </c>
      <c r="F141" s="149"/>
      <c r="G141" s="150">
        <f t="shared" si="32"/>
        <v>0</v>
      </c>
      <c r="H141" s="151">
        <v>2.0000000000000001E-4</v>
      </c>
      <c r="I141" s="151">
        <f t="shared" si="33"/>
        <v>4.0000000000000001E-3</v>
      </c>
      <c r="J141" s="151">
        <v>0</v>
      </c>
      <c r="K141" s="151">
        <f t="shared" si="34"/>
        <v>0</v>
      </c>
      <c r="Q141" s="144">
        <v>2</v>
      </c>
      <c r="AA141" s="121">
        <v>12</v>
      </c>
      <c r="AB141" s="121">
        <v>0</v>
      </c>
      <c r="AC141" s="121">
        <v>170</v>
      </c>
      <c r="BB141" s="121">
        <v>2</v>
      </c>
      <c r="BC141" s="121">
        <f t="shared" si="35"/>
        <v>0</v>
      </c>
      <c r="BD141" s="121">
        <f t="shared" si="36"/>
        <v>0</v>
      </c>
      <c r="BE141" s="121">
        <f t="shared" si="37"/>
        <v>0</v>
      </c>
      <c r="BF141" s="121">
        <f t="shared" si="38"/>
        <v>0</v>
      </c>
      <c r="BG141" s="121">
        <f t="shared" si="39"/>
        <v>0</v>
      </c>
    </row>
    <row r="142" spans="1:59" x14ac:dyDescent="0.2">
      <c r="A142" s="145">
        <v>172</v>
      </c>
      <c r="B142" s="146" t="s">
        <v>275</v>
      </c>
      <c r="C142" s="147" t="s">
        <v>276</v>
      </c>
      <c r="D142" s="148" t="s">
        <v>90</v>
      </c>
      <c r="E142" s="149">
        <v>4</v>
      </c>
      <c r="F142" s="149"/>
      <c r="G142" s="150">
        <f t="shared" si="32"/>
        <v>0</v>
      </c>
      <c r="H142" s="151">
        <v>9.8999999999999999E-4</v>
      </c>
      <c r="I142" s="151">
        <f t="shared" si="33"/>
        <v>3.96E-3</v>
      </c>
      <c r="J142" s="151">
        <v>0</v>
      </c>
      <c r="K142" s="151">
        <f t="shared" si="34"/>
        <v>0</v>
      </c>
      <c r="Q142" s="144">
        <v>2</v>
      </c>
      <c r="AA142" s="121">
        <v>12</v>
      </c>
      <c r="AB142" s="121">
        <v>0</v>
      </c>
      <c r="AC142" s="121">
        <v>171</v>
      </c>
      <c r="BB142" s="121">
        <v>2</v>
      </c>
      <c r="BC142" s="121">
        <f t="shared" si="35"/>
        <v>0</v>
      </c>
      <c r="BD142" s="121">
        <f t="shared" si="36"/>
        <v>0</v>
      </c>
      <c r="BE142" s="121">
        <f t="shared" si="37"/>
        <v>0</v>
      </c>
      <c r="BF142" s="121">
        <f t="shared" si="38"/>
        <v>0</v>
      </c>
      <c r="BG142" s="121">
        <f t="shared" si="39"/>
        <v>0</v>
      </c>
    </row>
    <row r="143" spans="1:59" x14ac:dyDescent="0.2">
      <c r="A143" s="145">
        <v>173</v>
      </c>
      <c r="B143" s="146" t="s">
        <v>277</v>
      </c>
      <c r="C143" s="147" t="s">
        <v>278</v>
      </c>
      <c r="D143" s="148" t="s">
        <v>90</v>
      </c>
      <c r="E143" s="149">
        <v>2</v>
      </c>
      <c r="F143" s="149"/>
      <c r="G143" s="150">
        <f t="shared" si="32"/>
        <v>0</v>
      </c>
      <c r="H143" s="151">
        <v>1.6000000000000001E-3</v>
      </c>
      <c r="I143" s="151">
        <f t="shared" si="33"/>
        <v>3.2000000000000002E-3</v>
      </c>
      <c r="J143" s="151">
        <v>0</v>
      </c>
      <c r="K143" s="151">
        <f t="shared" si="34"/>
        <v>0</v>
      </c>
      <c r="Q143" s="144">
        <v>2</v>
      </c>
      <c r="AA143" s="121">
        <v>12</v>
      </c>
      <c r="AB143" s="121">
        <v>0</v>
      </c>
      <c r="AC143" s="121">
        <v>172</v>
      </c>
      <c r="BB143" s="121">
        <v>2</v>
      </c>
      <c r="BC143" s="121">
        <f t="shared" si="35"/>
        <v>0</v>
      </c>
      <c r="BD143" s="121">
        <f t="shared" si="36"/>
        <v>0</v>
      </c>
      <c r="BE143" s="121">
        <f t="shared" si="37"/>
        <v>0</v>
      </c>
      <c r="BF143" s="121">
        <f t="shared" si="38"/>
        <v>0</v>
      </c>
      <c r="BG143" s="121">
        <f t="shared" si="39"/>
        <v>0</v>
      </c>
    </row>
    <row r="144" spans="1:59" x14ac:dyDescent="0.2">
      <c r="A144" s="145">
        <v>174</v>
      </c>
      <c r="B144" s="146" t="s">
        <v>279</v>
      </c>
      <c r="C144" s="147" t="s">
        <v>280</v>
      </c>
      <c r="D144" s="148" t="s">
        <v>68</v>
      </c>
      <c r="E144" s="149">
        <v>3</v>
      </c>
      <c r="F144" s="149"/>
      <c r="G144" s="150">
        <f t="shared" si="32"/>
        <v>0</v>
      </c>
      <c r="H144" s="151">
        <v>7.5399999999999998E-3</v>
      </c>
      <c r="I144" s="151">
        <f t="shared" si="33"/>
        <v>2.2620000000000001E-2</v>
      </c>
      <c r="J144" s="151">
        <v>0</v>
      </c>
      <c r="K144" s="151">
        <f t="shared" si="34"/>
        <v>0</v>
      </c>
      <c r="Q144" s="144">
        <v>2</v>
      </c>
      <c r="AA144" s="121">
        <v>12</v>
      </c>
      <c r="AB144" s="121">
        <v>0</v>
      </c>
      <c r="AC144" s="121">
        <v>173</v>
      </c>
      <c r="BB144" s="121">
        <v>2</v>
      </c>
      <c r="BC144" s="121">
        <f t="shared" si="35"/>
        <v>0</v>
      </c>
      <c r="BD144" s="121">
        <f t="shared" si="36"/>
        <v>0</v>
      </c>
      <c r="BE144" s="121">
        <f t="shared" si="37"/>
        <v>0</v>
      </c>
      <c r="BF144" s="121">
        <f t="shared" si="38"/>
        <v>0</v>
      </c>
      <c r="BG144" s="121">
        <f t="shared" si="39"/>
        <v>0</v>
      </c>
    </row>
    <row r="145" spans="1:59" x14ac:dyDescent="0.2">
      <c r="A145" s="145">
        <v>175</v>
      </c>
      <c r="B145" s="146" t="s">
        <v>281</v>
      </c>
      <c r="C145" s="147" t="s">
        <v>282</v>
      </c>
      <c r="D145" s="148" t="s">
        <v>179</v>
      </c>
      <c r="E145" s="149">
        <v>2</v>
      </c>
      <c r="F145" s="149"/>
      <c r="G145" s="150">
        <f t="shared" si="32"/>
        <v>0</v>
      </c>
      <c r="H145" s="151">
        <v>1.034E-2</v>
      </c>
      <c r="I145" s="151">
        <f t="shared" si="33"/>
        <v>2.068E-2</v>
      </c>
      <c r="J145" s="151">
        <v>0</v>
      </c>
      <c r="K145" s="151">
        <f t="shared" si="34"/>
        <v>0</v>
      </c>
      <c r="Q145" s="144">
        <v>2</v>
      </c>
      <c r="AA145" s="121">
        <v>12</v>
      </c>
      <c r="AB145" s="121">
        <v>0</v>
      </c>
      <c r="AC145" s="121">
        <v>174</v>
      </c>
      <c r="BB145" s="121">
        <v>2</v>
      </c>
      <c r="BC145" s="121">
        <f t="shared" si="35"/>
        <v>0</v>
      </c>
      <c r="BD145" s="121">
        <f t="shared" si="36"/>
        <v>0</v>
      </c>
      <c r="BE145" s="121">
        <f t="shared" si="37"/>
        <v>0</v>
      </c>
      <c r="BF145" s="121">
        <f t="shared" si="38"/>
        <v>0</v>
      </c>
      <c r="BG145" s="121">
        <f t="shared" si="39"/>
        <v>0</v>
      </c>
    </row>
    <row r="146" spans="1:59" x14ac:dyDescent="0.2">
      <c r="A146" s="145">
        <v>176</v>
      </c>
      <c r="B146" s="146" t="s">
        <v>283</v>
      </c>
      <c r="C146" s="147" t="s">
        <v>284</v>
      </c>
      <c r="D146" s="148" t="s">
        <v>112</v>
      </c>
      <c r="E146" s="149">
        <v>8.7999999999999995E-2</v>
      </c>
      <c r="F146" s="149"/>
      <c r="G146" s="150">
        <f t="shared" si="32"/>
        <v>0</v>
      </c>
      <c r="H146" s="151">
        <v>0</v>
      </c>
      <c r="I146" s="151">
        <f t="shared" si="33"/>
        <v>0</v>
      </c>
      <c r="J146" s="151">
        <v>0</v>
      </c>
      <c r="K146" s="151">
        <f t="shared" si="34"/>
        <v>0</v>
      </c>
      <c r="Q146" s="144">
        <v>2</v>
      </c>
      <c r="AA146" s="121">
        <v>12</v>
      </c>
      <c r="AB146" s="121">
        <v>0</v>
      </c>
      <c r="AC146" s="121">
        <v>175</v>
      </c>
      <c r="BB146" s="121">
        <v>2</v>
      </c>
      <c r="BC146" s="121">
        <f t="shared" si="35"/>
        <v>0</v>
      </c>
      <c r="BD146" s="121">
        <f t="shared" si="36"/>
        <v>0</v>
      </c>
      <c r="BE146" s="121">
        <f t="shared" si="37"/>
        <v>0</v>
      </c>
      <c r="BF146" s="121">
        <f t="shared" si="38"/>
        <v>0</v>
      </c>
      <c r="BG146" s="121">
        <f t="shared" si="39"/>
        <v>0</v>
      </c>
    </row>
    <row r="147" spans="1:59" x14ac:dyDescent="0.2">
      <c r="A147" s="145">
        <v>177</v>
      </c>
      <c r="B147" s="146" t="s">
        <v>285</v>
      </c>
      <c r="C147" s="147" t="s">
        <v>286</v>
      </c>
      <c r="D147" s="148" t="s">
        <v>90</v>
      </c>
      <c r="E147" s="149">
        <v>1</v>
      </c>
      <c r="F147" s="149"/>
      <c r="G147" s="150">
        <f t="shared" si="32"/>
        <v>0</v>
      </c>
      <c r="H147" s="151">
        <v>0</v>
      </c>
      <c r="I147" s="151">
        <f t="shared" si="33"/>
        <v>0</v>
      </c>
      <c r="J147" s="151">
        <v>0</v>
      </c>
      <c r="K147" s="151">
        <f t="shared" si="34"/>
        <v>0</v>
      </c>
      <c r="Q147" s="144">
        <v>2</v>
      </c>
      <c r="AA147" s="121">
        <v>12</v>
      </c>
      <c r="AB147" s="121">
        <v>1</v>
      </c>
      <c r="AC147" s="121">
        <v>176</v>
      </c>
      <c r="BB147" s="121">
        <v>2</v>
      </c>
      <c r="BC147" s="121">
        <f t="shared" si="35"/>
        <v>0</v>
      </c>
      <c r="BD147" s="121">
        <f t="shared" si="36"/>
        <v>0</v>
      </c>
      <c r="BE147" s="121">
        <f t="shared" si="37"/>
        <v>0</v>
      </c>
      <c r="BF147" s="121">
        <f t="shared" si="38"/>
        <v>0</v>
      </c>
      <c r="BG147" s="121">
        <f t="shared" si="39"/>
        <v>0</v>
      </c>
    </row>
    <row r="148" spans="1:59" ht="25.5" x14ac:dyDescent="0.2">
      <c r="A148" s="145">
        <v>178</v>
      </c>
      <c r="B148" s="146" t="s">
        <v>287</v>
      </c>
      <c r="C148" s="147" t="s">
        <v>288</v>
      </c>
      <c r="D148" s="148" t="s">
        <v>91</v>
      </c>
      <c r="E148" s="149">
        <v>58</v>
      </c>
      <c r="F148" s="149"/>
      <c r="G148" s="150">
        <f t="shared" si="32"/>
        <v>0</v>
      </c>
      <c r="H148" s="151">
        <v>2.0000000000000002E-5</v>
      </c>
      <c r="I148" s="151">
        <f t="shared" si="33"/>
        <v>1.16E-3</v>
      </c>
      <c r="J148" s="151">
        <v>0</v>
      </c>
      <c r="K148" s="151">
        <f t="shared" si="34"/>
        <v>0</v>
      </c>
      <c r="Q148" s="144">
        <v>2</v>
      </c>
      <c r="AA148" s="121">
        <v>12</v>
      </c>
      <c r="AB148" s="121">
        <v>1</v>
      </c>
      <c r="AC148" s="121">
        <v>177</v>
      </c>
      <c r="BB148" s="121">
        <v>2</v>
      </c>
      <c r="BC148" s="121">
        <f t="shared" si="35"/>
        <v>0</v>
      </c>
      <c r="BD148" s="121">
        <f t="shared" si="36"/>
        <v>0</v>
      </c>
      <c r="BE148" s="121">
        <f t="shared" si="37"/>
        <v>0</v>
      </c>
      <c r="BF148" s="121">
        <f t="shared" si="38"/>
        <v>0</v>
      </c>
      <c r="BG148" s="121">
        <f t="shared" si="39"/>
        <v>0</v>
      </c>
    </row>
    <row r="149" spans="1:59" x14ac:dyDescent="0.2">
      <c r="A149" s="145">
        <v>179</v>
      </c>
      <c r="B149" s="146" t="s">
        <v>289</v>
      </c>
      <c r="C149" s="147" t="s">
        <v>290</v>
      </c>
      <c r="D149" s="148" t="s">
        <v>90</v>
      </c>
      <c r="E149" s="149">
        <v>3</v>
      </c>
      <c r="F149" s="149"/>
      <c r="G149" s="150">
        <f t="shared" si="32"/>
        <v>0</v>
      </c>
      <c r="H149" s="151">
        <v>0</v>
      </c>
      <c r="I149" s="151">
        <f t="shared" si="33"/>
        <v>0</v>
      </c>
      <c r="J149" s="151">
        <v>0</v>
      </c>
      <c r="K149" s="151">
        <f t="shared" si="34"/>
        <v>0</v>
      </c>
      <c r="Q149" s="144">
        <v>2</v>
      </c>
      <c r="AA149" s="121">
        <v>12</v>
      </c>
      <c r="AB149" s="121">
        <v>1</v>
      </c>
      <c r="AC149" s="121">
        <v>178</v>
      </c>
      <c r="BB149" s="121">
        <v>2</v>
      </c>
      <c r="BC149" s="121">
        <f t="shared" si="35"/>
        <v>0</v>
      </c>
      <c r="BD149" s="121">
        <f t="shared" si="36"/>
        <v>0</v>
      </c>
      <c r="BE149" s="121">
        <f t="shared" si="37"/>
        <v>0</v>
      </c>
      <c r="BF149" s="121">
        <f t="shared" si="38"/>
        <v>0</v>
      </c>
      <c r="BG149" s="121">
        <f t="shared" si="39"/>
        <v>0</v>
      </c>
    </row>
    <row r="150" spans="1:59" x14ac:dyDescent="0.2">
      <c r="A150" s="145">
        <v>180</v>
      </c>
      <c r="B150" s="146" t="s">
        <v>291</v>
      </c>
      <c r="C150" s="147" t="s">
        <v>292</v>
      </c>
      <c r="D150" s="148" t="s">
        <v>90</v>
      </c>
      <c r="E150" s="149">
        <v>1</v>
      </c>
      <c r="F150" s="149"/>
      <c r="G150" s="150">
        <f t="shared" si="32"/>
        <v>0</v>
      </c>
      <c r="H150" s="151">
        <v>0</v>
      </c>
      <c r="I150" s="151">
        <f t="shared" si="33"/>
        <v>0</v>
      </c>
      <c r="J150" s="151">
        <v>0</v>
      </c>
      <c r="K150" s="151">
        <f t="shared" si="34"/>
        <v>0</v>
      </c>
      <c r="Q150" s="144">
        <v>2</v>
      </c>
      <c r="AA150" s="121">
        <v>12</v>
      </c>
      <c r="AB150" s="121">
        <v>0</v>
      </c>
      <c r="AC150" s="121">
        <v>179</v>
      </c>
      <c r="BB150" s="121">
        <v>2</v>
      </c>
      <c r="BC150" s="121">
        <f t="shared" si="35"/>
        <v>0</v>
      </c>
      <c r="BD150" s="121">
        <f t="shared" si="36"/>
        <v>0</v>
      </c>
      <c r="BE150" s="121">
        <f t="shared" si="37"/>
        <v>0</v>
      </c>
      <c r="BF150" s="121">
        <f t="shared" si="38"/>
        <v>0</v>
      </c>
      <c r="BG150" s="121">
        <f t="shared" si="39"/>
        <v>0</v>
      </c>
    </row>
    <row r="151" spans="1:59" x14ac:dyDescent="0.2">
      <c r="A151" s="145">
        <v>181</v>
      </c>
      <c r="B151" s="146" t="s">
        <v>293</v>
      </c>
      <c r="C151" s="147" t="s">
        <v>294</v>
      </c>
      <c r="D151" s="148" t="s">
        <v>90</v>
      </c>
      <c r="E151" s="149">
        <v>1</v>
      </c>
      <c r="F151" s="149"/>
      <c r="G151" s="150">
        <f t="shared" si="32"/>
        <v>0</v>
      </c>
      <c r="H151" s="151">
        <v>1.1E-4</v>
      </c>
      <c r="I151" s="151">
        <f t="shared" si="33"/>
        <v>1.1E-4</v>
      </c>
      <c r="J151" s="151">
        <v>0</v>
      </c>
      <c r="K151" s="151">
        <f t="shared" si="34"/>
        <v>0</v>
      </c>
      <c r="Q151" s="144">
        <v>2</v>
      </c>
      <c r="AA151" s="121">
        <v>12</v>
      </c>
      <c r="AB151" s="121">
        <v>0</v>
      </c>
      <c r="AC151" s="121">
        <v>180</v>
      </c>
      <c r="BB151" s="121">
        <v>2</v>
      </c>
      <c r="BC151" s="121">
        <f t="shared" si="35"/>
        <v>0</v>
      </c>
      <c r="BD151" s="121">
        <f t="shared" si="36"/>
        <v>0</v>
      </c>
      <c r="BE151" s="121">
        <f t="shared" si="37"/>
        <v>0</v>
      </c>
      <c r="BF151" s="121">
        <f t="shared" si="38"/>
        <v>0</v>
      </c>
      <c r="BG151" s="121">
        <f t="shared" si="39"/>
        <v>0</v>
      </c>
    </row>
    <row r="152" spans="1:59" x14ac:dyDescent="0.2">
      <c r="A152" s="145">
        <v>182</v>
      </c>
      <c r="B152" s="146" t="s">
        <v>295</v>
      </c>
      <c r="C152" s="147" t="s">
        <v>296</v>
      </c>
      <c r="D152" s="148" t="s">
        <v>90</v>
      </c>
      <c r="E152" s="149">
        <v>1</v>
      </c>
      <c r="F152" s="149"/>
      <c r="G152" s="150">
        <f t="shared" si="32"/>
        <v>0</v>
      </c>
      <c r="H152" s="151">
        <v>0</v>
      </c>
      <c r="I152" s="151">
        <f t="shared" si="33"/>
        <v>0</v>
      </c>
      <c r="J152" s="151">
        <v>0</v>
      </c>
      <c r="K152" s="151">
        <f t="shared" si="34"/>
        <v>0</v>
      </c>
      <c r="Q152" s="144">
        <v>2</v>
      </c>
      <c r="AA152" s="121">
        <v>12</v>
      </c>
      <c r="AB152" s="121">
        <v>0</v>
      </c>
      <c r="AC152" s="121">
        <v>181</v>
      </c>
      <c r="BB152" s="121">
        <v>2</v>
      </c>
      <c r="BC152" s="121">
        <f t="shared" si="35"/>
        <v>0</v>
      </c>
      <c r="BD152" s="121">
        <f t="shared" si="36"/>
        <v>0</v>
      </c>
      <c r="BE152" s="121">
        <f t="shared" si="37"/>
        <v>0</v>
      </c>
      <c r="BF152" s="121">
        <f t="shared" si="38"/>
        <v>0</v>
      </c>
      <c r="BG152" s="121">
        <f t="shared" si="39"/>
        <v>0</v>
      </c>
    </row>
    <row r="153" spans="1:59" x14ac:dyDescent="0.2">
      <c r="A153" s="145">
        <v>183</v>
      </c>
      <c r="B153" s="146" t="s">
        <v>297</v>
      </c>
      <c r="C153" s="147" t="s">
        <v>298</v>
      </c>
      <c r="D153" s="148" t="s">
        <v>90</v>
      </c>
      <c r="E153" s="149">
        <v>1</v>
      </c>
      <c r="F153" s="149"/>
      <c r="G153" s="150">
        <f t="shared" si="32"/>
        <v>0</v>
      </c>
      <c r="H153" s="151">
        <v>4.7000000000000002E-3</v>
      </c>
      <c r="I153" s="151">
        <f t="shared" si="33"/>
        <v>4.7000000000000002E-3</v>
      </c>
      <c r="J153" s="151">
        <v>0</v>
      </c>
      <c r="K153" s="151">
        <f t="shared" si="34"/>
        <v>0</v>
      </c>
      <c r="Q153" s="144">
        <v>2</v>
      </c>
      <c r="AA153" s="121">
        <v>12</v>
      </c>
      <c r="AB153" s="121">
        <v>1</v>
      </c>
      <c r="AC153" s="121">
        <v>182</v>
      </c>
      <c r="BB153" s="121">
        <v>2</v>
      </c>
      <c r="BC153" s="121">
        <f t="shared" si="35"/>
        <v>0</v>
      </c>
      <c r="BD153" s="121">
        <f t="shared" si="36"/>
        <v>0</v>
      </c>
      <c r="BE153" s="121">
        <f t="shared" si="37"/>
        <v>0</v>
      </c>
      <c r="BF153" s="121">
        <f t="shared" si="38"/>
        <v>0</v>
      </c>
      <c r="BG153" s="121">
        <f t="shared" si="39"/>
        <v>0</v>
      </c>
    </row>
    <row r="154" spans="1:59" x14ac:dyDescent="0.2">
      <c r="A154" s="145">
        <v>184</v>
      </c>
      <c r="B154" s="146" t="s">
        <v>299</v>
      </c>
      <c r="C154" s="147" t="s">
        <v>300</v>
      </c>
      <c r="D154" s="148" t="s">
        <v>91</v>
      </c>
      <c r="E154" s="149">
        <v>58</v>
      </c>
      <c r="F154" s="149"/>
      <c r="G154" s="150">
        <f t="shared" si="32"/>
        <v>0</v>
      </c>
      <c r="H154" s="151">
        <v>0</v>
      </c>
      <c r="I154" s="151">
        <f t="shared" si="33"/>
        <v>0</v>
      </c>
      <c r="J154" s="151">
        <v>0</v>
      </c>
      <c r="K154" s="151">
        <f t="shared" si="34"/>
        <v>0</v>
      </c>
      <c r="Q154" s="144">
        <v>2</v>
      </c>
      <c r="AA154" s="121">
        <v>12</v>
      </c>
      <c r="AB154" s="121">
        <v>0</v>
      </c>
      <c r="AC154" s="121">
        <v>183</v>
      </c>
      <c r="BB154" s="121">
        <v>2</v>
      </c>
      <c r="BC154" s="121">
        <f t="shared" si="35"/>
        <v>0</v>
      </c>
      <c r="BD154" s="121">
        <f t="shared" si="36"/>
        <v>0</v>
      </c>
      <c r="BE154" s="121">
        <f t="shared" si="37"/>
        <v>0</v>
      </c>
      <c r="BF154" s="121">
        <f t="shared" si="38"/>
        <v>0</v>
      </c>
      <c r="BG154" s="121">
        <f t="shared" si="39"/>
        <v>0</v>
      </c>
    </row>
    <row r="155" spans="1:59" x14ac:dyDescent="0.2">
      <c r="A155" s="145">
        <v>185</v>
      </c>
      <c r="B155" s="146" t="s">
        <v>301</v>
      </c>
      <c r="C155" s="147" t="s">
        <v>302</v>
      </c>
      <c r="D155" s="148" t="s">
        <v>90</v>
      </c>
      <c r="E155" s="149">
        <v>20</v>
      </c>
      <c r="F155" s="149"/>
      <c r="G155" s="150">
        <f t="shared" si="32"/>
        <v>0</v>
      </c>
      <c r="H155" s="151">
        <v>0</v>
      </c>
      <c r="I155" s="151">
        <f t="shared" si="33"/>
        <v>0</v>
      </c>
      <c r="J155" s="151">
        <v>0</v>
      </c>
      <c r="K155" s="151">
        <f t="shared" si="34"/>
        <v>0</v>
      </c>
      <c r="Q155" s="144">
        <v>2</v>
      </c>
      <c r="AA155" s="121">
        <v>12</v>
      </c>
      <c r="AB155" s="121">
        <v>0</v>
      </c>
      <c r="AC155" s="121">
        <v>184</v>
      </c>
      <c r="BB155" s="121">
        <v>2</v>
      </c>
      <c r="BC155" s="121">
        <f t="shared" si="35"/>
        <v>0</v>
      </c>
      <c r="BD155" s="121">
        <f t="shared" si="36"/>
        <v>0</v>
      </c>
      <c r="BE155" s="121">
        <f t="shared" si="37"/>
        <v>0</v>
      </c>
      <c r="BF155" s="121">
        <f t="shared" si="38"/>
        <v>0</v>
      </c>
      <c r="BG155" s="121">
        <f t="shared" si="39"/>
        <v>0</v>
      </c>
    </row>
    <row r="156" spans="1:59" x14ac:dyDescent="0.2">
      <c r="A156" s="159"/>
      <c r="B156" s="160" t="s">
        <v>69</v>
      </c>
      <c r="C156" s="161" t="str">
        <f>CONCATENATE(B135," ",C135)</f>
        <v>734 Armatury</v>
      </c>
      <c r="D156" s="159"/>
      <c r="E156" s="162"/>
      <c r="F156" s="162"/>
      <c r="G156" s="163">
        <f>SUM(G135:G155)</f>
        <v>0</v>
      </c>
      <c r="H156" s="164"/>
      <c r="I156" s="165">
        <f>SUM(I135:I155)</f>
        <v>9.4269999999999993E-2</v>
      </c>
      <c r="J156" s="164"/>
      <c r="K156" s="165">
        <f>SUM(K135:K155)</f>
        <v>0</v>
      </c>
      <c r="Q156" s="144">
        <v>4</v>
      </c>
      <c r="BC156" s="166">
        <f>SUM(BC135:BC155)</f>
        <v>0</v>
      </c>
      <c r="BD156" s="166">
        <f>SUM(BD135:BD155)</f>
        <v>0</v>
      </c>
      <c r="BE156" s="166">
        <f>SUM(BE135:BE155)</f>
        <v>0</v>
      </c>
      <c r="BF156" s="166">
        <f>SUM(BF135:BF155)</f>
        <v>0</v>
      </c>
      <c r="BG156" s="166">
        <f>SUM(BG135:BG155)</f>
        <v>0</v>
      </c>
    </row>
    <row r="157" spans="1:59" x14ac:dyDescent="0.2">
      <c r="A157" s="137" t="s">
        <v>65</v>
      </c>
      <c r="B157" s="138" t="s">
        <v>303</v>
      </c>
      <c r="C157" s="139" t="s">
        <v>304</v>
      </c>
      <c r="D157" s="140"/>
      <c r="E157" s="141"/>
      <c r="F157" s="141"/>
      <c r="G157" s="142"/>
      <c r="H157" s="143"/>
      <c r="I157" s="143"/>
      <c r="J157" s="143"/>
      <c r="K157" s="143"/>
      <c r="Q157" s="144">
        <v>1</v>
      </c>
    </row>
    <row r="158" spans="1:59" x14ac:dyDescent="0.2">
      <c r="A158" s="145">
        <v>186</v>
      </c>
      <c r="B158" s="146" t="s">
        <v>305</v>
      </c>
      <c r="C158" s="147" t="s">
        <v>306</v>
      </c>
      <c r="D158" s="148" t="s">
        <v>90</v>
      </c>
      <c r="E158" s="149">
        <v>20</v>
      </c>
      <c r="F158" s="149"/>
      <c r="G158" s="150"/>
      <c r="H158" s="151">
        <v>4.0000000000000003E-5</v>
      </c>
      <c r="I158" s="151">
        <f t="shared" ref="I158:I172" si="40">E158*H158</f>
        <v>8.0000000000000004E-4</v>
      </c>
      <c r="J158" s="151">
        <v>0</v>
      </c>
      <c r="K158" s="151">
        <f t="shared" ref="K158:K172" si="41">E158*J158</f>
        <v>0</v>
      </c>
      <c r="Q158" s="144">
        <v>2</v>
      </c>
      <c r="AA158" s="121">
        <v>12</v>
      </c>
      <c r="AB158" s="121">
        <v>0</v>
      </c>
      <c r="AC158" s="121">
        <v>185</v>
      </c>
      <c r="BB158" s="121">
        <v>2</v>
      </c>
      <c r="BC158" s="121">
        <f t="shared" ref="BC158:BC172" si="42">IF(BB158=1,G158,0)</f>
        <v>0</v>
      </c>
      <c r="BD158" s="121">
        <f t="shared" ref="BD158:BD172" si="43">IF(BB158=2,G158,0)</f>
        <v>0</v>
      </c>
      <c r="BE158" s="121">
        <f t="shared" ref="BE158:BE172" si="44">IF(BB158=3,G158,0)</f>
        <v>0</v>
      </c>
      <c r="BF158" s="121">
        <f t="shared" ref="BF158:BF172" si="45">IF(BB158=4,G158,0)</f>
        <v>0</v>
      </c>
      <c r="BG158" s="121">
        <f t="shared" ref="BG158:BG172" si="46">IF(BB158=5,G158,0)</f>
        <v>0</v>
      </c>
    </row>
    <row r="159" spans="1:59" x14ac:dyDescent="0.2">
      <c r="A159" s="145">
        <v>187</v>
      </c>
      <c r="B159" s="146" t="s">
        <v>307</v>
      </c>
      <c r="C159" s="147" t="s">
        <v>308</v>
      </c>
      <c r="D159" s="148" t="s">
        <v>90</v>
      </c>
      <c r="E159" s="149">
        <v>4</v>
      </c>
      <c r="F159" s="149"/>
      <c r="G159" s="150">
        <f t="shared" ref="G159:G172" si="47">E159*F159</f>
        <v>0</v>
      </c>
      <c r="H159" s="151">
        <v>0</v>
      </c>
      <c r="I159" s="151">
        <f t="shared" si="40"/>
        <v>0</v>
      </c>
      <c r="J159" s="151">
        <v>0</v>
      </c>
      <c r="K159" s="151">
        <f t="shared" si="41"/>
        <v>0</v>
      </c>
      <c r="Q159" s="144">
        <v>2</v>
      </c>
      <c r="AA159" s="121">
        <v>12</v>
      </c>
      <c r="AB159" s="121">
        <v>0</v>
      </c>
      <c r="AC159" s="121">
        <v>186</v>
      </c>
      <c r="BB159" s="121">
        <v>2</v>
      </c>
      <c r="BC159" s="121">
        <f t="shared" si="42"/>
        <v>0</v>
      </c>
      <c r="BD159" s="121">
        <f t="shared" si="43"/>
        <v>0</v>
      </c>
      <c r="BE159" s="121">
        <f t="shared" si="44"/>
        <v>0</v>
      </c>
      <c r="BF159" s="121">
        <f t="shared" si="45"/>
        <v>0</v>
      </c>
      <c r="BG159" s="121">
        <f t="shared" si="46"/>
        <v>0</v>
      </c>
    </row>
    <row r="160" spans="1:59" x14ac:dyDescent="0.2">
      <c r="A160" s="145">
        <v>188</v>
      </c>
      <c r="B160" s="146" t="s">
        <v>309</v>
      </c>
      <c r="C160" s="147" t="s">
        <v>310</v>
      </c>
      <c r="D160" s="148" t="s">
        <v>90</v>
      </c>
      <c r="E160" s="149">
        <v>14</v>
      </c>
      <c r="F160" s="149"/>
      <c r="G160" s="150">
        <f t="shared" si="47"/>
        <v>0</v>
      </c>
      <c r="H160" s="151">
        <v>0</v>
      </c>
      <c r="I160" s="151">
        <f t="shared" si="40"/>
        <v>0</v>
      </c>
      <c r="J160" s="151">
        <v>0</v>
      </c>
      <c r="K160" s="151">
        <f t="shared" si="41"/>
        <v>0</v>
      </c>
      <c r="Q160" s="144">
        <v>2</v>
      </c>
      <c r="AA160" s="121">
        <v>12</v>
      </c>
      <c r="AB160" s="121">
        <v>0</v>
      </c>
      <c r="AC160" s="121">
        <v>187</v>
      </c>
      <c r="BB160" s="121">
        <v>2</v>
      </c>
      <c r="BC160" s="121">
        <f t="shared" si="42"/>
        <v>0</v>
      </c>
      <c r="BD160" s="121">
        <f t="shared" si="43"/>
        <v>0</v>
      </c>
      <c r="BE160" s="121">
        <f t="shared" si="44"/>
        <v>0</v>
      </c>
      <c r="BF160" s="121">
        <f t="shared" si="45"/>
        <v>0</v>
      </c>
      <c r="BG160" s="121">
        <f t="shared" si="46"/>
        <v>0</v>
      </c>
    </row>
    <row r="161" spans="1:59" x14ac:dyDescent="0.2">
      <c r="A161" s="145">
        <v>189</v>
      </c>
      <c r="B161" s="146" t="s">
        <v>311</v>
      </c>
      <c r="C161" s="147" t="s">
        <v>312</v>
      </c>
      <c r="D161" s="148" t="s">
        <v>90</v>
      </c>
      <c r="E161" s="149">
        <v>1</v>
      </c>
      <c r="F161" s="149"/>
      <c r="G161" s="150">
        <f t="shared" si="47"/>
        <v>0</v>
      </c>
      <c r="H161" s="151">
        <v>0</v>
      </c>
      <c r="I161" s="151">
        <f t="shared" si="40"/>
        <v>0</v>
      </c>
      <c r="J161" s="151">
        <v>0</v>
      </c>
      <c r="K161" s="151">
        <f t="shared" si="41"/>
        <v>0</v>
      </c>
      <c r="Q161" s="144">
        <v>2</v>
      </c>
      <c r="AA161" s="121">
        <v>12</v>
      </c>
      <c r="AB161" s="121">
        <v>0</v>
      </c>
      <c r="AC161" s="121">
        <v>188</v>
      </c>
      <c r="BB161" s="121">
        <v>2</v>
      </c>
      <c r="BC161" s="121">
        <f t="shared" si="42"/>
        <v>0</v>
      </c>
      <c r="BD161" s="121">
        <f t="shared" si="43"/>
        <v>0</v>
      </c>
      <c r="BE161" s="121">
        <f t="shared" si="44"/>
        <v>0</v>
      </c>
      <c r="BF161" s="121">
        <f t="shared" si="45"/>
        <v>0</v>
      </c>
      <c r="BG161" s="121">
        <f t="shared" si="46"/>
        <v>0</v>
      </c>
    </row>
    <row r="162" spans="1:59" x14ac:dyDescent="0.2">
      <c r="A162" s="145">
        <v>190</v>
      </c>
      <c r="B162" s="146" t="s">
        <v>313</v>
      </c>
      <c r="C162" s="147" t="s">
        <v>314</v>
      </c>
      <c r="D162" s="148" t="s">
        <v>90</v>
      </c>
      <c r="E162" s="149">
        <v>2</v>
      </c>
      <c r="F162" s="149"/>
      <c r="G162" s="150">
        <f t="shared" si="47"/>
        <v>0</v>
      </c>
      <c r="H162" s="151">
        <v>4.9699999999999996E-3</v>
      </c>
      <c r="I162" s="151">
        <f t="shared" si="40"/>
        <v>9.9399999999999992E-3</v>
      </c>
      <c r="J162" s="151">
        <v>0</v>
      </c>
      <c r="K162" s="151">
        <f t="shared" si="41"/>
        <v>0</v>
      </c>
      <c r="Q162" s="144">
        <v>2</v>
      </c>
      <c r="AA162" s="121">
        <v>12</v>
      </c>
      <c r="AB162" s="121">
        <v>0</v>
      </c>
      <c r="AC162" s="121">
        <v>189</v>
      </c>
      <c r="BB162" s="121">
        <v>2</v>
      </c>
      <c r="BC162" s="121">
        <f t="shared" si="42"/>
        <v>0</v>
      </c>
      <c r="BD162" s="121">
        <f t="shared" si="43"/>
        <v>0</v>
      </c>
      <c r="BE162" s="121">
        <f t="shared" si="44"/>
        <v>0</v>
      </c>
      <c r="BF162" s="121">
        <f t="shared" si="45"/>
        <v>0</v>
      </c>
      <c r="BG162" s="121">
        <f t="shared" si="46"/>
        <v>0</v>
      </c>
    </row>
    <row r="163" spans="1:59" x14ac:dyDescent="0.2">
      <c r="A163" s="145">
        <v>191</v>
      </c>
      <c r="B163" s="146" t="s">
        <v>315</v>
      </c>
      <c r="C163" s="147" t="s">
        <v>316</v>
      </c>
      <c r="D163" s="148" t="s">
        <v>90</v>
      </c>
      <c r="E163" s="149">
        <v>1</v>
      </c>
      <c r="F163" s="149"/>
      <c r="G163" s="150">
        <f t="shared" si="47"/>
        <v>0</v>
      </c>
      <c r="H163" s="151">
        <v>8.6400000000000001E-3</v>
      </c>
      <c r="I163" s="151">
        <f t="shared" si="40"/>
        <v>8.6400000000000001E-3</v>
      </c>
      <c r="J163" s="151">
        <v>0</v>
      </c>
      <c r="K163" s="151">
        <f t="shared" si="41"/>
        <v>0</v>
      </c>
      <c r="Q163" s="144">
        <v>2</v>
      </c>
      <c r="AA163" s="121">
        <v>12</v>
      </c>
      <c r="AB163" s="121">
        <v>0</v>
      </c>
      <c r="AC163" s="121">
        <v>190</v>
      </c>
      <c r="BB163" s="121">
        <v>2</v>
      </c>
      <c r="BC163" s="121">
        <f t="shared" si="42"/>
        <v>0</v>
      </c>
      <c r="BD163" s="121">
        <f t="shared" si="43"/>
        <v>0</v>
      </c>
      <c r="BE163" s="121">
        <f t="shared" si="44"/>
        <v>0</v>
      </c>
      <c r="BF163" s="121">
        <f t="shared" si="45"/>
        <v>0</v>
      </c>
      <c r="BG163" s="121">
        <f t="shared" si="46"/>
        <v>0</v>
      </c>
    </row>
    <row r="164" spans="1:59" x14ac:dyDescent="0.2">
      <c r="A164" s="145">
        <v>192</v>
      </c>
      <c r="B164" s="146" t="s">
        <v>317</v>
      </c>
      <c r="C164" s="147" t="s">
        <v>318</v>
      </c>
      <c r="D164" s="148" t="s">
        <v>90</v>
      </c>
      <c r="E164" s="149">
        <v>1</v>
      </c>
      <c r="F164" s="149"/>
      <c r="G164" s="150">
        <f t="shared" si="47"/>
        <v>0</v>
      </c>
      <c r="H164" s="151">
        <v>1.512E-2</v>
      </c>
      <c r="I164" s="151">
        <f t="shared" si="40"/>
        <v>1.512E-2</v>
      </c>
      <c r="J164" s="151">
        <v>0</v>
      </c>
      <c r="K164" s="151">
        <f t="shared" si="41"/>
        <v>0</v>
      </c>
      <c r="Q164" s="144">
        <v>2</v>
      </c>
      <c r="AA164" s="121">
        <v>12</v>
      </c>
      <c r="AB164" s="121">
        <v>0</v>
      </c>
      <c r="AC164" s="121">
        <v>191</v>
      </c>
      <c r="BB164" s="121">
        <v>2</v>
      </c>
      <c r="BC164" s="121">
        <f t="shared" si="42"/>
        <v>0</v>
      </c>
      <c r="BD164" s="121">
        <f t="shared" si="43"/>
        <v>0</v>
      </c>
      <c r="BE164" s="121">
        <f t="shared" si="44"/>
        <v>0</v>
      </c>
      <c r="BF164" s="121">
        <f t="shared" si="45"/>
        <v>0</v>
      </c>
      <c r="BG164" s="121">
        <f t="shared" si="46"/>
        <v>0</v>
      </c>
    </row>
    <row r="165" spans="1:59" x14ac:dyDescent="0.2">
      <c r="A165" s="145">
        <v>193</v>
      </c>
      <c r="B165" s="146" t="s">
        <v>319</v>
      </c>
      <c r="C165" s="147" t="s">
        <v>320</v>
      </c>
      <c r="D165" s="148" t="s">
        <v>90</v>
      </c>
      <c r="E165" s="149">
        <v>3</v>
      </c>
      <c r="F165" s="149"/>
      <c r="G165" s="150">
        <f t="shared" si="47"/>
        <v>0</v>
      </c>
      <c r="H165" s="151">
        <v>2.1350000000000001E-2</v>
      </c>
      <c r="I165" s="151">
        <f t="shared" si="40"/>
        <v>6.4049999999999996E-2</v>
      </c>
      <c r="J165" s="151">
        <v>0</v>
      </c>
      <c r="K165" s="151">
        <f t="shared" si="41"/>
        <v>0</v>
      </c>
      <c r="Q165" s="144">
        <v>2</v>
      </c>
      <c r="AA165" s="121">
        <v>12</v>
      </c>
      <c r="AB165" s="121">
        <v>0</v>
      </c>
      <c r="AC165" s="121">
        <v>192</v>
      </c>
      <c r="BB165" s="121">
        <v>2</v>
      </c>
      <c r="BC165" s="121">
        <f t="shared" si="42"/>
        <v>0</v>
      </c>
      <c r="BD165" s="121">
        <f t="shared" si="43"/>
        <v>0</v>
      </c>
      <c r="BE165" s="121">
        <f t="shared" si="44"/>
        <v>0</v>
      </c>
      <c r="BF165" s="121">
        <f t="shared" si="45"/>
        <v>0</v>
      </c>
      <c r="BG165" s="121">
        <f t="shared" si="46"/>
        <v>0</v>
      </c>
    </row>
    <row r="166" spans="1:59" x14ac:dyDescent="0.2">
      <c r="A166" s="145">
        <v>194</v>
      </c>
      <c r="B166" s="146" t="s">
        <v>321</v>
      </c>
      <c r="C166" s="147" t="s">
        <v>322</v>
      </c>
      <c r="D166" s="148" t="s">
        <v>90</v>
      </c>
      <c r="E166" s="149">
        <v>1</v>
      </c>
      <c r="F166" s="149"/>
      <c r="G166" s="150">
        <f t="shared" si="47"/>
        <v>0</v>
      </c>
      <c r="H166" s="151">
        <v>2.4400000000000002E-2</v>
      </c>
      <c r="I166" s="151">
        <f t="shared" si="40"/>
        <v>2.4400000000000002E-2</v>
      </c>
      <c r="J166" s="151">
        <v>0</v>
      </c>
      <c r="K166" s="151">
        <f t="shared" si="41"/>
        <v>0</v>
      </c>
      <c r="Q166" s="144">
        <v>2</v>
      </c>
      <c r="AA166" s="121">
        <v>12</v>
      </c>
      <c r="AB166" s="121">
        <v>0</v>
      </c>
      <c r="AC166" s="121">
        <v>193</v>
      </c>
      <c r="BB166" s="121">
        <v>2</v>
      </c>
      <c r="BC166" s="121">
        <f t="shared" si="42"/>
        <v>0</v>
      </c>
      <c r="BD166" s="121">
        <f t="shared" si="43"/>
        <v>0</v>
      </c>
      <c r="BE166" s="121">
        <f t="shared" si="44"/>
        <v>0</v>
      </c>
      <c r="BF166" s="121">
        <f t="shared" si="45"/>
        <v>0</v>
      </c>
      <c r="BG166" s="121">
        <f t="shared" si="46"/>
        <v>0</v>
      </c>
    </row>
    <row r="167" spans="1:59" x14ac:dyDescent="0.2">
      <c r="A167" s="145">
        <v>195</v>
      </c>
      <c r="B167" s="146" t="s">
        <v>323</v>
      </c>
      <c r="C167" s="147" t="s">
        <v>324</v>
      </c>
      <c r="D167" s="148" t="s">
        <v>90</v>
      </c>
      <c r="E167" s="149">
        <v>8</v>
      </c>
      <c r="F167" s="149"/>
      <c r="G167" s="150">
        <f t="shared" si="47"/>
        <v>0</v>
      </c>
      <c r="H167" s="151">
        <v>3.0499999999999999E-2</v>
      </c>
      <c r="I167" s="151">
        <f t="shared" si="40"/>
        <v>0.24399999999999999</v>
      </c>
      <c r="J167" s="151">
        <v>0</v>
      </c>
      <c r="K167" s="151">
        <f t="shared" si="41"/>
        <v>0</v>
      </c>
      <c r="Q167" s="144">
        <v>2</v>
      </c>
      <c r="AA167" s="121">
        <v>12</v>
      </c>
      <c r="AB167" s="121">
        <v>0</v>
      </c>
      <c r="AC167" s="121">
        <v>194</v>
      </c>
      <c r="BB167" s="121">
        <v>2</v>
      </c>
      <c r="BC167" s="121">
        <f t="shared" si="42"/>
        <v>0</v>
      </c>
      <c r="BD167" s="121">
        <f t="shared" si="43"/>
        <v>0</v>
      </c>
      <c r="BE167" s="121">
        <f t="shared" si="44"/>
        <v>0</v>
      </c>
      <c r="BF167" s="121">
        <f t="shared" si="45"/>
        <v>0</v>
      </c>
      <c r="BG167" s="121">
        <f t="shared" si="46"/>
        <v>0</v>
      </c>
    </row>
    <row r="168" spans="1:59" x14ac:dyDescent="0.2">
      <c r="A168" s="145">
        <v>196</v>
      </c>
      <c r="B168" s="146" t="s">
        <v>325</v>
      </c>
      <c r="C168" s="147" t="s">
        <v>326</v>
      </c>
      <c r="D168" s="148" t="s">
        <v>90</v>
      </c>
      <c r="E168" s="149">
        <v>2</v>
      </c>
      <c r="F168" s="149"/>
      <c r="G168" s="150">
        <f t="shared" si="47"/>
        <v>0</v>
      </c>
      <c r="H168" s="151">
        <v>2.5409999999999999E-2</v>
      </c>
      <c r="I168" s="151">
        <f t="shared" si="40"/>
        <v>5.0819999999999997E-2</v>
      </c>
      <c r="J168" s="151">
        <v>0</v>
      </c>
      <c r="K168" s="151">
        <f t="shared" si="41"/>
        <v>0</v>
      </c>
      <c r="Q168" s="144">
        <v>2</v>
      </c>
      <c r="AA168" s="121">
        <v>12</v>
      </c>
      <c r="AB168" s="121">
        <v>0</v>
      </c>
      <c r="AC168" s="121">
        <v>195</v>
      </c>
      <c r="BB168" s="121">
        <v>2</v>
      </c>
      <c r="BC168" s="121">
        <f t="shared" si="42"/>
        <v>0</v>
      </c>
      <c r="BD168" s="121">
        <f t="shared" si="43"/>
        <v>0</v>
      </c>
      <c r="BE168" s="121">
        <f t="shared" si="44"/>
        <v>0</v>
      </c>
      <c r="BF168" s="121">
        <f t="shared" si="45"/>
        <v>0</v>
      </c>
      <c r="BG168" s="121">
        <f t="shared" si="46"/>
        <v>0</v>
      </c>
    </row>
    <row r="169" spans="1:59" x14ac:dyDescent="0.2">
      <c r="A169" s="145">
        <v>197</v>
      </c>
      <c r="B169" s="146" t="s">
        <v>327</v>
      </c>
      <c r="C169" s="147" t="s">
        <v>328</v>
      </c>
      <c r="D169" s="148" t="s">
        <v>90</v>
      </c>
      <c r="E169" s="149">
        <v>2</v>
      </c>
      <c r="F169" s="149"/>
      <c r="G169" s="150">
        <f t="shared" si="47"/>
        <v>0</v>
      </c>
      <c r="H169" s="151">
        <v>2.904E-2</v>
      </c>
      <c r="I169" s="151">
        <f t="shared" si="40"/>
        <v>5.808E-2</v>
      </c>
      <c r="J169" s="151">
        <v>0</v>
      </c>
      <c r="K169" s="151">
        <f t="shared" si="41"/>
        <v>0</v>
      </c>
      <c r="Q169" s="144">
        <v>2</v>
      </c>
      <c r="AA169" s="121">
        <v>12</v>
      </c>
      <c r="AB169" s="121">
        <v>0</v>
      </c>
      <c r="AC169" s="121">
        <v>196</v>
      </c>
      <c r="BB169" s="121">
        <v>2</v>
      </c>
      <c r="BC169" s="121">
        <f t="shared" si="42"/>
        <v>0</v>
      </c>
      <c r="BD169" s="121">
        <f t="shared" si="43"/>
        <v>0</v>
      </c>
      <c r="BE169" s="121">
        <f t="shared" si="44"/>
        <v>0</v>
      </c>
      <c r="BF169" s="121">
        <f t="shared" si="45"/>
        <v>0</v>
      </c>
      <c r="BG169" s="121">
        <f t="shared" si="46"/>
        <v>0</v>
      </c>
    </row>
    <row r="170" spans="1:59" x14ac:dyDescent="0.2">
      <c r="A170" s="145">
        <v>198</v>
      </c>
      <c r="B170" s="146" t="s">
        <v>329</v>
      </c>
      <c r="C170" s="147" t="s">
        <v>330</v>
      </c>
      <c r="D170" s="148" t="s">
        <v>90</v>
      </c>
      <c r="E170" s="149">
        <v>20</v>
      </c>
      <c r="F170" s="149"/>
      <c r="G170" s="150">
        <f t="shared" si="47"/>
        <v>0</v>
      </c>
      <c r="H170" s="151">
        <v>0</v>
      </c>
      <c r="I170" s="151">
        <f t="shared" si="40"/>
        <v>0</v>
      </c>
      <c r="J170" s="151">
        <v>0</v>
      </c>
      <c r="K170" s="151">
        <f t="shared" si="41"/>
        <v>0</v>
      </c>
      <c r="Q170" s="144">
        <v>2</v>
      </c>
      <c r="AA170" s="121">
        <v>12</v>
      </c>
      <c r="AB170" s="121">
        <v>0</v>
      </c>
      <c r="AC170" s="121">
        <v>197</v>
      </c>
      <c r="BB170" s="121">
        <v>2</v>
      </c>
      <c r="BC170" s="121">
        <f t="shared" si="42"/>
        <v>0</v>
      </c>
      <c r="BD170" s="121">
        <f t="shared" si="43"/>
        <v>0</v>
      </c>
      <c r="BE170" s="121">
        <f t="shared" si="44"/>
        <v>0</v>
      </c>
      <c r="BF170" s="121">
        <f t="shared" si="45"/>
        <v>0</v>
      </c>
      <c r="BG170" s="121">
        <f t="shared" si="46"/>
        <v>0</v>
      </c>
    </row>
    <row r="171" spans="1:59" s="129" customFormat="1" x14ac:dyDescent="0.2">
      <c r="A171" s="145">
        <v>199</v>
      </c>
      <c r="B171" s="146" t="s">
        <v>435</v>
      </c>
      <c r="C171" s="147" t="s">
        <v>434</v>
      </c>
      <c r="D171" s="148" t="s">
        <v>90</v>
      </c>
      <c r="E171" s="149">
        <v>20</v>
      </c>
      <c r="F171" s="149"/>
      <c r="G171" s="150">
        <f t="shared" si="47"/>
        <v>0</v>
      </c>
      <c r="H171" s="151"/>
      <c r="I171" s="151"/>
      <c r="J171" s="151"/>
      <c r="K171" s="151"/>
      <c r="Q171" s="190"/>
    </row>
    <row r="172" spans="1:59" x14ac:dyDescent="0.2">
      <c r="A172" s="145">
        <v>200</v>
      </c>
      <c r="B172" s="146" t="s">
        <v>331</v>
      </c>
      <c r="C172" s="147" t="s">
        <v>332</v>
      </c>
      <c r="D172" s="148" t="s">
        <v>112</v>
      </c>
      <c r="E172" s="149">
        <v>0.47</v>
      </c>
      <c r="F172" s="149"/>
      <c r="G172" s="150">
        <f t="shared" si="47"/>
        <v>0</v>
      </c>
      <c r="H172" s="151">
        <v>0</v>
      </c>
      <c r="I172" s="151">
        <f t="shared" si="40"/>
        <v>0</v>
      </c>
      <c r="J172" s="151">
        <v>0</v>
      </c>
      <c r="K172" s="151">
        <f t="shared" si="41"/>
        <v>0</v>
      </c>
      <c r="Q172" s="144">
        <v>2</v>
      </c>
      <c r="AA172" s="121">
        <v>12</v>
      </c>
      <c r="AB172" s="121">
        <v>0</v>
      </c>
      <c r="AC172" s="121">
        <v>198</v>
      </c>
      <c r="BB172" s="121">
        <v>2</v>
      </c>
      <c r="BC172" s="121">
        <f t="shared" si="42"/>
        <v>0</v>
      </c>
      <c r="BD172" s="121">
        <f t="shared" si="43"/>
        <v>0</v>
      </c>
      <c r="BE172" s="121">
        <f t="shared" si="44"/>
        <v>0</v>
      </c>
      <c r="BF172" s="121">
        <f t="shared" si="45"/>
        <v>0</v>
      </c>
      <c r="BG172" s="121">
        <f t="shared" si="46"/>
        <v>0</v>
      </c>
    </row>
    <row r="173" spans="1:59" x14ac:dyDescent="0.2">
      <c r="A173" s="159"/>
      <c r="B173" s="160" t="s">
        <v>69</v>
      </c>
      <c r="C173" s="161" t="str">
        <f>CONCATENATE(B157," ",C157)</f>
        <v>735 Otopná tělesa</v>
      </c>
      <c r="D173" s="159"/>
      <c r="E173" s="162"/>
      <c r="F173" s="162"/>
      <c r="G173" s="163">
        <f>SUM(G157:G172)</f>
        <v>0</v>
      </c>
      <c r="H173" s="164"/>
      <c r="I173" s="165">
        <f>SUM(I157:I172)</f>
        <v>0.47585</v>
      </c>
      <c r="J173" s="164"/>
      <c r="K173" s="165">
        <f>SUM(K157:K172)</f>
        <v>0</v>
      </c>
      <c r="Q173" s="144">
        <v>4</v>
      </c>
      <c r="BC173" s="166">
        <f>SUM(BC157:BC172)</f>
        <v>0</v>
      </c>
      <c r="BD173" s="166">
        <f>SUM(BD157:BD172)</f>
        <v>0</v>
      </c>
      <c r="BE173" s="166">
        <f>SUM(BE157:BE172)</f>
        <v>0</v>
      </c>
      <c r="BF173" s="166">
        <f>SUM(BF157:BF172)</f>
        <v>0</v>
      </c>
      <c r="BG173" s="166">
        <f>SUM(BG157:BG172)</f>
        <v>0</v>
      </c>
    </row>
    <row r="174" spans="1:59" x14ac:dyDescent="0.2">
      <c r="A174" s="137" t="s">
        <v>65</v>
      </c>
      <c r="B174" s="138" t="s">
        <v>333</v>
      </c>
      <c r="C174" s="139" t="s">
        <v>334</v>
      </c>
      <c r="D174" s="140"/>
      <c r="E174" s="141"/>
      <c r="F174" s="141"/>
      <c r="G174" s="142"/>
      <c r="H174" s="143"/>
      <c r="I174" s="143"/>
      <c r="J174" s="143"/>
      <c r="K174" s="143"/>
      <c r="Q174" s="144">
        <v>2</v>
      </c>
      <c r="AA174" s="121">
        <v>12</v>
      </c>
      <c r="AB174" s="121">
        <v>0</v>
      </c>
      <c r="AC174" s="121">
        <v>221</v>
      </c>
      <c r="BB174" s="121">
        <v>2</v>
      </c>
      <c r="BC174" s="121">
        <f t="shared" ref="BC174:BC179" si="48">IF(BB174=1,G177,0)</f>
        <v>0</v>
      </c>
      <c r="BD174" s="121">
        <f t="shared" ref="BD174:BD179" si="49">IF(BB174=2,G177,0)</f>
        <v>0</v>
      </c>
      <c r="BE174" s="121">
        <f t="shared" ref="BE174:BE179" si="50">IF(BB174=3,G177,0)</f>
        <v>0</v>
      </c>
      <c r="BF174" s="121">
        <f t="shared" ref="BF174:BF179" si="51">IF(BB174=4,G177,0)</f>
        <v>0</v>
      </c>
      <c r="BG174" s="121">
        <f t="shared" ref="BG174:BG179" si="52">IF(BB174=5,G177,0)</f>
        <v>0</v>
      </c>
    </row>
    <row r="175" spans="1:59" x14ac:dyDescent="0.2">
      <c r="A175" s="145">
        <v>201</v>
      </c>
      <c r="B175" s="146" t="s">
        <v>335</v>
      </c>
      <c r="C175" s="147" t="s">
        <v>336</v>
      </c>
      <c r="D175" s="148" t="s">
        <v>90</v>
      </c>
      <c r="E175" s="149">
        <v>24</v>
      </c>
      <c r="F175" s="149"/>
      <c r="G175" s="150">
        <f t="shared" ref="G175:G194" si="53">E175*F175</f>
        <v>0</v>
      </c>
      <c r="H175" s="151">
        <v>6.0000000000000002E-5</v>
      </c>
      <c r="I175" s="151">
        <f t="shared" ref="I175:I194" si="54">E175*H175</f>
        <v>1.4400000000000001E-3</v>
      </c>
      <c r="J175" s="151">
        <v>-5.0000000000000001E-4</v>
      </c>
      <c r="K175" s="151">
        <f t="shared" ref="K175:K194" si="55">E175*J175</f>
        <v>-1.2E-2</v>
      </c>
      <c r="Q175" s="144">
        <v>2</v>
      </c>
      <c r="AA175" s="121">
        <v>12</v>
      </c>
      <c r="AB175" s="121">
        <v>0</v>
      </c>
      <c r="AC175" s="121">
        <v>222</v>
      </c>
      <c r="BB175" s="121">
        <v>2</v>
      </c>
      <c r="BC175" s="121">
        <f t="shared" si="48"/>
        <v>0</v>
      </c>
      <c r="BD175" s="121">
        <f t="shared" si="49"/>
        <v>0</v>
      </c>
      <c r="BE175" s="121">
        <f t="shared" si="50"/>
        <v>0</v>
      </c>
      <c r="BF175" s="121">
        <f t="shared" si="51"/>
        <v>0</v>
      </c>
      <c r="BG175" s="121">
        <f t="shared" si="52"/>
        <v>0</v>
      </c>
    </row>
    <row r="176" spans="1:59" x14ac:dyDescent="0.2">
      <c r="A176" s="145">
        <v>202</v>
      </c>
      <c r="B176" s="146" t="s">
        <v>337</v>
      </c>
      <c r="C176" s="147" t="s">
        <v>338</v>
      </c>
      <c r="D176" s="148" t="s">
        <v>90</v>
      </c>
      <c r="E176" s="149">
        <v>12</v>
      </c>
      <c r="F176" s="149"/>
      <c r="G176" s="150">
        <f t="shared" si="53"/>
        <v>0</v>
      </c>
      <c r="H176" s="151">
        <v>6.0000000000000002E-5</v>
      </c>
      <c r="I176" s="151">
        <f t="shared" si="54"/>
        <v>7.2000000000000005E-4</v>
      </c>
      <c r="J176" s="151">
        <v>-1E-3</v>
      </c>
      <c r="K176" s="151">
        <f t="shared" si="55"/>
        <v>-1.2E-2</v>
      </c>
      <c r="Q176" s="144">
        <v>2</v>
      </c>
      <c r="AA176" s="121">
        <v>12</v>
      </c>
      <c r="AB176" s="121">
        <v>0</v>
      </c>
      <c r="AC176" s="121">
        <v>223</v>
      </c>
      <c r="BB176" s="121">
        <v>2</v>
      </c>
      <c r="BC176" s="121">
        <f t="shared" si="48"/>
        <v>0</v>
      </c>
      <c r="BD176" s="121">
        <f t="shared" si="49"/>
        <v>0</v>
      </c>
      <c r="BE176" s="121">
        <f t="shared" si="50"/>
        <v>0</v>
      </c>
      <c r="BF176" s="121">
        <f t="shared" si="51"/>
        <v>0</v>
      </c>
      <c r="BG176" s="121">
        <f t="shared" si="52"/>
        <v>0</v>
      </c>
    </row>
    <row r="177" spans="1:59" x14ac:dyDescent="0.2">
      <c r="A177" s="145">
        <v>203</v>
      </c>
      <c r="B177" s="146" t="s">
        <v>339</v>
      </c>
      <c r="C177" s="147" t="s">
        <v>340</v>
      </c>
      <c r="D177" s="148" t="s">
        <v>90</v>
      </c>
      <c r="E177" s="149">
        <v>12</v>
      </c>
      <c r="F177" s="149"/>
      <c r="G177" s="150">
        <f t="shared" si="53"/>
        <v>0</v>
      </c>
      <c r="H177" s="151">
        <v>4.2999999999999999E-4</v>
      </c>
      <c r="I177" s="151">
        <f t="shared" si="54"/>
        <v>5.1599999999999997E-3</v>
      </c>
      <c r="J177" s="151">
        <v>0</v>
      </c>
      <c r="K177" s="151">
        <f t="shared" si="55"/>
        <v>0</v>
      </c>
      <c r="Q177" s="144">
        <v>2</v>
      </c>
      <c r="AA177" s="121">
        <v>12</v>
      </c>
      <c r="AB177" s="121">
        <v>0</v>
      </c>
      <c r="AC177" s="121">
        <v>224</v>
      </c>
      <c r="BB177" s="121">
        <v>2</v>
      </c>
      <c r="BC177" s="121">
        <f t="shared" si="48"/>
        <v>0</v>
      </c>
      <c r="BD177" s="121">
        <f t="shared" si="49"/>
        <v>0</v>
      </c>
      <c r="BE177" s="121">
        <f t="shared" si="50"/>
        <v>0</v>
      </c>
      <c r="BF177" s="121">
        <f t="shared" si="51"/>
        <v>0</v>
      </c>
      <c r="BG177" s="121">
        <f t="shared" si="52"/>
        <v>0</v>
      </c>
    </row>
    <row r="178" spans="1:59" x14ac:dyDescent="0.2">
      <c r="A178" s="145">
        <v>204</v>
      </c>
      <c r="B178" s="146" t="s">
        <v>341</v>
      </c>
      <c r="C178" s="147" t="s">
        <v>342</v>
      </c>
      <c r="D178" s="148" t="s">
        <v>91</v>
      </c>
      <c r="E178" s="149">
        <v>26.7</v>
      </c>
      <c r="F178" s="149"/>
      <c r="G178" s="150">
        <f t="shared" si="53"/>
        <v>0</v>
      </c>
      <c r="H178" s="151">
        <v>6.0000000000000002E-5</v>
      </c>
      <c r="I178" s="151">
        <f t="shared" si="54"/>
        <v>1.6019999999999999E-3</v>
      </c>
      <c r="J178" s="151">
        <v>0</v>
      </c>
      <c r="K178" s="151">
        <f t="shared" si="55"/>
        <v>0</v>
      </c>
      <c r="Q178" s="144">
        <v>2</v>
      </c>
      <c r="AA178" s="121">
        <v>12</v>
      </c>
      <c r="AB178" s="121">
        <v>1</v>
      </c>
      <c r="AC178" s="121">
        <v>225</v>
      </c>
      <c r="BB178" s="121">
        <v>2</v>
      </c>
      <c r="BC178" s="121">
        <f t="shared" si="48"/>
        <v>0</v>
      </c>
      <c r="BD178" s="121">
        <f t="shared" si="49"/>
        <v>0</v>
      </c>
      <c r="BE178" s="121">
        <f t="shared" si="50"/>
        <v>0</v>
      </c>
      <c r="BF178" s="121">
        <f t="shared" si="51"/>
        <v>0</v>
      </c>
      <c r="BG178" s="121">
        <f t="shared" si="52"/>
        <v>0</v>
      </c>
    </row>
    <row r="179" spans="1:59" x14ac:dyDescent="0.2">
      <c r="A179" s="145">
        <v>205</v>
      </c>
      <c r="B179" s="146" t="s">
        <v>343</v>
      </c>
      <c r="C179" s="147" t="s">
        <v>344</v>
      </c>
      <c r="D179" s="148" t="s">
        <v>345</v>
      </c>
      <c r="E179" s="149">
        <v>1077</v>
      </c>
      <c r="F179" s="149"/>
      <c r="G179" s="150">
        <f t="shared" si="53"/>
        <v>0</v>
      </c>
      <c r="H179" s="151">
        <v>6.0000000000000002E-5</v>
      </c>
      <c r="I179" s="151">
        <f t="shared" si="54"/>
        <v>6.4619999999999997E-2</v>
      </c>
      <c r="J179" s="151">
        <v>0</v>
      </c>
      <c r="K179" s="151">
        <f t="shared" si="55"/>
        <v>0</v>
      </c>
      <c r="Q179" s="144">
        <f>P179*G179</f>
        <v>0</v>
      </c>
      <c r="AA179" s="121">
        <v>12</v>
      </c>
      <c r="AB179" s="121">
        <v>1</v>
      </c>
      <c r="AC179" s="121">
        <v>226</v>
      </c>
      <c r="BB179" s="121">
        <v>2</v>
      </c>
      <c r="BC179" s="121">
        <f t="shared" si="48"/>
        <v>0</v>
      </c>
      <c r="BD179" s="121">
        <f t="shared" si="49"/>
        <v>0</v>
      </c>
      <c r="BE179" s="121">
        <f t="shared" si="50"/>
        <v>0</v>
      </c>
      <c r="BF179" s="121">
        <f t="shared" si="51"/>
        <v>0</v>
      </c>
      <c r="BG179" s="121">
        <f t="shared" si="52"/>
        <v>0</v>
      </c>
    </row>
    <row r="180" spans="1:59" x14ac:dyDescent="0.2">
      <c r="A180" s="145">
        <v>206</v>
      </c>
      <c r="B180" s="146" t="s">
        <v>346</v>
      </c>
      <c r="C180" s="147" t="s">
        <v>347</v>
      </c>
      <c r="D180" s="148" t="s">
        <v>68</v>
      </c>
      <c r="E180" s="149">
        <v>53</v>
      </c>
      <c r="F180" s="149"/>
      <c r="G180" s="150">
        <f t="shared" si="53"/>
        <v>0</v>
      </c>
      <c r="H180" s="151">
        <v>0</v>
      </c>
      <c r="I180" s="151">
        <f t="shared" si="54"/>
        <v>0</v>
      </c>
      <c r="J180" s="151">
        <v>0</v>
      </c>
      <c r="K180" s="151">
        <f t="shared" si="55"/>
        <v>0</v>
      </c>
      <c r="Q180" s="144">
        <f>P180*G180</f>
        <v>0</v>
      </c>
      <c r="AA180" s="121">
        <v>12</v>
      </c>
      <c r="AB180" s="121">
        <v>1</v>
      </c>
      <c r="AC180" s="121">
        <v>227</v>
      </c>
      <c r="BB180" s="121">
        <v>2</v>
      </c>
      <c r="BC180" s="121">
        <f>IF(BB180=1,G188,0)</f>
        <v>0</v>
      </c>
      <c r="BD180" s="121">
        <f>IF(BB180=2,G188,0)</f>
        <v>0</v>
      </c>
      <c r="BE180" s="121">
        <f>IF(BB180=3,G188,0)</f>
        <v>0</v>
      </c>
      <c r="BF180" s="121">
        <f>IF(BB180=4,G188,0)</f>
        <v>0</v>
      </c>
      <c r="BG180" s="121">
        <f>IF(BB180=5,G188,0)</f>
        <v>0</v>
      </c>
    </row>
    <row r="181" spans="1:59" x14ac:dyDescent="0.2">
      <c r="A181" s="145">
        <v>207</v>
      </c>
      <c r="B181" s="146" t="s">
        <v>348</v>
      </c>
      <c r="C181" s="147" t="s">
        <v>349</v>
      </c>
      <c r="D181" s="148" t="s">
        <v>91</v>
      </c>
      <c r="E181" s="149">
        <v>96</v>
      </c>
      <c r="F181" s="149"/>
      <c r="G181" s="150">
        <f t="shared" si="53"/>
        <v>0</v>
      </c>
      <c r="H181" s="151">
        <v>1.0499999999999999E-3</v>
      </c>
      <c r="I181" s="151">
        <f t="shared" si="54"/>
        <v>0.1008</v>
      </c>
      <c r="J181" s="151">
        <v>0</v>
      </c>
      <c r="K181" s="151">
        <f t="shared" si="55"/>
        <v>0</v>
      </c>
      <c r="Q181" s="144">
        <v>2</v>
      </c>
      <c r="AA181" s="121">
        <v>12</v>
      </c>
      <c r="AB181" s="121">
        <v>1</v>
      </c>
      <c r="AC181" s="121">
        <v>228</v>
      </c>
      <c r="BB181" s="121">
        <v>2</v>
      </c>
      <c r="BC181" s="121">
        <f>IF(BB181=1,G189,0)</f>
        <v>0</v>
      </c>
      <c r="BD181" s="121">
        <f>IF(BB181=2,G189,0)</f>
        <v>0</v>
      </c>
      <c r="BE181" s="121">
        <f>IF(BB181=3,G189,0)</f>
        <v>0</v>
      </c>
      <c r="BF181" s="121">
        <f>IF(BB181=4,G189,0)</f>
        <v>0</v>
      </c>
      <c r="BG181" s="121">
        <f>IF(BB181=5,G189,0)</f>
        <v>0</v>
      </c>
    </row>
    <row r="182" spans="1:59" x14ac:dyDescent="0.2">
      <c r="A182" s="145">
        <v>208</v>
      </c>
      <c r="B182" s="146" t="s">
        <v>350</v>
      </c>
      <c r="C182" s="147" t="s">
        <v>351</v>
      </c>
      <c r="D182" s="148" t="s">
        <v>352</v>
      </c>
      <c r="E182" s="149">
        <v>0.04</v>
      </c>
      <c r="F182" s="149"/>
      <c r="G182" s="150">
        <f t="shared" si="53"/>
        <v>0</v>
      </c>
      <c r="H182" s="151">
        <v>1</v>
      </c>
      <c r="I182" s="151">
        <f t="shared" si="54"/>
        <v>0.04</v>
      </c>
      <c r="J182" s="151">
        <v>0</v>
      </c>
      <c r="K182" s="151">
        <f t="shared" si="55"/>
        <v>0</v>
      </c>
      <c r="Q182" s="144">
        <v>2</v>
      </c>
      <c r="AA182" s="121">
        <v>12</v>
      </c>
      <c r="AB182" s="121">
        <v>1</v>
      </c>
      <c r="AC182" s="121">
        <v>229</v>
      </c>
      <c r="BB182" s="121">
        <v>2</v>
      </c>
      <c r="BC182" s="121">
        <f>IF(BB182=1,G190,0)</f>
        <v>0</v>
      </c>
      <c r="BD182" s="121">
        <f>IF(BB182=2,G190,0)</f>
        <v>0</v>
      </c>
      <c r="BE182" s="121">
        <f>IF(BB182=3,G190,0)</f>
        <v>0</v>
      </c>
      <c r="BF182" s="121">
        <f>IF(BB182=4,G190,0)</f>
        <v>0</v>
      </c>
      <c r="BG182" s="121">
        <f>IF(BB182=5,G190,0)</f>
        <v>0</v>
      </c>
    </row>
    <row r="183" spans="1:59" x14ac:dyDescent="0.2">
      <c r="A183" s="145">
        <v>209</v>
      </c>
      <c r="B183" s="146" t="s">
        <v>414</v>
      </c>
      <c r="C183" s="147" t="s">
        <v>415</v>
      </c>
      <c r="D183" s="148" t="s">
        <v>90</v>
      </c>
      <c r="E183" s="149">
        <v>9</v>
      </c>
      <c r="F183" s="149"/>
      <c r="G183" s="150">
        <f>E183*F183</f>
        <v>0</v>
      </c>
      <c r="H183" s="151">
        <v>1.55E-2</v>
      </c>
      <c r="I183" s="151">
        <f>E183*H183</f>
        <v>0.13950000000000001</v>
      </c>
      <c r="J183" s="151">
        <v>0</v>
      </c>
      <c r="K183" s="151">
        <f>E183*J183</f>
        <v>0</v>
      </c>
      <c r="Q183" s="144"/>
    </row>
    <row r="184" spans="1:59" x14ac:dyDescent="0.2">
      <c r="A184" s="145">
        <v>210</v>
      </c>
      <c r="B184" s="146" t="s">
        <v>416</v>
      </c>
      <c r="C184" s="147" t="s">
        <v>417</v>
      </c>
      <c r="D184" s="148" t="s">
        <v>68</v>
      </c>
      <c r="E184" s="149">
        <v>9</v>
      </c>
      <c r="F184" s="149"/>
      <c r="G184" s="150">
        <f>E184*F184</f>
        <v>0</v>
      </c>
      <c r="H184" s="151">
        <v>0</v>
      </c>
      <c r="I184" s="151">
        <f>E184*H184</f>
        <v>0</v>
      </c>
      <c r="J184" s="151">
        <v>0</v>
      </c>
      <c r="K184" s="151">
        <f>E184*J184</f>
        <v>0</v>
      </c>
      <c r="Q184" s="144">
        <v>2</v>
      </c>
      <c r="AA184" s="121">
        <v>12</v>
      </c>
      <c r="AB184" s="121">
        <v>1</v>
      </c>
      <c r="AC184" s="121">
        <v>230</v>
      </c>
      <c r="BB184" s="121">
        <v>2</v>
      </c>
      <c r="BC184" s="121">
        <f>IF(BB184=1,G191,0)</f>
        <v>0</v>
      </c>
      <c r="BD184" s="121">
        <f>IF(BB184=2,G191,0)</f>
        <v>0</v>
      </c>
      <c r="BE184" s="121">
        <f>IF(BB184=3,G191,0)</f>
        <v>0</v>
      </c>
      <c r="BF184" s="121">
        <f>IF(BB184=4,G191,0)</f>
        <v>0</v>
      </c>
      <c r="BG184" s="121">
        <f>IF(BB184=5,G191,0)</f>
        <v>0</v>
      </c>
    </row>
    <row r="185" spans="1:59" x14ac:dyDescent="0.2">
      <c r="A185" s="145">
        <v>211</v>
      </c>
      <c r="B185" s="146" t="s">
        <v>418</v>
      </c>
      <c r="C185" s="147" t="s">
        <v>419</v>
      </c>
      <c r="D185" s="148" t="s">
        <v>91</v>
      </c>
      <c r="E185" s="149">
        <v>9</v>
      </c>
      <c r="F185" s="149"/>
      <c r="G185" s="150">
        <f>E185*F185</f>
        <v>0</v>
      </c>
      <c r="H185" s="151">
        <v>1.2E-4</v>
      </c>
      <c r="I185" s="151">
        <f>E185*H185</f>
        <v>1.08E-3</v>
      </c>
      <c r="J185" s="151">
        <v>0</v>
      </c>
      <c r="K185" s="151">
        <f>E185*J185</f>
        <v>0</v>
      </c>
      <c r="Q185" s="144">
        <v>2</v>
      </c>
      <c r="AA185" s="121">
        <v>12</v>
      </c>
      <c r="AB185" s="121">
        <v>1</v>
      </c>
      <c r="AC185" s="121">
        <v>231</v>
      </c>
      <c r="BB185" s="121">
        <v>2</v>
      </c>
      <c r="BC185" s="121">
        <f>IF(BB185=1,G192,0)</f>
        <v>0</v>
      </c>
      <c r="BD185" s="121">
        <f>IF(BB185=2,G192,0)</f>
        <v>0</v>
      </c>
      <c r="BE185" s="121">
        <f>IF(BB185=3,G192,0)</f>
        <v>0</v>
      </c>
      <c r="BF185" s="121">
        <f>IF(BB185=4,G192,0)</f>
        <v>0</v>
      </c>
      <c r="BG185" s="121">
        <f>IF(BB185=5,G192,0)</f>
        <v>0</v>
      </c>
    </row>
    <row r="186" spans="1:59" x14ac:dyDescent="0.2">
      <c r="A186" s="145">
        <v>212</v>
      </c>
      <c r="B186" s="146" t="s">
        <v>420</v>
      </c>
      <c r="C186" s="147" t="s">
        <v>421</v>
      </c>
      <c r="D186" s="148" t="s">
        <v>91</v>
      </c>
      <c r="E186" s="149">
        <v>9</v>
      </c>
      <c r="F186" s="149"/>
      <c r="G186" s="150">
        <f>E186*F186</f>
        <v>0</v>
      </c>
      <c r="H186" s="151">
        <v>0</v>
      </c>
      <c r="I186" s="151">
        <f>E186*H186</f>
        <v>0</v>
      </c>
      <c r="J186" s="151">
        <v>0</v>
      </c>
      <c r="K186" s="151">
        <f>E186*J186</f>
        <v>0</v>
      </c>
      <c r="Q186" s="144">
        <v>2</v>
      </c>
      <c r="AA186" s="121">
        <v>12</v>
      </c>
      <c r="AB186" s="121">
        <v>0</v>
      </c>
      <c r="AC186" s="121">
        <v>232</v>
      </c>
      <c r="BB186" s="121">
        <v>2</v>
      </c>
      <c r="BC186" s="121">
        <f>IF(BB186=1,G193,0)</f>
        <v>0</v>
      </c>
      <c r="BD186" s="121">
        <f>IF(BB186=2,G193,0)</f>
        <v>0</v>
      </c>
      <c r="BE186" s="121">
        <f>IF(BB186=3,G193,0)</f>
        <v>0</v>
      </c>
      <c r="BF186" s="121">
        <f>IF(BB186=4,G193,0)</f>
        <v>0</v>
      </c>
      <c r="BG186" s="121">
        <f>IF(BB186=5,G193,0)</f>
        <v>0</v>
      </c>
    </row>
    <row r="187" spans="1:59" x14ac:dyDescent="0.2">
      <c r="A187" s="145">
        <v>213</v>
      </c>
      <c r="B187" s="146" t="s">
        <v>422</v>
      </c>
      <c r="C187" s="147" t="s">
        <v>423</v>
      </c>
      <c r="D187" s="148" t="s">
        <v>90</v>
      </c>
      <c r="E187" s="149">
        <v>15</v>
      </c>
      <c r="F187" s="149"/>
      <c r="G187" s="150">
        <f>E187*F187</f>
        <v>0</v>
      </c>
      <c r="H187" s="151">
        <v>2.0000000000000001E-4</v>
      </c>
      <c r="I187" s="151">
        <f>E187*H187</f>
        <v>3.0000000000000001E-3</v>
      </c>
      <c r="J187" s="151">
        <v>0</v>
      </c>
      <c r="K187" s="151">
        <f>E187*J187</f>
        <v>0</v>
      </c>
      <c r="Q187" s="144">
        <v>2</v>
      </c>
      <c r="AA187" s="121">
        <v>12</v>
      </c>
      <c r="AB187" s="121">
        <v>0</v>
      </c>
      <c r="AC187" s="121">
        <v>233</v>
      </c>
      <c r="BB187" s="121">
        <v>2</v>
      </c>
      <c r="BC187" s="121">
        <f>IF(BB187=1,G194,0)</f>
        <v>0</v>
      </c>
      <c r="BD187" s="121">
        <f>IF(BB187=2,G194,0)</f>
        <v>0</v>
      </c>
      <c r="BE187" s="121">
        <f>IF(BB187=3,G194,0)</f>
        <v>0</v>
      </c>
      <c r="BF187" s="121">
        <f>IF(BB187=4,G194,0)</f>
        <v>0</v>
      </c>
      <c r="BG187" s="121">
        <f>IF(BB187=5,G194,0)</f>
        <v>0</v>
      </c>
    </row>
    <row r="188" spans="1:59" x14ac:dyDescent="0.2">
      <c r="A188" s="145">
        <v>214</v>
      </c>
      <c r="B188" s="146" t="s">
        <v>353</v>
      </c>
      <c r="C188" s="147" t="s">
        <v>354</v>
      </c>
      <c r="D188" s="148" t="s">
        <v>352</v>
      </c>
      <c r="E188" s="149">
        <v>0.56999999999999995</v>
      </c>
      <c r="F188" s="149"/>
      <c r="G188" s="150">
        <f t="shared" si="53"/>
        <v>0</v>
      </c>
      <c r="H188" s="151">
        <v>1</v>
      </c>
      <c r="I188" s="151">
        <f t="shared" si="54"/>
        <v>0.56999999999999995</v>
      </c>
      <c r="J188" s="151">
        <v>0</v>
      </c>
      <c r="K188" s="151">
        <f t="shared" si="55"/>
        <v>0</v>
      </c>
      <c r="L188" s="189"/>
      <c r="Q188" s="144">
        <v>1</v>
      </c>
    </row>
    <row r="189" spans="1:59" x14ac:dyDescent="0.2">
      <c r="A189" s="145">
        <v>215</v>
      </c>
      <c r="B189" s="146" t="s">
        <v>355</v>
      </c>
      <c r="C189" s="147" t="s">
        <v>356</v>
      </c>
      <c r="D189" s="148" t="s">
        <v>352</v>
      </c>
      <c r="E189" s="149">
        <v>0.14000000000000001</v>
      </c>
      <c r="F189" s="149"/>
      <c r="G189" s="150">
        <f t="shared" si="53"/>
        <v>0</v>
      </c>
      <c r="H189" s="151">
        <v>1</v>
      </c>
      <c r="I189" s="151">
        <f t="shared" si="54"/>
        <v>0.14000000000000001</v>
      </c>
      <c r="J189" s="151">
        <v>0</v>
      </c>
      <c r="K189" s="151">
        <f t="shared" si="55"/>
        <v>0</v>
      </c>
      <c r="Q189" s="144">
        <v>2</v>
      </c>
      <c r="AA189" s="121">
        <v>12</v>
      </c>
      <c r="AB189" s="121">
        <v>0</v>
      </c>
      <c r="AC189" s="121">
        <v>234</v>
      </c>
      <c r="BB189" s="121">
        <v>2</v>
      </c>
      <c r="BC189" s="121">
        <f>IF(BB189=1,#REF!,0)</f>
        <v>0</v>
      </c>
      <c r="BD189" s="121" t="e">
        <f>IF(BB189=2,#REF!,0)</f>
        <v>#REF!</v>
      </c>
      <c r="BE189" s="121">
        <f>IF(BB189=3,#REF!,0)</f>
        <v>0</v>
      </c>
      <c r="BF189" s="121">
        <f>IF(BB189=4,#REF!,0)</f>
        <v>0</v>
      </c>
      <c r="BG189" s="121">
        <f>IF(BB189=5,#REF!,0)</f>
        <v>0</v>
      </c>
    </row>
    <row r="190" spans="1:59" x14ac:dyDescent="0.2">
      <c r="A190" s="145">
        <v>216</v>
      </c>
      <c r="B190" s="146" t="s">
        <v>357</v>
      </c>
      <c r="C190" s="147" t="s">
        <v>358</v>
      </c>
      <c r="D190" s="148" t="s">
        <v>345</v>
      </c>
      <c r="E190" s="149">
        <v>430</v>
      </c>
      <c r="F190" s="149"/>
      <c r="G190" s="150">
        <f t="shared" si="53"/>
        <v>0</v>
      </c>
      <c r="H190" s="151">
        <v>1E-3</v>
      </c>
      <c r="I190" s="151">
        <f t="shared" si="54"/>
        <v>0.43</v>
      </c>
      <c r="J190" s="151">
        <v>0</v>
      </c>
      <c r="K190" s="151">
        <f t="shared" si="55"/>
        <v>0</v>
      </c>
      <c r="O190" s="158"/>
      <c r="Q190" s="144"/>
    </row>
    <row r="191" spans="1:59" x14ac:dyDescent="0.2">
      <c r="A191" s="145">
        <v>217</v>
      </c>
      <c r="B191" s="146" t="s">
        <v>359</v>
      </c>
      <c r="C191" s="147" t="s">
        <v>360</v>
      </c>
      <c r="D191" s="148" t="s">
        <v>352</v>
      </c>
      <c r="E191" s="149">
        <v>0.54</v>
      </c>
      <c r="F191" s="149"/>
      <c r="G191" s="150">
        <f t="shared" si="53"/>
        <v>0</v>
      </c>
      <c r="H191" s="151">
        <v>1</v>
      </c>
      <c r="I191" s="151">
        <f t="shared" si="54"/>
        <v>0.54</v>
      </c>
      <c r="J191" s="151">
        <v>0</v>
      </c>
      <c r="K191" s="151">
        <f t="shared" si="55"/>
        <v>0</v>
      </c>
      <c r="O191" s="158"/>
      <c r="Q191" s="144"/>
    </row>
    <row r="192" spans="1:59" x14ac:dyDescent="0.2">
      <c r="A192" s="145">
        <v>218</v>
      </c>
      <c r="B192" s="146" t="s">
        <v>361</v>
      </c>
      <c r="C192" s="147" t="s">
        <v>362</v>
      </c>
      <c r="D192" s="148" t="s">
        <v>90</v>
      </c>
      <c r="E192" s="149">
        <v>24</v>
      </c>
      <c r="F192" s="149"/>
      <c r="G192" s="150">
        <f t="shared" si="53"/>
        <v>0</v>
      </c>
      <c r="H192" s="151">
        <v>7.6999999999999996E-4</v>
      </c>
      <c r="I192" s="151">
        <f t="shared" si="54"/>
        <v>1.848E-2</v>
      </c>
      <c r="J192" s="151">
        <v>0</v>
      </c>
      <c r="K192" s="151">
        <f t="shared" si="55"/>
        <v>0</v>
      </c>
      <c r="O192" s="158"/>
      <c r="Q192" s="144"/>
    </row>
    <row r="193" spans="1:59" x14ac:dyDescent="0.2">
      <c r="A193" s="145">
        <v>219</v>
      </c>
      <c r="B193" s="146" t="s">
        <v>363</v>
      </c>
      <c r="C193" s="147" t="s">
        <v>364</v>
      </c>
      <c r="D193" s="148" t="s">
        <v>345</v>
      </c>
      <c r="E193" s="149">
        <v>50</v>
      </c>
      <c r="F193" s="149"/>
      <c r="G193" s="150">
        <f t="shared" si="53"/>
        <v>0</v>
      </c>
      <c r="H193" s="151">
        <v>6.0000000000000002E-5</v>
      </c>
      <c r="I193" s="151">
        <f t="shared" si="54"/>
        <v>3.0000000000000001E-3</v>
      </c>
      <c r="J193" s="151">
        <v>0</v>
      </c>
      <c r="K193" s="151">
        <f t="shared" si="55"/>
        <v>0</v>
      </c>
      <c r="O193" s="158"/>
      <c r="Q193" s="144"/>
    </row>
    <row r="194" spans="1:59" x14ac:dyDescent="0.2">
      <c r="A194" s="145">
        <v>220</v>
      </c>
      <c r="B194" s="146" t="s">
        <v>365</v>
      </c>
      <c r="C194" s="147" t="s">
        <v>366</v>
      </c>
      <c r="D194" s="148" t="s">
        <v>112</v>
      </c>
      <c r="E194" s="149">
        <v>2.028</v>
      </c>
      <c r="F194" s="149"/>
      <c r="G194" s="150">
        <f t="shared" si="53"/>
        <v>0</v>
      </c>
      <c r="H194" s="151">
        <v>0</v>
      </c>
      <c r="I194" s="151">
        <f t="shared" si="54"/>
        <v>0</v>
      </c>
      <c r="J194" s="151">
        <v>0</v>
      </c>
      <c r="K194" s="151">
        <f t="shared" si="55"/>
        <v>0</v>
      </c>
      <c r="Q194" s="144">
        <v>2</v>
      </c>
      <c r="AA194" s="121">
        <v>12</v>
      </c>
      <c r="AB194" s="121">
        <v>0</v>
      </c>
      <c r="AC194" s="121">
        <v>235</v>
      </c>
      <c r="BB194" s="121">
        <v>2</v>
      </c>
      <c r="BC194" s="121">
        <f>IF(BB194=1,#REF!,0)</f>
        <v>0</v>
      </c>
      <c r="BD194" s="121" t="e">
        <f>IF(BB194=2,#REF!,0)</f>
        <v>#REF!</v>
      </c>
      <c r="BE194" s="121">
        <f>IF(BB194=3,#REF!,0)</f>
        <v>0</v>
      </c>
      <c r="BF194" s="121">
        <f>IF(BB194=4,#REF!,0)</f>
        <v>0</v>
      </c>
      <c r="BG194" s="121">
        <f>IF(BB194=5,#REF!,0)</f>
        <v>0</v>
      </c>
    </row>
    <row r="195" spans="1:59" x14ac:dyDescent="0.2">
      <c r="A195" s="159"/>
      <c r="B195" s="160" t="s">
        <v>69</v>
      </c>
      <c r="C195" s="161" t="str">
        <f>CONCATENATE(B174," ",C174)</f>
        <v>767 Konstrukce zámečnické</v>
      </c>
      <c r="D195" s="159"/>
      <c r="E195" s="162"/>
      <c r="F195" s="162"/>
      <c r="G195" s="163">
        <f>SUM(G174:G194)</f>
        <v>0</v>
      </c>
      <c r="H195" s="164"/>
      <c r="I195" s="165">
        <f>SUM(I174:I194)</f>
        <v>2.059402</v>
      </c>
      <c r="J195" s="164"/>
      <c r="K195" s="165">
        <f>SUM(K174:K194)</f>
        <v>-2.4E-2</v>
      </c>
      <c r="M195" s="121" t="s">
        <v>367</v>
      </c>
      <c r="O195" s="158"/>
      <c r="Q195" s="144"/>
    </row>
    <row r="196" spans="1:59" x14ac:dyDescent="0.2">
      <c r="A196" s="137" t="s">
        <v>65</v>
      </c>
      <c r="B196" s="138" t="s">
        <v>368</v>
      </c>
      <c r="C196" s="139" t="s">
        <v>369</v>
      </c>
      <c r="D196" s="140"/>
      <c r="E196" s="141"/>
      <c r="F196" s="141"/>
      <c r="G196" s="142"/>
      <c r="H196" s="143"/>
      <c r="I196" s="143"/>
      <c r="J196" s="143"/>
      <c r="K196" s="143"/>
      <c r="Q196" s="144">
        <v>1</v>
      </c>
    </row>
    <row r="197" spans="1:59" x14ac:dyDescent="0.2">
      <c r="A197" s="145">
        <v>221</v>
      </c>
      <c r="B197" s="146" t="s">
        <v>370</v>
      </c>
      <c r="C197" s="147" t="s">
        <v>371</v>
      </c>
      <c r="D197" s="148" t="s">
        <v>89</v>
      </c>
      <c r="E197" s="149">
        <f>E199</f>
        <v>438.36</v>
      </c>
      <c r="F197" s="149"/>
      <c r="G197" s="150">
        <f>E197*F197</f>
        <v>0</v>
      </c>
      <c r="H197" s="151">
        <v>3.1E-4</v>
      </c>
      <c r="I197" s="151">
        <f>E197*H197</f>
        <v>0.1358916</v>
      </c>
      <c r="J197" s="151">
        <v>0</v>
      </c>
      <c r="K197" s="151">
        <f>E197*J197</f>
        <v>0</v>
      </c>
      <c r="Q197" s="144">
        <v>2</v>
      </c>
      <c r="AA197" s="121">
        <v>12</v>
      </c>
      <c r="AB197" s="121">
        <v>0</v>
      </c>
      <c r="AC197" s="121">
        <v>257</v>
      </c>
      <c r="BB197" s="121">
        <v>2</v>
      </c>
      <c r="BC197" s="121">
        <f>IF(BB197=1,#REF!,0)</f>
        <v>0</v>
      </c>
      <c r="BD197" s="121" t="e">
        <f>IF(BB197=2,#REF!,0)</f>
        <v>#REF!</v>
      </c>
      <c r="BE197" s="121">
        <f>IF(BB197=3,#REF!,0)</f>
        <v>0</v>
      </c>
      <c r="BF197" s="121">
        <f>IF(BB197=4,#REF!,0)</f>
        <v>0</v>
      </c>
      <c r="BG197" s="121">
        <f>IF(BB197=5,#REF!,0)</f>
        <v>0</v>
      </c>
    </row>
    <row r="198" spans="1:59" x14ac:dyDescent="0.2">
      <c r="A198" s="152"/>
      <c r="B198" s="153"/>
      <c r="C198" s="209" t="s">
        <v>412</v>
      </c>
      <c r="D198" s="210"/>
      <c r="E198" s="154">
        <v>0</v>
      </c>
      <c r="F198" s="155"/>
      <c r="G198" s="156"/>
      <c r="H198" s="157"/>
      <c r="I198" s="157"/>
      <c r="J198" s="157"/>
      <c r="K198" s="157"/>
      <c r="M198" s="121" t="s">
        <v>376</v>
      </c>
      <c r="O198" s="158"/>
      <c r="Q198" s="144"/>
    </row>
    <row r="199" spans="1:59" x14ac:dyDescent="0.2">
      <c r="A199" s="152"/>
      <c r="B199" s="153"/>
      <c r="C199" s="209" t="s">
        <v>413</v>
      </c>
      <c r="D199" s="210"/>
      <c r="E199" s="154">
        <f>423.36+15</f>
        <v>438.36</v>
      </c>
      <c r="F199" s="155"/>
      <c r="G199" s="156"/>
      <c r="H199" s="157"/>
      <c r="I199" s="157"/>
      <c r="J199" s="157"/>
      <c r="K199" s="157"/>
      <c r="Q199" s="144">
        <v>4</v>
      </c>
      <c r="BC199" s="166">
        <f>SUM(BC196:BC198)</f>
        <v>0</v>
      </c>
      <c r="BD199" s="166" t="e">
        <f>SUM(BD196:BD198)</f>
        <v>#REF!</v>
      </c>
      <c r="BE199" s="166">
        <f>SUM(BE196:BE198)</f>
        <v>0</v>
      </c>
      <c r="BF199" s="166">
        <f>SUM(BF196:BF198)</f>
        <v>0</v>
      </c>
      <c r="BG199" s="166">
        <f>SUM(BG196:BG198)</f>
        <v>0</v>
      </c>
    </row>
    <row r="200" spans="1:59" ht="25.5" x14ac:dyDescent="0.2">
      <c r="A200" s="145">
        <v>222</v>
      </c>
      <c r="B200" s="146" t="s">
        <v>372</v>
      </c>
      <c r="C200" s="147" t="s">
        <v>373</v>
      </c>
      <c r="D200" s="148" t="s">
        <v>89</v>
      </c>
      <c r="E200" s="149">
        <v>33.479999999999997</v>
      </c>
      <c r="F200" s="149"/>
      <c r="G200" s="150">
        <f>E200*F200</f>
        <v>0</v>
      </c>
      <c r="H200" s="151">
        <v>4.2000000000000002E-4</v>
      </c>
      <c r="I200" s="151">
        <f>E200*H200</f>
        <v>1.4061599999999999E-2</v>
      </c>
      <c r="J200" s="151">
        <v>0</v>
      </c>
      <c r="K200" s="151">
        <f>E200*J200</f>
        <v>0</v>
      </c>
      <c r="Q200" s="144">
        <v>1</v>
      </c>
    </row>
    <row r="201" spans="1:59" x14ac:dyDescent="0.2">
      <c r="A201" s="152"/>
      <c r="B201" s="153"/>
      <c r="C201" s="209" t="s">
        <v>374</v>
      </c>
      <c r="D201" s="210"/>
      <c r="E201" s="154">
        <v>0</v>
      </c>
      <c r="F201" s="155"/>
      <c r="G201" s="156"/>
      <c r="H201" s="157"/>
      <c r="I201" s="157"/>
      <c r="J201" s="157"/>
      <c r="K201" s="157"/>
      <c r="Q201" s="144">
        <v>2</v>
      </c>
      <c r="AA201" s="121">
        <v>12</v>
      </c>
      <c r="AB201" s="121">
        <v>0</v>
      </c>
      <c r="AC201" s="121">
        <v>258</v>
      </c>
      <c r="BB201" s="121">
        <v>4</v>
      </c>
      <c r="BC201" s="121">
        <f>IF(BB201=1,G205,0)</f>
        <v>0</v>
      </c>
      <c r="BD201" s="121">
        <f>IF(BB201=2,G205,0)</f>
        <v>0</v>
      </c>
      <c r="BE201" s="121">
        <f>IF(BB201=3,G205,0)</f>
        <v>0</v>
      </c>
      <c r="BF201" s="121">
        <f>IF(BB201=4,G205,0)</f>
        <v>0</v>
      </c>
      <c r="BG201" s="121">
        <f>IF(BB201=5,G205,0)</f>
        <v>0</v>
      </c>
    </row>
    <row r="202" spans="1:59" x14ac:dyDescent="0.2">
      <c r="A202" s="152"/>
      <c r="B202" s="153"/>
      <c r="C202" s="209" t="s">
        <v>375</v>
      </c>
      <c r="D202" s="210"/>
      <c r="E202" s="154">
        <v>33.479999999999997</v>
      </c>
      <c r="F202" s="155"/>
      <c r="G202" s="156"/>
      <c r="H202" s="157"/>
      <c r="I202" s="157"/>
      <c r="J202" s="157"/>
      <c r="K202" s="157"/>
      <c r="Q202" s="144">
        <v>4</v>
      </c>
      <c r="BC202" s="166">
        <f>SUM(BC200:BC201)</f>
        <v>0</v>
      </c>
      <c r="BD202" s="166">
        <f>SUM(BD200:BD201)</f>
        <v>0</v>
      </c>
      <c r="BE202" s="166">
        <f>SUM(BE200:BE201)</f>
        <v>0</v>
      </c>
      <c r="BF202" s="166">
        <f>SUM(BF200:BF201)</f>
        <v>0</v>
      </c>
      <c r="BG202" s="166">
        <f>SUM(BG200:BG201)</f>
        <v>0</v>
      </c>
    </row>
    <row r="203" spans="1:59" x14ac:dyDescent="0.2">
      <c r="A203" s="159"/>
      <c r="B203" s="160" t="s">
        <v>69</v>
      </c>
      <c r="C203" s="161" t="str">
        <f>CONCATENATE(B196," ",C196)</f>
        <v>783 Nátěry</v>
      </c>
      <c r="D203" s="159"/>
      <c r="E203" s="162"/>
      <c r="F203" s="162"/>
      <c r="G203" s="163">
        <f>SUM(G196:G202)</f>
        <v>0</v>
      </c>
      <c r="H203" s="164"/>
      <c r="I203" s="165">
        <f>SUM(I196:I202)</f>
        <v>0.14995320000000001</v>
      </c>
      <c r="J203" s="164"/>
      <c r="K203" s="165">
        <f>SUM(K196:K202)</f>
        <v>0</v>
      </c>
      <c r="Q203" s="144">
        <v>1</v>
      </c>
    </row>
    <row r="204" spans="1:59" x14ac:dyDescent="0.2">
      <c r="A204" s="137" t="s">
        <v>65</v>
      </c>
      <c r="B204" s="138" t="s">
        <v>377</v>
      </c>
      <c r="C204" s="139" t="s">
        <v>378</v>
      </c>
      <c r="D204" s="140"/>
      <c r="E204" s="141"/>
      <c r="F204" s="141"/>
      <c r="G204" s="142"/>
      <c r="H204" s="143"/>
      <c r="I204" s="143"/>
      <c r="J204" s="143"/>
      <c r="K204" s="143"/>
      <c r="Q204" s="144">
        <v>2</v>
      </c>
      <c r="AA204" s="121">
        <v>12</v>
      </c>
      <c r="AB204" s="121">
        <v>0</v>
      </c>
      <c r="AC204" s="121">
        <v>263</v>
      </c>
      <c r="BB204" s="121">
        <v>4</v>
      </c>
      <c r="BC204" s="121">
        <f t="shared" ref="BC204:BC206" si="56">IF(BB204=1,G212,0)</f>
        <v>0</v>
      </c>
      <c r="BD204" s="121">
        <f t="shared" ref="BD204:BD206" si="57">IF(BB204=2,G212,0)</f>
        <v>0</v>
      </c>
      <c r="BE204" s="121">
        <f t="shared" ref="BE204:BE206" si="58">IF(BB204=3,G212,0)</f>
        <v>0</v>
      </c>
      <c r="BF204" s="121">
        <f t="shared" ref="BF204:BF206" si="59">IF(BB204=4,G212,0)</f>
        <v>0</v>
      </c>
      <c r="BG204" s="121">
        <f t="shared" ref="BG204:BG206" si="60">IF(BB204=5,G212,0)</f>
        <v>0</v>
      </c>
    </row>
    <row r="205" spans="1:59" x14ac:dyDescent="0.2">
      <c r="A205" s="145">
        <v>223</v>
      </c>
      <c r="B205" s="146" t="s">
        <v>379</v>
      </c>
      <c r="C205" s="147" t="s">
        <v>380</v>
      </c>
      <c r="D205" s="148" t="s">
        <v>179</v>
      </c>
      <c r="E205" s="149">
        <v>1</v>
      </c>
      <c r="F205" s="149"/>
      <c r="G205" s="150">
        <f>E205*F205</f>
        <v>0</v>
      </c>
      <c r="H205" s="151">
        <v>0</v>
      </c>
      <c r="I205" s="151">
        <f>E205*H205</f>
        <v>0</v>
      </c>
      <c r="J205" s="151">
        <v>0</v>
      </c>
      <c r="K205" s="151">
        <f>E205*J205</f>
        <v>0</v>
      </c>
      <c r="Q205" s="144">
        <v>2</v>
      </c>
      <c r="AA205" s="121">
        <v>12</v>
      </c>
      <c r="AB205" s="121">
        <v>0</v>
      </c>
      <c r="AC205" s="121">
        <v>264</v>
      </c>
      <c r="BB205" s="121">
        <v>4</v>
      </c>
      <c r="BC205" s="121">
        <f t="shared" si="56"/>
        <v>0</v>
      </c>
      <c r="BD205" s="121">
        <f t="shared" si="57"/>
        <v>0</v>
      </c>
      <c r="BE205" s="121">
        <f t="shared" si="58"/>
        <v>0</v>
      </c>
      <c r="BF205" s="121">
        <f t="shared" si="59"/>
        <v>0</v>
      </c>
      <c r="BG205" s="121">
        <f t="shared" si="60"/>
        <v>0</v>
      </c>
    </row>
    <row r="206" spans="1:59" x14ac:dyDescent="0.2">
      <c r="A206" s="159"/>
      <c r="B206" s="160" t="s">
        <v>69</v>
      </c>
      <c r="C206" s="161" t="str">
        <f>CONCATENATE(B204," ",C204)</f>
        <v>M21 Elektromontáže</v>
      </c>
      <c r="D206" s="159"/>
      <c r="E206" s="162"/>
      <c r="F206" s="162"/>
      <c r="G206" s="163">
        <f>SUM(G204:G205)</f>
        <v>0</v>
      </c>
      <c r="H206" s="164"/>
      <c r="I206" s="165">
        <f>SUM(I204:I205)</f>
        <v>0</v>
      </c>
      <c r="J206" s="164"/>
      <c r="K206" s="165">
        <f>SUM(K204:K205)</f>
        <v>0</v>
      </c>
      <c r="Q206" s="144">
        <v>2</v>
      </c>
      <c r="AA206" s="121">
        <v>12</v>
      </c>
      <c r="AB206" s="121">
        <v>0</v>
      </c>
      <c r="AC206" s="121">
        <v>265</v>
      </c>
      <c r="BB206" s="121">
        <v>4</v>
      </c>
      <c r="BC206" s="121">
        <f t="shared" si="56"/>
        <v>0</v>
      </c>
      <c r="BD206" s="121">
        <f t="shared" si="57"/>
        <v>0</v>
      </c>
      <c r="BE206" s="121">
        <f t="shared" si="58"/>
        <v>0</v>
      </c>
      <c r="BF206" s="121">
        <f t="shared" si="59"/>
        <v>0</v>
      </c>
      <c r="BG206" s="121">
        <f t="shared" si="60"/>
        <v>0</v>
      </c>
    </row>
    <row r="207" spans="1:59" x14ac:dyDescent="0.2">
      <c r="A207" s="137" t="s">
        <v>65</v>
      </c>
      <c r="B207" s="138" t="s">
        <v>381</v>
      </c>
      <c r="C207" s="139" t="s">
        <v>382</v>
      </c>
      <c r="D207" s="140"/>
      <c r="E207" s="141"/>
      <c r="F207" s="141"/>
      <c r="G207" s="142"/>
      <c r="H207" s="143"/>
      <c r="I207" s="143"/>
      <c r="J207" s="143"/>
      <c r="K207" s="143"/>
      <c r="Q207" s="144">
        <v>4</v>
      </c>
      <c r="BC207" s="166">
        <f>SUM(BC203:BC206)</f>
        <v>0</v>
      </c>
      <c r="BD207" s="166">
        <f>SUM(BD203:BD206)</f>
        <v>0</v>
      </c>
      <c r="BE207" s="166">
        <f>SUM(BE203:BE206)</f>
        <v>0</v>
      </c>
      <c r="BF207" s="166">
        <f>SUM(BF203:BF206)</f>
        <v>0</v>
      </c>
      <c r="BG207" s="166">
        <f>SUM(BG203:BG206)</f>
        <v>0</v>
      </c>
    </row>
    <row r="208" spans="1:59" x14ac:dyDescent="0.2">
      <c r="A208" s="145">
        <v>224</v>
      </c>
      <c r="B208" s="146" t="s">
        <v>383</v>
      </c>
      <c r="C208" s="147" t="s">
        <v>384</v>
      </c>
      <c r="D208" s="148" t="s">
        <v>91</v>
      </c>
      <c r="E208" s="149">
        <v>17</v>
      </c>
      <c r="F208" s="149"/>
      <c r="G208" s="150">
        <f t="shared" ref="G208:G214" si="61">E208*F208</f>
        <v>0</v>
      </c>
      <c r="H208" s="151">
        <v>0</v>
      </c>
      <c r="I208" s="151">
        <f t="shared" ref="I208:I214" si="62">E208*H208</f>
        <v>0</v>
      </c>
      <c r="J208" s="151">
        <v>0</v>
      </c>
      <c r="K208" s="151">
        <f t="shared" ref="K208:K214" si="63">E208*J208</f>
        <v>0</v>
      </c>
    </row>
    <row r="209" spans="1:11" x14ac:dyDescent="0.2">
      <c r="A209" s="145">
        <v>225</v>
      </c>
      <c r="B209" s="146" t="s">
        <v>385</v>
      </c>
      <c r="C209" s="147" t="s">
        <v>386</v>
      </c>
      <c r="D209" s="148" t="s">
        <v>91</v>
      </c>
      <c r="E209" s="149">
        <v>17</v>
      </c>
      <c r="F209" s="149"/>
      <c r="G209" s="150">
        <f t="shared" si="61"/>
        <v>0</v>
      </c>
      <c r="H209" s="151">
        <v>1.24E-3</v>
      </c>
      <c r="I209" s="151">
        <f t="shared" si="62"/>
        <v>2.1080000000000002E-2</v>
      </c>
      <c r="J209" s="151">
        <v>0</v>
      </c>
      <c r="K209" s="151">
        <f t="shared" si="63"/>
        <v>0</v>
      </c>
    </row>
    <row r="210" spans="1:11" x14ac:dyDescent="0.2">
      <c r="A210" s="145">
        <v>226</v>
      </c>
      <c r="B210" s="146" t="s">
        <v>387</v>
      </c>
      <c r="C210" s="147" t="s">
        <v>388</v>
      </c>
      <c r="D210" s="148" t="s">
        <v>90</v>
      </c>
      <c r="E210" s="149">
        <v>1</v>
      </c>
      <c r="F210" s="149"/>
      <c r="G210" s="150">
        <f t="shared" si="61"/>
        <v>0</v>
      </c>
      <c r="H210" s="151">
        <v>7.0000000000000001E-3</v>
      </c>
      <c r="I210" s="151">
        <f t="shared" si="62"/>
        <v>7.0000000000000001E-3</v>
      </c>
      <c r="J210" s="151">
        <v>0</v>
      </c>
      <c r="K210" s="151">
        <f t="shared" si="63"/>
        <v>0</v>
      </c>
    </row>
    <row r="211" spans="1:11" x14ac:dyDescent="0.2">
      <c r="A211" s="145">
        <v>227</v>
      </c>
      <c r="B211" s="146" t="s">
        <v>389</v>
      </c>
      <c r="C211" s="147" t="s">
        <v>390</v>
      </c>
      <c r="D211" s="148" t="s">
        <v>90</v>
      </c>
      <c r="E211" s="149">
        <v>2</v>
      </c>
      <c r="F211" s="149"/>
      <c r="G211" s="150">
        <f t="shared" si="61"/>
        <v>0</v>
      </c>
      <c r="H211" s="151">
        <v>8.0000000000000002E-3</v>
      </c>
      <c r="I211" s="151">
        <f t="shared" si="62"/>
        <v>1.6E-2</v>
      </c>
      <c r="J211" s="151">
        <v>0</v>
      </c>
      <c r="K211" s="151">
        <f t="shared" si="63"/>
        <v>0</v>
      </c>
    </row>
    <row r="212" spans="1:11" x14ac:dyDescent="0.2">
      <c r="A212" s="145">
        <v>228</v>
      </c>
      <c r="B212" s="146" t="s">
        <v>391</v>
      </c>
      <c r="C212" s="147" t="s">
        <v>392</v>
      </c>
      <c r="D212" s="148" t="s">
        <v>68</v>
      </c>
      <c r="E212" s="149">
        <v>5</v>
      </c>
      <c r="F212" s="149"/>
      <c r="G212" s="150">
        <f t="shared" si="61"/>
        <v>0</v>
      </c>
      <c r="H212" s="151">
        <v>0</v>
      </c>
      <c r="I212" s="151">
        <f t="shared" si="62"/>
        <v>0</v>
      </c>
      <c r="J212" s="151">
        <v>0</v>
      </c>
      <c r="K212" s="151">
        <f t="shared" si="63"/>
        <v>0</v>
      </c>
    </row>
    <row r="213" spans="1:11" x14ac:dyDescent="0.2">
      <c r="A213" s="145">
        <v>229</v>
      </c>
      <c r="B213" s="146" t="s">
        <v>393</v>
      </c>
      <c r="C213" s="147" t="s">
        <v>394</v>
      </c>
      <c r="D213" s="148" t="s">
        <v>68</v>
      </c>
      <c r="E213" s="149">
        <v>6</v>
      </c>
      <c r="F213" s="149"/>
      <c r="G213" s="150">
        <f t="shared" si="61"/>
        <v>0</v>
      </c>
      <c r="H213" s="151">
        <v>0</v>
      </c>
      <c r="I213" s="151">
        <f t="shared" si="62"/>
        <v>0</v>
      </c>
      <c r="J213" s="151">
        <v>0</v>
      </c>
      <c r="K213" s="151">
        <f t="shared" si="63"/>
        <v>0</v>
      </c>
    </row>
    <row r="214" spans="1:11" x14ac:dyDescent="0.2">
      <c r="A214" s="145">
        <v>230</v>
      </c>
      <c r="B214" s="146" t="s">
        <v>395</v>
      </c>
      <c r="C214" s="147" t="s">
        <v>396</v>
      </c>
      <c r="D214" s="148" t="s">
        <v>68</v>
      </c>
      <c r="E214" s="149">
        <v>3</v>
      </c>
      <c r="F214" s="149"/>
      <c r="G214" s="150">
        <f t="shared" si="61"/>
        <v>0</v>
      </c>
      <c r="H214" s="151">
        <v>0</v>
      </c>
      <c r="I214" s="151">
        <f t="shared" si="62"/>
        <v>0</v>
      </c>
      <c r="J214" s="151">
        <v>0</v>
      </c>
      <c r="K214" s="151">
        <f t="shared" si="63"/>
        <v>0</v>
      </c>
    </row>
    <row r="215" spans="1:11" x14ac:dyDescent="0.2">
      <c r="A215" s="159"/>
      <c r="B215" s="160" t="s">
        <v>69</v>
      </c>
      <c r="C215" s="161" t="str">
        <f>CONCATENATE(B207," ",C207)</f>
        <v>M23 Montáže potrubí</v>
      </c>
      <c r="D215" s="159"/>
      <c r="E215" s="162"/>
      <c r="F215" s="162"/>
      <c r="G215" s="163">
        <f>SUM(G207:G214)</f>
        <v>0</v>
      </c>
      <c r="H215" s="164"/>
      <c r="I215" s="165">
        <f>SUM(I207:I214)</f>
        <v>4.4080000000000001E-2</v>
      </c>
      <c r="J215" s="164"/>
      <c r="K215" s="165">
        <f>SUM(K207:K214)</f>
        <v>0</v>
      </c>
    </row>
    <row r="216" spans="1:11" x14ac:dyDescent="0.2">
      <c r="E216" s="121"/>
    </row>
    <row r="217" spans="1:11" x14ac:dyDescent="0.2">
      <c r="E217" s="121"/>
    </row>
    <row r="218" spans="1:11" x14ac:dyDescent="0.2">
      <c r="E218" s="121"/>
    </row>
    <row r="219" spans="1:11" x14ac:dyDescent="0.2">
      <c r="E219" s="121"/>
    </row>
    <row r="220" spans="1:11" x14ac:dyDescent="0.2">
      <c r="E220" s="121"/>
    </row>
    <row r="221" spans="1:11" x14ac:dyDescent="0.2">
      <c r="E221" s="121"/>
    </row>
    <row r="222" spans="1:11" x14ac:dyDescent="0.2">
      <c r="E222" s="121"/>
    </row>
    <row r="223" spans="1:11" x14ac:dyDescent="0.2">
      <c r="E223" s="121"/>
    </row>
    <row r="224" spans="1:11" x14ac:dyDescent="0.2">
      <c r="E224" s="121"/>
    </row>
    <row r="225" spans="1:7" x14ac:dyDescent="0.2">
      <c r="E225" s="121"/>
    </row>
    <row r="226" spans="1:7" x14ac:dyDescent="0.2">
      <c r="E226" s="121"/>
    </row>
    <row r="227" spans="1:7" x14ac:dyDescent="0.2">
      <c r="E227" s="121"/>
    </row>
    <row r="228" spans="1:7" x14ac:dyDescent="0.2">
      <c r="E228" s="121"/>
    </row>
    <row r="229" spans="1:7" x14ac:dyDescent="0.2">
      <c r="E229" s="121"/>
    </row>
    <row r="230" spans="1:7" x14ac:dyDescent="0.2">
      <c r="E230" s="121"/>
    </row>
    <row r="231" spans="1:7" x14ac:dyDescent="0.2">
      <c r="E231" s="121"/>
    </row>
    <row r="232" spans="1:7" x14ac:dyDescent="0.2">
      <c r="E232" s="121"/>
    </row>
    <row r="233" spans="1:7" x14ac:dyDescent="0.2">
      <c r="E233" s="121"/>
    </row>
    <row r="234" spans="1:7" x14ac:dyDescent="0.2">
      <c r="E234" s="121"/>
    </row>
    <row r="235" spans="1:7" x14ac:dyDescent="0.2">
      <c r="E235" s="121"/>
    </row>
    <row r="236" spans="1:7" x14ac:dyDescent="0.2">
      <c r="E236" s="121"/>
    </row>
    <row r="237" spans="1:7" x14ac:dyDescent="0.2">
      <c r="E237" s="121"/>
    </row>
    <row r="238" spans="1:7" x14ac:dyDescent="0.2">
      <c r="E238" s="121"/>
    </row>
    <row r="239" spans="1:7" x14ac:dyDescent="0.2">
      <c r="A239" s="167"/>
      <c r="B239" s="167"/>
      <c r="C239" s="167"/>
      <c r="D239" s="167"/>
      <c r="E239" s="167"/>
      <c r="F239" s="167"/>
      <c r="G239" s="167"/>
    </row>
    <row r="240" spans="1:7" x14ac:dyDescent="0.2">
      <c r="A240" s="167"/>
      <c r="B240" s="167"/>
      <c r="C240" s="167"/>
      <c r="D240" s="167"/>
      <c r="E240" s="167"/>
      <c r="F240" s="167"/>
      <c r="G240" s="167"/>
    </row>
    <row r="241" spans="1:7" x14ac:dyDescent="0.2">
      <c r="A241" s="167"/>
      <c r="B241" s="167"/>
      <c r="C241" s="167"/>
      <c r="D241" s="167"/>
      <c r="E241" s="167"/>
      <c r="F241" s="167"/>
      <c r="G241" s="167"/>
    </row>
    <row r="242" spans="1:7" x14ac:dyDescent="0.2">
      <c r="A242" s="167"/>
      <c r="B242" s="167"/>
      <c r="C242" s="167"/>
      <c r="D242" s="167"/>
      <c r="E242" s="167"/>
      <c r="F242" s="167"/>
      <c r="G242" s="167"/>
    </row>
    <row r="243" spans="1:7" x14ac:dyDescent="0.2">
      <c r="E243" s="121"/>
    </row>
    <row r="244" spans="1:7" x14ac:dyDescent="0.2">
      <c r="E244" s="121"/>
    </row>
    <row r="245" spans="1:7" x14ac:dyDescent="0.2">
      <c r="E245" s="121"/>
    </row>
    <row r="246" spans="1:7" x14ac:dyDescent="0.2">
      <c r="E246" s="121"/>
    </row>
    <row r="247" spans="1:7" x14ac:dyDescent="0.2">
      <c r="E247" s="121"/>
    </row>
    <row r="248" spans="1:7" x14ac:dyDescent="0.2">
      <c r="E248" s="121"/>
    </row>
    <row r="249" spans="1:7" x14ac:dyDescent="0.2">
      <c r="E249" s="121"/>
    </row>
    <row r="250" spans="1:7" x14ac:dyDescent="0.2">
      <c r="E250" s="121"/>
    </row>
    <row r="251" spans="1:7" x14ac:dyDescent="0.2">
      <c r="E251" s="121"/>
    </row>
    <row r="252" spans="1:7" x14ac:dyDescent="0.2">
      <c r="E252" s="121"/>
    </row>
    <row r="253" spans="1:7" x14ac:dyDescent="0.2">
      <c r="E253" s="121"/>
    </row>
    <row r="254" spans="1:7" x14ac:dyDescent="0.2">
      <c r="E254" s="121"/>
    </row>
    <row r="255" spans="1:7" x14ac:dyDescent="0.2">
      <c r="E255" s="121"/>
    </row>
    <row r="256" spans="1:7" x14ac:dyDescent="0.2">
      <c r="E256" s="121"/>
    </row>
    <row r="257" spans="1:7" x14ac:dyDescent="0.2">
      <c r="E257" s="121"/>
    </row>
    <row r="258" spans="1:7" x14ac:dyDescent="0.2">
      <c r="E258" s="121"/>
    </row>
    <row r="259" spans="1:7" x14ac:dyDescent="0.2">
      <c r="E259" s="121"/>
    </row>
    <row r="260" spans="1:7" x14ac:dyDescent="0.2">
      <c r="E260" s="121"/>
    </row>
    <row r="261" spans="1:7" x14ac:dyDescent="0.2">
      <c r="E261" s="121"/>
    </row>
    <row r="262" spans="1:7" x14ac:dyDescent="0.2">
      <c r="E262" s="121"/>
    </row>
    <row r="263" spans="1:7" x14ac:dyDescent="0.2">
      <c r="E263" s="121"/>
    </row>
    <row r="264" spans="1:7" x14ac:dyDescent="0.2">
      <c r="E264" s="121"/>
    </row>
    <row r="265" spans="1:7" x14ac:dyDescent="0.2">
      <c r="E265" s="121"/>
    </row>
    <row r="266" spans="1:7" x14ac:dyDescent="0.2">
      <c r="E266" s="121"/>
    </row>
    <row r="267" spans="1:7" x14ac:dyDescent="0.2">
      <c r="E267" s="121"/>
    </row>
    <row r="268" spans="1:7" x14ac:dyDescent="0.2">
      <c r="A268" s="168"/>
      <c r="B268" s="168"/>
    </row>
    <row r="269" spans="1:7" x14ac:dyDescent="0.2">
      <c r="A269" s="167"/>
      <c r="B269" s="167"/>
      <c r="C269" s="170"/>
      <c r="D269" s="170"/>
      <c r="E269" s="171"/>
      <c r="F269" s="170"/>
      <c r="G269" s="172"/>
    </row>
    <row r="270" spans="1:7" x14ac:dyDescent="0.2">
      <c r="A270" s="173"/>
      <c r="B270" s="173"/>
      <c r="C270" s="167"/>
      <c r="D270" s="167"/>
      <c r="E270" s="174"/>
      <c r="F270" s="167"/>
      <c r="G270" s="167"/>
    </row>
    <row r="271" spans="1:7" x14ac:dyDescent="0.2">
      <c r="A271" s="167"/>
      <c r="B271" s="167"/>
      <c r="C271" s="167"/>
      <c r="D271" s="167"/>
      <c r="E271" s="174"/>
      <c r="F271" s="167"/>
      <c r="G271" s="167"/>
    </row>
    <row r="272" spans="1:7" x14ac:dyDescent="0.2">
      <c r="A272" s="167"/>
      <c r="B272" s="167"/>
      <c r="C272" s="167"/>
      <c r="D272" s="167"/>
      <c r="E272" s="174"/>
      <c r="F272" s="167"/>
      <c r="G272" s="167"/>
    </row>
    <row r="273" spans="1:7" x14ac:dyDescent="0.2">
      <c r="A273" s="167"/>
      <c r="B273" s="167"/>
      <c r="C273" s="167"/>
      <c r="D273" s="167"/>
      <c r="E273" s="174"/>
      <c r="F273" s="167"/>
      <c r="G273" s="167"/>
    </row>
    <row r="274" spans="1:7" x14ac:dyDescent="0.2">
      <c r="A274" s="167"/>
      <c r="B274" s="167"/>
      <c r="C274" s="167"/>
      <c r="D274" s="167"/>
      <c r="E274" s="174"/>
      <c r="F274" s="167"/>
      <c r="G274" s="167"/>
    </row>
    <row r="275" spans="1:7" x14ac:dyDescent="0.2">
      <c r="A275" s="167"/>
      <c r="B275" s="167"/>
      <c r="C275" s="167"/>
      <c r="D275" s="167"/>
      <c r="E275" s="174"/>
      <c r="F275" s="167"/>
      <c r="G275" s="167"/>
    </row>
    <row r="276" spans="1:7" x14ac:dyDescent="0.2">
      <c r="A276" s="167"/>
      <c r="B276" s="167"/>
      <c r="C276" s="167"/>
      <c r="D276" s="167"/>
      <c r="E276" s="174"/>
      <c r="F276" s="167"/>
      <c r="G276" s="167"/>
    </row>
    <row r="277" spans="1:7" x14ac:dyDescent="0.2">
      <c r="A277" s="167"/>
      <c r="B277" s="167"/>
      <c r="C277" s="167"/>
      <c r="D277" s="167"/>
      <c r="E277" s="174"/>
      <c r="F277" s="167"/>
      <c r="G277" s="167"/>
    </row>
    <row r="278" spans="1:7" x14ac:dyDescent="0.2">
      <c r="A278" s="167"/>
      <c r="B278" s="167"/>
      <c r="C278" s="167"/>
      <c r="D278" s="167"/>
      <c r="E278" s="174"/>
      <c r="F278" s="167"/>
      <c r="G278" s="167"/>
    </row>
    <row r="279" spans="1:7" x14ac:dyDescent="0.2">
      <c r="A279" s="167"/>
      <c r="B279" s="167"/>
      <c r="C279" s="167"/>
      <c r="D279" s="167"/>
      <c r="E279" s="174"/>
      <c r="F279" s="167"/>
      <c r="G279" s="167"/>
    </row>
    <row r="280" spans="1:7" x14ac:dyDescent="0.2">
      <c r="A280" s="167"/>
      <c r="B280" s="167"/>
      <c r="C280" s="167"/>
      <c r="D280" s="167"/>
      <c r="E280" s="174"/>
      <c r="F280" s="167"/>
      <c r="G280" s="167"/>
    </row>
    <row r="281" spans="1:7" x14ac:dyDescent="0.2">
      <c r="A281" s="167"/>
      <c r="B281" s="167"/>
      <c r="C281" s="167"/>
      <c r="D281" s="167"/>
      <c r="E281" s="174"/>
      <c r="F281" s="167"/>
      <c r="G281" s="167"/>
    </row>
    <row r="282" spans="1:7" x14ac:dyDescent="0.2">
      <c r="A282" s="167"/>
      <c r="B282" s="167"/>
      <c r="C282" s="167"/>
      <c r="D282" s="167"/>
      <c r="E282" s="174"/>
      <c r="F282" s="167"/>
      <c r="G282" s="167"/>
    </row>
  </sheetData>
  <mergeCells count="32">
    <mergeCell ref="C15:D15"/>
    <mergeCell ref="C9:D9"/>
    <mergeCell ref="A1:I1"/>
    <mergeCell ref="A3:B3"/>
    <mergeCell ref="A4:B4"/>
    <mergeCell ref="C10:D10"/>
    <mergeCell ref="C11:D11"/>
    <mergeCell ref="C12:D12"/>
    <mergeCell ref="C13:D13"/>
    <mergeCell ref="C14:D14"/>
    <mergeCell ref="C30:D30"/>
    <mergeCell ref="C31:D31"/>
    <mergeCell ref="C23:D23"/>
    <mergeCell ref="C16:D16"/>
    <mergeCell ref="C17:D17"/>
    <mergeCell ref="C18:D18"/>
    <mergeCell ref="C19:D19"/>
    <mergeCell ref="C22:D22"/>
    <mergeCell ref="C39:D39"/>
    <mergeCell ref="C40:D40"/>
    <mergeCell ref="C34:D34"/>
    <mergeCell ref="C35:D35"/>
    <mergeCell ref="C36:D36"/>
    <mergeCell ref="C37:D37"/>
    <mergeCell ref="C198:D198"/>
    <mergeCell ref="C199:D199"/>
    <mergeCell ref="C201:D201"/>
    <mergeCell ref="C202:D202"/>
    <mergeCell ref="C59:D59"/>
    <mergeCell ref="C60:D60"/>
    <mergeCell ref="C62:D62"/>
    <mergeCell ref="C63:D63"/>
  </mergeCells>
  <printOptions gridLinesSet="0"/>
  <pageMargins left="0.59055118110236227" right="0.39370078740157483" top="0.78740157480314965" bottom="0.78740157480314965" header="0.31496062992125984" footer="0.31496062992125984"/>
  <pageSetup paperSize="9" scale="85" orientation="landscape" r:id="rId1"/>
  <headerFooter alignWithMargins="0">
    <oddFooter>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40</vt:i4>
      </vt:variant>
    </vt:vector>
  </HeadingPairs>
  <TitlesOfParts>
    <vt:vector size="43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SloupecCC</vt:lpstr>
      <vt:lpstr>SloupecCisloPol</vt:lpstr>
      <vt:lpstr>SloupecCH</vt:lpstr>
      <vt:lpstr>SloupecJC</vt:lpstr>
      <vt:lpstr>SloupecJH</vt:lpstr>
      <vt:lpstr>SloupecMJ</vt:lpstr>
      <vt:lpstr>SloupecMnozstvi</vt:lpstr>
      <vt:lpstr>SloupecNazPol</vt:lpstr>
      <vt:lpstr>SloupecPC</vt:lpstr>
      <vt:lpstr>VRN</vt:lpstr>
      <vt:lpstr>VRNKc</vt:lpstr>
      <vt:lpstr>VRNnazev</vt:lpstr>
      <vt:lpstr>VRNproc</vt:lpstr>
      <vt:lpstr>VRNzakl</vt:lpstr>
      <vt:lpstr>Zakazka</vt:lpstr>
      <vt:lpstr>Zaklad22</vt:lpstr>
      <vt:lpstr>Zhotovitel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 .Jan Kvasnička</dc:creator>
  <cp:lastModifiedBy>Žalman Petr</cp:lastModifiedBy>
  <cp:lastPrinted>2013-11-28T16:01:31Z</cp:lastPrinted>
  <dcterms:created xsi:type="dcterms:W3CDTF">2013-11-28T14:59:23Z</dcterms:created>
  <dcterms:modified xsi:type="dcterms:W3CDTF">2015-06-15T05:36:19Z</dcterms:modified>
</cp:coreProperties>
</file>