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15062" sheetId="1" r:id="rId1"/>
    <sheet name="15062-HSV" sheetId="2" r:id="rId2"/>
    <sheet name="15062-PSV" sheetId="3" r:id="rId3"/>
  </sheets>
  <definedNames>
    <definedName name="Excel_BuiltIn_Print_Area" localSheetId="0">'15062'!$A:$L</definedName>
    <definedName name="Excel_BuiltIn_Print_Area" localSheetId="1">'15062-HSV'!$A:$G</definedName>
    <definedName name="Excel_BuiltIn_Print_Area" localSheetId="2">'15062-PSV'!$A:$G</definedName>
  </definedNames>
  <calcPr fullCalcOnLoad="1"/>
</workbook>
</file>

<file path=xl/sharedStrings.xml><?xml version="1.0" encoding="utf-8"?>
<sst xmlns="http://schemas.openxmlformats.org/spreadsheetml/2006/main" count="366" uniqueCount="169">
  <si>
    <t>ZAKÁZKA</t>
  </si>
  <si>
    <t>Označení</t>
  </si>
  <si>
    <t>Popis</t>
  </si>
  <si>
    <t>Rozvodna</t>
  </si>
  <si>
    <t>STAVBA, OBJEKT</t>
  </si>
  <si>
    <t>Objekt</t>
  </si>
  <si>
    <t>základní objekt</t>
  </si>
  <si>
    <t>ZÁKLADNÍ ROZPOČTOVÉ NÁKLADY</t>
  </si>
  <si>
    <t>HSV</t>
  </si>
  <si>
    <t>PSV</t>
  </si>
  <si>
    <t>Montáže</t>
  </si>
  <si>
    <t>S</t>
  </si>
  <si>
    <t>stavební práce</t>
  </si>
  <si>
    <t>specifikace</t>
  </si>
  <si>
    <t>stroje</t>
  </si>
  <si>
    <t>HZS</t>
  </si>
  <si>
    <t>ostatní</t>
  </si>
  <si>
    <t>VEDLEJŠÍ ROZPOČTOVÉ NÁKLADY</t>
  </si>
  <si>
    <t>GZS</t>
  </si>
  <si>
    <t>Provoz investora</t>
  </si>
  <si>
    <t>CENA OBJEKTU</t>
  </si>
  <si>
    <t>cena bez DPH</t>
  </si>
  <si>
    <t>DPH</t>
  </si>
  <si>
    <t>ze základu</t>
  </si>
  <si>
    <t>POLOŽKOVÝ ROZPIS</t>
  </si>
  <si>
    <t>Rek. složek</t>
  </si>
  <si>
    <t>Rek. DPH</t>
  </si>
  <si>
    <t>zakázka</t>
  </si>
  <si>
    <t>15062 (Rozvodna)</t>
  </si>
  <si>
    <t>objekt</t>
  </si>
  <si>
    <t>typ činností</t>
  </si>
  <si>
    <t>pořadí</t>
  </si>
  <si>
    <t>číslo</t>
  </si>
  <si>
    <t>popis</t>
  </si>
  <si>
    <t>m.j.</t>
  </si>
  <si>
    <t>množství</t>
  </si>
  <si>
    <t>cena</t>
  </si>
  <si>
    <t>hmotnost</t>
  </si>
  <si>
    <t>suť</t>
  </si>
  <si>
    <t>cena hmot (dodávka)</t>
  </si>
  <si>
    <t>cena ostatních složek (montáž)</t>
  </si>
  <si>
    <t>pomocná definiční oblast pro výpočty</t>
  </si>
  <si>
    <t>jednotka</t>
  </si>
  <si>
    <t>celkem</t>
  </si>
  <si>
    <t>_stavebi_dil</t>
  </si>
  <si>
    <t>_stavebni_dil_sum</t>
  </si>
  <si>
    <t>_hpm</t>
  </si>
  <si>
    <t>_cenik</t>
  </si>
  <si>
    <t>_cenik_cast</t>
  </si>
  <si>
    <t>_typ_zaklad</t>
  </si>
  <si>
    <t>_typ_def</t>
  </si>
  <si>
    <t>_typ_def_hpm</t>
  </si>
  <si>
    <t>_typ_def_cenik</t>
  </si>
  <si>
    <t>_typ_def_cenik_cast</t>
  </si>
  <si>
    <t>_nasobek</t>
  </si>
  <si>
    <t>_dph</t>
  </si>
  <si>
    <t>_typ_slozky</t>
  </si>
  <si>
    <t>3 (Nadzemní svislé konstrukce)</t>
  </si>
  <si>
    <t>342 27 2336_/00</t>
  </si>
  <si>
    <t>Příčky z příčkovek pórobetonových přesných Ytong 550kg/m3 tl. 10cm</t>
  </si>
  <si>
    <t>m2</t>
  </si>
  <si>
    <t>díl 3</t>
  </si>
  <si>
    <t>H</t>
  </si>
  <si>
    <t>801-1</t>
  </si>
  <si>
    <t>801-1,A01</t>
  </si>
  <si>
    <t>sp</t>
  </si>
  <si>
    <t>317 14 2222_/00</t>
  </si>
  <si>
    <t>Překlady nenosné pórobetonové Ytong 1200x100x249mm</t>
  </si>
  <si>
    <t>ks</t>
  </si>
  <si>
    <t>342 94 8111_/00</t>
  </si>
  <si>
    <t>Ukotvení příček k cihelným konstrukcím</t>
  </si>
  <si>
    <t>m</t>
  </si>
  <si>
    <t>díl 3 (Nadzemní svislé konstrukce)</t>
  </si>
  <si>
    <t>61 (Úprava povrchů vnitřní)</t>
  </si>
  <si>
    <t>623 48 1118_/00</t>
  </si>
  <si>
    <t>Potažení stěn pletivem sklovláknitým vtlačením do tmele</t>
  </si>
  <si>
    <t>díl 61</t>
  </si>
  <si>
    <t>díl 61 (Úprava povrchů vnitřní)</t>
  </si>
  <si>
    <t>63 (Podlahy a podlahové konstrukce)</t>
  </si>
  <si>
    <t>632 66 4113_/00</t>
  </si>
  <si>
    <t>Nátěr betonových podlah</t>
  </si>
  <si>
    <t>díl 63</t>
  </si>
  <si>
    <t>821-1</t>
  </si>
  <si>
    <t>821-1,A01</t>
  </si>
  <si>
    <t>631 31 3611_/00</t>
  </si>
  <si>
    <t>Mazanina z betonu prostého dřevem hlazená C16/20(B20) do tl. 12cm</t>
  </si>
  <si>
    <t>m3</t>
  </si>
  <si>
    <t>631 31 9161_/00</t>
  </si>
  <si>
    <t>Příplatek za přehlazení ocelovým hladítkem a poprášení cementem pro mazaniny</t>
  </si>
  <si>
    <t>631 31 9171_/00</t>
  </si>
  <si>
    <t>Příplatek za stržení povrchu před vložením výztuže pro mazaniny</t>
  </si>
  <si>
    <t>631 36 1921_/00</t>
  </si>
  <si>
    <t>Výztuž mazanin z betonů a lehkých betonů ze svařovaných sítí z drátů ocelových tažených</t>
  </si>
  <si>
    <t>t</t>
  </si>
  <si>
    <t>díl 63 (Podlahy a podlahové konstrukce)</t>
  </si>
  <si>
    <t>64 (Osazování výplní otvorů)</t>
  </si>
  <si>
    <t>642 94 2111_/00</t>
  </si>
  <si>
    <t>Osazení dveřních zárubní nebo rámů kovových do 2,5m2 na maltu cementovou</t>
  </si>
  <si>
    <t>díl 64</t>
  </si>
  <si>
    <t>553 31 0098</t>
  </si>
  <si>
    <t>Zárubeň ocelová  100 M 800 L/P</t>
  </si>
  <si>
    <t>spec</t>
  </si>
  <si>
    <t>díl 64 (Osazování výplní otvorů)</t>
  </si>
  <si>
    <t>96 (Bourání a demontáž konstrukcí)</t>
  </si>
  <si>
    <t>962 03 1136_/00</t>
  </si>
  <si>
    <t>Bourání příček z tvárnic nebo příčkovek pálených tl. do 15cm na MVC</t>
  </si>
  <si>
    <t>díl 96</t>
  </si>
  <si>
    <t>801-3</t>
  </si>
  <si>
    <t>801-3,B01</t>
  </si>
  <si>
    <t>965 04 2121_/00</t>
  </si>
  <si>
    <t>Bourání podkladů nebo dlažeb a mazanin betonových do tl. 10cm plochy do 1m2</t>
  </si>
  <si>
    <t>968 06 1125_/00</t>
  </si>
  <si>
    <t>Vyvěšení nebo zavěšení dřevěných křídel dveří plochy do 2m2</t>
  </si>
  <si>
    <t>968 07 2455_/00</t>
  </si>
  <si>
    <t>Vybourání zárubní dveřních kovových plochy do 2m2</t>
  </si>
  <si>
    <t>díl 96 (Bourání a demontáž konstrukcí)</t>
  </si>
  <si>
    <t>979 (Odvoz suti)</t>
  </si>
  <si>
    <t>979 08 1111_/00</t>
  </si>
  <si>
    <t>Odvoz suti na skládku do 1km</t>
  </si>
  <si>
    <t>díl 979</t>
  </si>
  <si>
    <t>hpm</t>
  </si>
  <si>
    <t>979 08 2111_/00</t>
  </si>
  <si>
    <t>Vnitrostaveništní doprava suti vodorovná do 10m</t>
  </si>
  <si>
    <t>979 09 8191_/00</t>
  </si>
  <si>
    <t>Poplatek za skládku (netříděno)</t>
  </si>
  <si>
    <t>díl 979 (Odvoz suti)</t>
  </si>
  <si>
    <t>99 (Přesun hmot,)</t>
  </si>
  <si>
    <t>998 01 1001_/00</t>
  </si>
  <si>
    <t>Přesun hmot pro budovy zděné výšky do 6m</t>
  </si>
  <si>
    <t>díl 99</t>
  </si>
  <si>
    <t>hmoty</t>
  </si>
  <si>
    <t>cenik_cast</t>
  </si>
  <si>
    <t>díl 99 (Přesun hmot,)</t>
  </si>
  <si>
    <t>rekapitulace</t>
  </si>
  <si>
    <t>3</t>
  </si>
  <si>
    <t>Nadzemní svislé konstrukce</t>
  </si>
  <si>
    <t>61</t>
  </si>
  <si>
    <t>Úprava povrchů vnitřní</t>
  </si>
  <si>
    <t>63</t>
  </si>
  <si>
    <t>Podlahy a podlahové konstrukce</t>
  </si>
  <si>
    <t>64</t>
  </si>
  <si>
    <t>Osazování výplní otvorů</t>
  </si>
  <si>
    <t>96</t>
  </si>
  <si>
    <t>Bourání a demontáž konstrukcí</t>
  </si>
  <si>
    <t>979</t>
  </si>
  <si>
    <t>Odvoz suti</t>
  </si>
  <si>
    <t>99</t>
  </si>
  <si>
    <t>Přesun hmot,</t>
  </si>
  <si>
    <t>766 (Konstrukce truhlářské)</t>
  </si>
  <si>
    <t>76621</t>
  </si>
  <si>
    <t>Montáž  dveří 800/1970</t>
  </si>
  <si>
    <t>díl 766</t>
  </si>
  <si>
    <t>P</t>
  </si>
  <si>
    <t>,</t>
  </si>
  <si>
    <t>63255</t>
  </si>
  <si>
    <t>Dodávka dveří  800/1970, vč kování</t>
  </si>
  <si>
    <t>kpl</t>
  </si>
  <si>
    <t>díl 766 (Konstrukce truhlářské)</t>
  </si>
  <si>
    <t>784 (Malby)</t>
  </si>
  <si>
    <t>784 45 3481_/00</t>
  </si>
  <si>
    <t>Malbová směs - disperzní dvojnásobná s pen.nátěr. otěruvzdor tónované místnosti výšky do 3,8m</t>
  </si>
  <si>
    <t>díl 784</t>
  </si>
  <si>
    <t>800-784</t>
  </si>
  <si>
    <t>800-784,A01</t>
  </si>
  <si>
    <t>díl 784 (Malby)</t>
  </si>
  <si>
    <t>766</t>
  </si>
  <si>
    <t>Konstrukce truhlářské</t>
  </si>
  <si>
    <t>784</t>
  </si>
  <si>
    <t>Malby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</si>
</sst>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0"/>
    <numFmt numFmtId="166" formatCode="0.000"/>
  </numFmts>
  <fonts count="45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b/>
      <sz val="12"/>
      <name val="Symbol"/>
      <family val="1"/>
    </font>
    <font>
      <b/>
      <i/>
      <sz val="10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9" fontId="0" fillId="0" borderId="0" xfId="0" applyNumberFormat="1" applyAlignment="1">
      <alignment vertical="top"/>
    </xf>
    <xf numFmtId="49" fontId="5" fillId="33" borderId="0" xfId="0" applyNumberFormat="1" applyFont="1" applyFill="1" applyAlignment="1">
      <alignment vertical="top"/>
    </xf>
    <xf numFmtId="165" fontId="5" fillId="33" borderId="0" xfId="0" applyNumberFormat="1" applyFont="1" applyFill="1" applyAlignment="1">
      <alignment vertical="top"/>
    </xf>
    <xf numFmtId="0" fontId="6" fillId="34" borderId="11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165" fontId="0" fillId="0" borderId="0" xfId="0" applyNumberFormat="1" applyFill="1" applyAlignment="1">
      <alignment vertical="top"/>
    </xf>
    <xf numFmtId="164" fontId="0" fillId="0" borderId="0" xfId="0" applyNumberFormat="1" applyAlignment="1">
      <alignment vertical="top"/>
    </xf>
    <xf numFmtId="0" fontId="5" fillId="33" borderId="0" xfId="0" applyNumberFormat="1" applyFont="1" applyFill="1" applyAlignment="1">
      <alignment vertical="top"/>
    </xf>
    <xf numFmtId="0" fontId="8" fillId="35" borderId="0" xfId="0" applyFont="1" applyFill="1" applyAlignment="1">
      <alignment horizontal="right" vertical="center"/>
    </xf>
    <xf numFmtId="164" fontId="3" fillId="35" borderId="0" xfId="0" applyNumberFormat="1" applyFont="1" applyFill="1" applyAlignment="1">
      <alignment vertical="center"/>
    </xf>
    <xf numFmtId="165" fontId="0" fillId="35" borderId="0" xfId="0" applyNumberFormat="1" applyFill="1" applyAlignment="1">
      <alignment vertical="center"/>
    </xf>
    <xf numFmtId="164" fontId="0" fillId="35" borderId="0" xfId="0" applyNumberFormat="1" applyFill="1" applyAlignment="1">
      <alignment vertical="center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vertical="top" wrapText="1"/>
    </xf>
    <xf numFmtId="166" fontId="9" fillId="0" borderId="0" xfId="0" applyNumberFormat="1" applyFont="1" applyFill="1" applyAlignment="1">
      <alignment vertical="top"/>
    </xf>
    <xf numFmtId="164" fontId="9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8" fillId="34" borderId="12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164" fontId="3" fillId="34" borderId="12" xfId="0" applyNumberFormat="1" applyFont="1" applyFill="1" applyBorder="1" applyAlignment="1">
      <alignment vertical="center"/>
    </xf>
    <xf numFmtId="165" fontId="0" fillId="34" borderId="12" xfId="0" applyNumberFormat="1" applyFill="1" applyBorder="1" applyAlignment="1">
      <alignment vertical="center"/>
    </xf>
    <xf numFmtId="164" fontId="0" fillId="34" borderId="12" xfId="0" applyNumberFormat="1" applyFill="1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35" borderId="14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164" fontId="3" fillId="35" borderId="10" xfId="0" applyNumberFormat="1" applyFont="1" applyFill="1" applyBorder="1" applyAlignment="1">
      <alignment vertical="top"/>
    </xf>
    <xf numFmtId="164" fontId="3" fillId="35" borderId="14" xfId="0" applyNumberFormat="1" applyFont="1" applyFill="1" applyBorder="1" applyAlignment="1">
      <alignment vertical="top"/>
    </xf>
    <xf numFmtId="164" fontId="3" fillId="35" borderId="15" xfId="0" applyNumberFormat="1" applyFont="1" applyFill="1" applyBorder="1" applyAlignment="1">
      <alignment vertical="top"/>
    </xf>
    <xf numFmtId="164" fontId="3" fillId="35" borderId="16" xfId="0" applyNumberFormat="1" applyFont="1" applyFill="1" applyBorder="1" applyAlignment="1">
      <alignment vertical="top"/>
    </xf>
    <xf numFmtId="164" fontId="3" fillId="35" borderId="13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164" fontId="3" fillId="35" borderId="18" xfId="0" applyNumberFormat="1" applyFont="1" applyFill="1" applyBorder="1" applyAlignment="1">
      <alignment vertical="top"/>
    </xf>
    <xf numFmtId="0" fontId="2" fillId="35" borderId="16" xfId="0" applyFont="1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4" fillId="35" borderId="17" xfId="0" applyFont="1" applyFill="1" applyBorder="1" applyAlignment="1">
      <alignment vertical="top"/>
    </xf>
    <xf numFmtId="0" fontId="3" fillId="35" borderId="15" xfId="0" applyFont="1" applyFill="1" applyBorder="1" applyAlignment="1">
      <alignment vertical="top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C2" sqref="C2:L2"/>
    </sheetView>
  </sheetViews>
  <sheetFormatPr defaultColWidth="9.140625" defaultRowHeight="12.75"/>
  <cols>
    <col min="1" max="1" width="5.28125" style="0" customWidth="1"/>
    <col min="2" max="5" width="10.7109375" style="0" customWidth="1"/>
    <col min="6" max="7" width="5.28125" style="0" customWidth="1"/>
    <col min="8" max="11" width="10.7109375" style="0" customWidth="1"/>
  </cols>
  <sheetData>
    <row r="1" spans="1:12" ht="18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2.75" customHeight="1">
      <c r="B2" s="1" t="s">
        <v>1</v>
      </c>
      <c r="C2" s="33">
        <v>15062</v>
      </c>
      <c r="D2" s="33"/>
      <c r="E2" s="33"/>
      <c r="F2" s="33"/>
      <c r="G2" s="33"/>
      <c r="H2" s="33"/>
      <c r="I2" s="33"/>
      <c r="J2" s="33"/>
      <c r="K2" s="33"/>
      <c r="L2" s="33"/>
    </row>
    <row r="3" spans="2:12" ht="12.75" customHeight="1">
      <c r="B3" s="1" t="s">
        <v>2</v>
      </c>
      <c r="C3" s="34" t="s">
        <v>3</v>
      </c>
      <c r="D3" s="34"/>
      <c r="E3" s="34"/>
      <c r="F3" s="34"/>
      <c r="G3" s="34"/>
      <c r="H3" s="34"/>
      <c r="I3" s="34"/>
      <c r="J3" s="34"/>
      <c r="K3" s="34"/>
      <c r="L3" s="34"/>
    </row>
    <row r="5" spans="1:12" ht="18.7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2.75" customHeight="1">
      <c r="B6" s="1" t="s">
        <v>5</v>
      </c>
      <c r="C6" s="35" t="s">
        <v>6</v>
      </c>
      <c r="D6" s="35"/>
      <c r="E6" s="35"/>
      <c r="F6" s="35"/>
      <c r="G6" s="35"/>
      <c r="H6" s="35"/>
      <c r="I6" s="35"/>
      <c r="J6" s="35"/>
      <c r="K6" s="35"/>
      <c r="L6" s="35"/>
    </row>
    <row r="8" spans="1:12" ht="18.75" customHeight="1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2:12" ht="12.75" customHeight="1">
      <c r="B9" s="36"/>
      <c r="C9" s="36"/>
      <c r="D9" s="37" t="s">
        <v>8</v>
      </c>
      <c r="E9" s="37"/>
      <c r="F9" s="37" t="s">
        <v>9</v>
      </c>
      <c r="G9" s="37"/>
      <c r="H9" s="37"/>
      <c r="I9" s="37" t="s">
        <v>10</v>
      </c>
      <c r="J9" s="37"/>
      <c r="K9" s="38" t="s">
        <v>11</v>
      </c>
      <c r="L9" s="38"/>
    </row>
    <row r="10" spans="2:12" ht="12.75" customHeight="1">
      <c r="B10" s="39" t="s">
        <v>12</v>
      </c>
      <c r="C10" s="39"/>
      <c r="D10" s="40">
        <f>'15062-HSV'!$Q$1</f>
        <v>0</v>
      </c>
      <c r="E10" s="40"/>
      <c r="F10" s="40">
        <f>'15062-PSV'!$Q$1</f>
        <v>0</v>
      </c>
      <c r="G10" s="40"/>
      <c r="H10" s="40"/>
      <c r="I10" s="40">
        <f>0</f>
        <v>0</v>
      </c>
      <c r="J10" s="40"/>
      <c r="K10" s="41">
        <f>SUM(D10:J10)</f>
        <v>0</v>
      </c>
      <c r="L10" s="41"/>
    </row>
    <row r="11" spans="2:12" ht="12.75" customHeight="1">
      <c r="B11" s="39" t="s">
        <v>13</v>
      </c>
      <c r="C11" s="39"/>
      <c r="D11" s="40">
        <f>'15062-HSV'!$R$1</f>
        <v>0</v>
      </c>
      <c r="E11" s="40"/>
      <c r="F11" s="40">
        <f>'15062-PSV'!$R$1</f>
        <v>0</v>
      </c>
      <c r="G11" s="40"/>
      <c r="H11" s="40"/>
      <c r="I11" s="40">
        <f>0</f>
        <v>0</v>
      </c>
      <c r="J11" s="40"/>
      <c r="K11" s="42">
        <f>SUM(D11:J11)</f>
        <v>0</v>
      </c>
      <c r="L11" s="42"/>
    </row>
    <row r="12" spans="2:12" ht="12.75" customHeight="1">
      <c r="B12" s="39" t="s">
        <v>14</v>
      </c>
      <c r="C12" s="39"/>
      <c r="D12" s="40">
        <f>'15062-HSV'!$S$1</f>
        <v>0</v>
      </c>
      <c r="E12" s="40"/>
      <c r="F12" s="40">
        <f>'15062-PSV'!$S$1</f>
        <v>0</v>
      </c>
      <c r="G12" s="40"/>
      <c r="H12" s="40"/>
      <c r="I12" s="40">
        <f>0</f>
        <v>0</v>
      </c>
      <c r="J12" s="40"/>
      <c r="K12" s="42">
        <f>SUM(D12:J12)</f>
        <v>0</v>
      </c>
      <c r="L12" s="42"/>
    </row>
    <row r="13" spans="2:12" ht="12.75" customHeight="1">
      <c r="B13" s="39" t="s">
        <v>15</v>
      </c>
      <c r="C13" s="39"/>
      <c r="D13" s="40">
        <f>'15062-HSV'!$T$1</f>
        <v>0</v>
      </c>
      <c r="E13" s="40"/>
      <c r="F13" s="40">
        <f>'15062-PSV'!$T$1</f>
        <v>0</v>
      </c>
      <c r="G13" s="40"/>
      <c r="H13" s="40"/>
      <c r="I13" s="40">
        <f>0</f>
        <v>0</v>
      </c>
      <c r="J13" s="40"/>
      <c r="K13" s="42">
        <f>SUM(D13:J13)</f>
        <v>0</v>
      </c>
      <c r="L13" s="42"/>
    </row>
    <row r="14" spans="2:12" ht="12.75" customHeight="1">
      <c r="B14" s="36" t="s">
        <v>16</v>
      </c>
      <c r="C14" s="36"/>
      <c r="D14" s="43">
        <f>'15062-HSV'!$U$1</f>
        <v>0</v>
      </c>
      <c r="E14" s="43"/>
      <c r="F14" s="43">
        <f>'15062-PSV'!$U$1</f>
        <v>0</v>
      </c>
      <c r="G14" s="43"/>
      <c r="H14" s="43"/>
      <c r="I14" s="43">
        <f>0</f>
        <v>0</v>
      </c>
      <c r="J14" s="43"/>
      <c r="K14" s="44">
        <f>SUM(D14:J14)</f>
        <v>0</v>
      </c>
      <c r="L14" s="44"/>
    </row>
    <row r="15" spans="2:12" ht="12.75" customHeight="1">
      <c r="B15" s="45" t="s">
        <v>11</v>
      </c>
      <c r="C15" s="45"/>
      <c r="D15" s="40">
        <f>SUM(D10:E14)</f>
        <v>0</v>
      </c>
      <c r="E15" s="40"/>
      <c r="F15" s="40">
        <f>SUM(F10:H14)</f>
        <v>0</v>
      </c>
      <c r="G15" s="40"/>
      <c r="H15" s="40"/>
      <c r="I15" s="40">
        <f>SUM(I10:J14)</f>
        <v>0</v>
      </c>
      <c r="J15" s="40"/>
      <c r="K15" s="41">
        <f>SUM(K10:L14)</f>
        <v>0</v>
      </c>
      <c r="L15" s="41"/>
    </row>
    <row r="17" spans="1:12" ht="18.75" customHeight="1">
      <c r="A17" s="32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2:12" ht="12.75" customHeight="1">
      <c r="B18" s="39" t="s">
        <v>18</v>
      </c>
      <c r="C18" s="39"/>
      <c r="D18" s="39"/>
      <c r="E18" s="39"/>
      <c r="F18" s="39"/>
      <c r="G18" s="39"/>
      <c r="H18" s="39"/>
      <c r="I18" s="39"/>
      <c r="J18" s="39"/>
      <c r="K18" s="41">
        <f>($K$15)*2.5/100+0</f>
        <v>0</v>
      </c>
      <c r="L18" s="41"/>
    </row>
    <row r="19" spans="2:12" ht="12.75" customHeight="1">
      <c r="B19" s="39" t="s">
        <v>19</v>
      </c>
      <c r="C19" s="39"/>
      <c r="D19" s="39"/>
      <c r="E19" s="39"/>
      <c r="F19" s="39"/>
      <c r="G19" s="39"/>
      <c r="H19" s="39"/>
      <c r="I19" s="39"/>
      <c r="J19" s="39"/>
      <c r="K19" s="42">
        <f>($K$15)*1.5/100+0</f>
        <v>0</v>
      </c>
      <c r="L19" s="42"/>
    </row>
    <row r="20" spans="2:12" ht="12.75" customHeight="1">
      <c r="B20" s="46" t="s">
        <v>11</v>
      </c>
      <c r="C20" s="46"/>
      <c r="D20" s="46"/>
      <c r="E20" s="46"/>
      <c r="F20" s="46"/>
      <c r="G20" s="46"/>
      <c r="H20" s="46"/>
      <c r="I20" s="46"/>
      <c r="J20" s="46"/>
      <c r="K20" s="47">
        <f>SUM($K$18:$K$19)</f>
        <v>0</v>
      </c>
      <c r="L20" s="47"/>
    </row>
    <row r="22" spans="1:12" ht="18.75" customHeight="1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2:12" ht="12.75" customHeight="1">
      <c r="B23" s="48" t="s">
        <v>21</v>
      </c>
      <c r="C23" s="48"/>
      <c r="D23" s="48"/>
      <c r="E23" s="48"/>
      <c r="F23" s="48"/>
      <c r="G23" s="48"/>
      <c r="H23" s="48"/>
      <c r="I23" s="48"/>
      <c r="J23" s="48"/>
      <c r="K23" s="44">
        <f>$K$15+$K$20</f>
        <v>0</v>
      </c>
      <c r="L23" s="44"/>
    </row>
    <row r="24" spans="3:12" ht="12.75" customHeight="1">
      <c r="C24" s="2" t="s">
        <v>22</v>
      </c>
      <c r="D24" s="3">
        <v>0.21</v>
      </c>
      <c r="E24" s="2" t="s">
        <v>23</v>
      </c>
      <c r="F24" s="49">
        <f>$K$20+'15062-HSV'!$W$1+'15062-PSV'!$W$1</f>
        <v>0</v>
      </c>
      <c r="G24" s="49"/>
      <c r="H24" s="49"/>
      <c r="I24" s="39"/>
      <c r="J24" s="39"/>
      <c r="K24" s="50">
        <f>F24*D24</f>
        <v>0</v>
      </c>
      <c r="L24" s="50"/>
    </row>
    <row r="25" spans="2:12" ht="12.75" customHeight="1">
      <c r="B25" s="51" t="s">
        <v>11</v>
      </c>
      <c r="C25" s="51"/>
      <c r="D25" s="51"/>
      <c r="E25" s="51"/>
      <c r="F25" s="51"/>
      <c r="G25" s="51"/>
      <c r="H25" s="51"/>
      <c r="I25" s="51"/>
      <c r="J25" s="51"/>
      <c r="K25" s="47">
        <f>SUM($K$24:$K$24)+$K$15+$K$20</f>
        <v>0</v>
      </c>
      <c r="L25" s="47"/>
    </row>
  </sheetData>
  <sheetProtection selectLockedCells="1" selectUnlockedCells="1"/>
  <mergeCells count="56">
    <mergeCell ref="B25:J25"/>
    <mergeCell ref="K25:L25"/>
    <mergeCell ref="A22:L22"/>
    <mergeCell ref="B23:J23"/>
    <mergeCell ref="K23:L23"/>
    <mergeCell ref="F24:H24"/>
    <mergeCell ref="I24:J24"/>
    <mergeCell ref="K24:L24"/>
    <mergeCell ref="B18:J18"/>
    <mergeCell ref="K18:L18"/>
    <mergeCell ref="B19:J19"/>
    <mergeCell ref="K19:L19"/>
    <mergeCell ref="B20:J20"/>
    <mergeCell ref="K20:L20"/>
    <mergeCell ref="B15:C15"/>
    <mergeCell ref="D15:E15"/>
    <mergeCell ref="F15:H15"/>
    <mergeCell ref="I15:J15"/>
    <mergeCell ref="K15:L15"/>
    <mergeCell ref="A17:L17"/>
    <mergeCell ref="B13:C13"/>
    <mergeCell ref="D13:E13"/>
    <mergeCell ref="F13:H13"/>
    <mergeCell ref="I13:J13"/>
    <mergeCell ref="K13:L13"/>
    <mergeCell ref="B14:C14"/>
    <mergeCell ref="D14:E14"/>
    <mergeCell ref="F14:H14"/>
    <mergeCell ref="I14:J14"/>
    <mergeCell ref="K14:L14"/>
    <mergeCell ref="B11:C11"/>
    <mergeCell ref="D11:E11"/>
    <mergeCell ref="F11:H11"/>
    <mergeCell ref="I11:J11"/>
    <mergeCell ref="K11:L11"/>
    <mergeCell ref="B12:C12"/>
    <mergeCell ref="D12:E12"/>
    <mergeCell ref="F12:H12"/>
    <mergeCell ref="I12:J12"/>
    <mergeCell ref="K12:L12"/>
    <mergeCell ref="B9:C9"/>
    <mergeCell ref="D9:E9"/>
    <mergeCell ref="F9:H9"/>
    <mergeCell ref="I9:J9"/>
    <mergeCell ref="K9:L9"/>
    <mergeCell ref="B10:C10"/>
    <mergeCell ref="D10:E10"/>
    <mergeCell ref="F10:H10"/>
    <mergeCell ref="I10:J10"/>
    <mergeCell ref="K10:L10"/>
    <mergeCell ref="A1:L1"/>
    <mergeCell ref="C2:L2"/>
    <mergeCell ref="C3:L3"/>
    <mergeCell ref="A5:L5"/>
    <mergeCell ref="C6:L6"/>
    <mergeCell ref="A8:L8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SheetLayoutView="100" zoomScalePageLayoutView="0" workbookViewId="0" topLeftCell="A1">
      <selection activeCell="C2" sqref="C2:G2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4" t="s">
        <v>25</v>
      </c>
      <c r="Q1" s="5">
        <f>SUMIF($AB:$AB,"sp",$G:$G)</f>
        <v>0</v>
      </c>
      <c r="R1" s="5">
        <f>SUMIF($AB:$AB,"spec",$G:$G)</f>
        <v>0</v>
      </c>
      <c r="S1" s="5">
        <f>SUMIF($AB:$AB,"str",$G:$G)</f>
        <v>0</v>
      </c>
      <c r="T1" s="5">
        <f>SUMIF($AB:$AB,"hzs",$G:$G)</f>
        <v>0</v>
      </c>
      <c r="U1" s="5">
        <f>SUMIF($AB:$AB,"ost",$G:$G)</f>
        <v>0</v>
      </c>
      <c r="V1" s="4" t="s">
        <v>26</v>
      </c>
      <c r="W1" s="5">
        <f>SUMIF($AA:$AA,21,$G:$G)</f>
        <v>0</v>
      </c>
      <c r="X1" s="5">
        <f>SUMIF($AA:$AA,-1,$G:$G)</f>
        <v>0</v>
      </c>
      <c r="Y1" s="5">
        <f>SUMIF($AA:$AA,-1,$G:$G)</f>
        <v>0</v>
      </c>
      <c r="Z1" s="5">
        <f>SUMIF($AA:$AA,-1,$G:$G)</f>
        <v>0</v>
      </c>
    </row>
    <row r="2" spans="2:26" ht="12.75" customHeight="1">
      <c r="B2" s="1" t="s">
        <v>27</v>
      </c>
      <c r="C2" s="35" t="s">
        <v>28</v>
      </c>
      <c r="D2" s="35"/>
      <c r="E2" s="35"/>
      <c r="F2" s="35"/>
      <c r="G2" s="35"/>
      <c r="P2" s="4"/>
      <c r="Q2" s="5">
        <f>Q$1</f>
        <v>0</v>
      </c>
      <c r="R2" s="5">
        <f>R$1</f>
        <v>0</v>
      </c>
      <c r="S2" s="5">
        <f>S$1</f>
        <v>0</v>
      </c>
      <c r="T2" s="5">
        <f>T$1</f>
        <v>0</v>
      </c>
      <c r="U2" s="5">
        <f>U$1</f>
        <v>0</v>
      </c>
      <c r="V2" s="4"/>
      <c r="W2" s="5">
        <f>W$1</f>
        <v>0</v>
      </c>
      <c r="X2" s="5">
        <f>X$1</f>
        <v>0</v>
      </c>
      <c r="Y2" s="5">
        <f>Y$1</f>
        <v>0</v>
      </c>
      <c r="Z2" s="5">
        <f>Z$1</f>
        <v>0</v>
      </c>
    </row>
    <row r="3" spans="2:7" ht="12.75" customHeight="1">
      <c r="B3" s="1" t="s">
        <v>29</v>
      </c>
      <c r="C3" s="52" t="s">
        <v>6</v>
      </c>
      <c r="D3" s="52"/>
      <c r="E3" s="52"/>
      <c r="F3" s="52"/>
      <c r="G3" s="52"/>
    </row>
    <row r="4" spans="2:7" ht="12.75" customHeight="1">
      <c r="B4" s="1" t="s">
        <v>30</v>
      </c>
      <c r="C4" s="52" t="s">
        <v>8</v>
      </c>
      <c r="D4" s="52"/>
      <c r="E4" s="52"/>
      <c r="F4" s="52"/>
      <c r="G4" s="52"/>
    </row>
    <row r="6" spans="1:28" ht="11.25" customHeight="1">
      <c r="A6" s="53" t="s">
        <v>31</v>
      </c>
      <c r="B6" s="53" t="s">
        <v>32</v>
      </c>
      <c r="C6" s="53" t="s">
        <v>33</v>
      </c>
      <c r="D6" s="53" t="s">
        <v>34</v>
      </c>
      <c r="E6" s="53" t="s">
        <v>35</v>
      </c>
      <c r="F6" s="54" t="s">
        <v>36</v>
      </c>
      <c r="G6" s="54"/>
      <c r="H6" s="54" t="s">
        <v>37</v>
      </c>
      <c r="I6" s="54"/>
      <c r="J6" s="54" t="s">
        <v>38</v>
      </c>
      <c r="K6" s="54"/>
      <c r="L6" s="54" t="s">
        <v>39</v>
      </c>
      <c r="M6" s="54"/>
      <c r="N6" s="54" t="s">
        <v>40</v>
      </c>
      <c r="O6" s="54"/>
      <c r="P6" s="55" t="s">
        <v>41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1.25" customHeight="1">
      <c r="A7" s="53"/>
      <c r="B7" s="53"/>
      <c r="C7" s="53"/>
      <c r="D7" s="53"/>
      <c r="E7" s="53"/>
      <c r="F7" s="6" t="s">
        <v>42</v>
      </c>
      <c r="G7" s="6" t="s">
        <v>43</v>
      </c>
      <c r="H7" s="6" t="s">
        <v>42</v>
      </c>
      <c r="I7" s="6" t="s">
        <v>43</v>
      </c>
      <c r="J7" s="6" t="s">
        <v>42</v>
      </c>
      <c r="K7" s="6" t="s">
        <v>43</v>
      </c>
      <c r="L7" s="6" t="s">
        <v>42</v>
      </c>
      <c r="M7" s="6" t="s">
        <v>43</v>
      </c>
      <c r="N7" s="6" t="s">
        <v>42</v>
      </c>
      <c r="O7" s="6" t="s">
        <v>43</v>
      </c>
      <c r="P7" s="7" t="s">
        <v>44</v>
      </c>
      <c r="Q7" s="7" t="s">
        <v>45</v>
      </c>
      <c r="R7" s="7" t="s">
        <v>46</v>
      </c>
      <c r="S7" s="7" t="s">
        <v>47</v>
      </c>
      <c r="T7" s="7" t="s">
        <v>48</v>
      </c>
      <c r="U7" s="7" t="s">
        <v>49</v>
      </c>
      <c r="V7" s="7" t="s">
        <v>50</v>
      </c>
      <c r="W7" s="7" t="s">
        <v>51</v>
      </c>
      <c r="X7" s="7" t="s">
        <v>52</v>
      </c>
      <c r="Y7" s="7" t="s">
        <v>53</v>
      </c>
      <c r="Z7" s="7" t="s">
        <v>54</v>
      </c>
      <c r="AA7" s="7" t="s">
        <v>55</v>
      </c>
      <c r="AB7" s="7" t="s">
        <v>56</v>
      </c>
    </row>
    <row r="8" ht="12.75" customHeight="1"/>
    <row r="9" spans="1:28" ht="18.75" customHeight="1">
      <c r="A9" s="8"/>
      <c r="B9" s="8" t="s">
        <v>57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>
        <v>1</v>
      </c>
      <c r="B10" s="9" t="s">
        <v>58</v>
      </c>
      <c r="C10" s="10" t="s">
        <v>59</v>
      </c>
      <c r="D10" s="9" t="s">
        <v>60</v>
      </c>
      <c r="E10" s="11">
        <v>7.55</v>
      </c>
      <c r="F10" s="12">
        <v>0</v>
      </c>
      <c r="G10" s="12">
        <f>E10*F10</f>
        <v>0</v>
      </c>
      <c r="H10" s="13">
        <v>0.076941784</v>
      </c>
      <c r="I10" s="13">
        <f>E10*H10</f>
        <v>0.5809104692</v>
      </c>
      <c r="J10" s="13">
        <v>0</v>
      </c>
      <c r="K10" s="13">
        <f>E10*J10</f>
        <v>0</v>
      </c>
      <c r="L10" s="14">
        <v>0</v>
      </c>
      <c r="M10" s="14">
        <f>E10*L10</f>
        <v>0</v>
      </c>
      <c r="N10" s="14">
        <f>0</f>
        <v>0</v>
      </c>
      <c r="O10" s="14">
        <f>E10*N10</f>
        <v>0</v>
      </c>
      <c r="P10" s="4" t="s">
        <v>61</v>
      </c>
      <c r="Q10" s="4"/>
      <c r="R10" s="4" t="s">
        <v>62</v>
      </c>
      <c r="S10" s="4" t="s">
        <v>63</v>
      </c>
      <c r="T10" s="4" t="s">
        <v>64</v>
      </c>
      <c r="U10" s="4"/>
      <c r="V10" s="4"/>
      <c r="W10" s="4"/>
      <c r="X10" s="4"/>
      <c r="Y10" s="4"/>
      <c r="Z10" s="4"/>
      <c r="AA10" s="15">
        <v>21</v>
      </c>
      <c r="AB10" s="4" t="s">
        <v>65</v>
      </c>
    </row>
    <row r="11" spans="1:28" ht="12.75">
      <c r="A11">
        <v>2</v>
      </c>
      <c r="B11" s="9" t="s">
        <v>66</v>
      </c>
      <c r="C11" s="10" t="s">
        <v>67</v>
      </c>
      <c r="D11" s="9" t="s">
        <v>68</v>
      </c>
      <c r="E11" s="11">
        <v>1</v>
      </c>
      <c r="F11" s="12">
        <v>0</v>
      </c>
      <c r="G11" s="12">
        <f>E11*F11</f>
        <v>0</v>
      </c>
      <c r="H11" s="13">
        <v>0.021368</v>
      </c>
      <c r="I11" s="13">
        <f>E11*H11</f>
        <v>0.021368</v>
      </c>
      <c r="J11" s="13">
        <v>0</v>
      </c>
      <c r="K11" s="13">
        <f>E11*J11</f>
        <v>0</v>
      </c>
      <c r="L11" s="14">
        <v>0</v>
      </c>
      <c r="M11" s="14">
        <f>E11*L11</f>
        <v>0</v>
      </c>
      <c r="N11" s="14">
        <f>0</f>
        <v>0</v>
      </c>
      <c r="O11" s="14">
        <f>E11*N11</f>
        <v>0</v>
      </c>
      <c r="P11" s="4" t="s">
        <v>61</v>
      </c>
      <c r="Q11" s="4"/>
      <c r="R11" s="4" t="s">
        <v>62</v>
      </c>
      <c r="S11" s="4" t="s">
        <v>63</v>
      </c>
      <c r="T11" s="4" t="s">
        <v>64</v>
      </c>
      <c r="U11" s="4"/>
      <c r="V11" s="4"/>
      <c r="W11" s="4"/>
      <c r="X11" s="4"/>
      <c r="Y11" s="4"/>
      <c r="Z11" s="4"/>
      <c r="AA11" s="15">
        <v>21</v>
      </c>
      <c r="AB11" s="4" t="s">
        <v>65</v>
      </c>
    </row>
    <row r="12" spans="1:28" ht="12.75">
      <c r="A12">
        <v>3</v>
      </c>
      <c r="B12" s="9" t="s">
        <v>69</v>
      </c>
      <c r="C12" s="10" t="s">
        <v>70</v>
      </c>
      <c r="D12" s="9" t="s">
        <v>71</v>
      </c>
      <c r="E12" s="11">
        <v>6</v>
      </c>
      <c r="F12" s="12">
        <v>0</v>
      </c>
      <c r="G12" s="12">
        <f>E12*F12</f>
        <v>0</v>
      </c>
      <c r="H12" s="13">
        <v>0.00047122</v>
      </c>
      <c r="I12" s="13">
        <f>E12*H12</f>
        <v>0.00282732</v>
      </c>
      <c r="J12" s="13">
        <v>0</v>
      </c>
      <c r="K12" s="13">
        <f>E12*J12</f>
        <v>0</v>
      </c>
      <c r="L12" s="14">
        <v>0</v>
      </c>
      <c r="M12" s="14">
        <f>E12*L12</f>
        <v>0</v>
      </c>
      <c r="N12" s="14">
        <f>0</f>
        <v>0</v>
      </c>
      <c r="O12" s="14">
        <f>E12*N12</f>
        <v>0</v>
      </c>
      <c r="P12" s="4" t="s">
        <v>61</v>
      </c>
      <c r="Q12" s="4"/>
      <c r="R12" s="4" t="s">
        <v>62</v>
      </c>
      <c r="S12" s="4" t="s">
        <v>63</v>
      </c>
      <c r="T12" s="4" t="s">
        <v>64</v>
      </c>
      <c r="U12" s="4"/>
      <c r="V12" s="4"/>
      <c r="W12" s="4"/>
      <c r="X12" s="4"/>
      <c r="Y12" s="4"/>
      <c r="Z12" s="4"/>
      <c r="AA12" s="15">
        <v>21</v>
      </c>
      <c r="AB12" s="4" t="s">
        <v>65</v>
      </c>
    </row>
    <row r="13" spans="1:28" ht="18.75" customHeight="1">
      <c r="A13" s="16" t="s">
        <v>11</v>
      </c>
      <c r="B13" s="8" t="s">
        <v>72</v>
      </c>
      <c r="C13" s="8"/>
      <c r="D13" s="8"/>
      <c r="E13" s="8"/>
      <c r="F13" s="8"/>
      <c r="G13" s="17">
        <f>SUMIF($P:$P,$Q13,G:G)</f>
        <v>0</v>
      </c>
      <c r="H13" s="8"/>
      <c r="I13" s="18">
        <f>SUMIF($P:$P,$Q13,I:I)</f>
        <v>0.6051057892</v>
      </c>
      <c r="J13" s="8"/>
      <c r="K13" s="18">
        <f>SUMIF($P:$P,$Q13,K:K)</f>
        <v>0</v>
      </c>
      <c r="L13" s="8"/>
      <c r="M13" s="19">
        <f>SUMIF($P:$P,$Q13,M:M)</f>
        <v>0</v>
      </c>
      <c r="N13" s="8"/>
      <c r="O13" s="19">
        <f>SUMIF($P:$P,$Q13,O:O)</f>
        <v>0</v>
      </c>
      <c r="P13" s="4" t="s">
        <v>11</v>
      </c>
      <c r="Q13" s="4" t="s">
        <v>61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2.75" customHeight="1"/>
    <row r="15" spans="1:28" ht="18.75" customHeight="1">
      <c r="A15" s="8"/>
      <c r="B15" s="8" t="s">
        <v>73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>
        <v>4</v>
      </c>
      <c r="B16" s="9" t="s">
        <v>74</v>
      </c>
      <c r="C16" s="10" t="s">
        <v>75</v>
      </c>
      <c r="D16" s="9" t="s">
        <v>60</v>
      </c>
      <c r="E16" s="11">
        <v>15.405</v>
      </c>
      <c r="F16" s="12">
        <v>0</v>
      </c>
      <c r="G16" s="12">
        <f>E16*F16</f>
        <v>0</v>
      </c>
      <c r="H16" s="13">
        <v>0.004667</v>
      </c>
      <c r="I16" s="13">
        <f>E16*H16</f>
        <v>0.071895135</v>
      </c>
      <c r="J16" s="13">
        <v>0</v>
      </c>
      <c r="K16" s="13">
        <f>E16*J16</f>
        <v>0</v>
      </c>
      <c r="L16" s="14">
        <v>0</v>
      </c>
      <c r="M16" s="14">
        <f>E16*L16</f>
        <v>0</v>
      </c>
      <c r="N16" s="14">
        <f>0</f>
        <v>0</v>
      </c>
      <c r="O16" s="14">
        <f>E16*N16</f>
        <v>0</v>
      </c>
      <c r="P16" s="4" t="s">
        <v>76</v>
      </c>
      <c r="Q16" s="4"/>
      <c r="R16" s="4" t="s">
        <v>62</v>
      </c>
      <c r="S16" s="4" t="s">
        <v>63</v>
      </c>
      <c r="T16" s="4" t="s">
        <v>64</v>
      </c>
      <c r="U16" s="4"/>
      <c r="V16" s="4"/>
      <c r="W16" s="4"/>
      <c r="X16" s="4"/>
      <c r="Y16" s="4"/>
      <c r="Z16" s="4"/>
      <c r="AA16" s="15">
        <v>21</v>
      </c>
      <c r="AB16" s="4" t="s">
        <v>65</v>
      </c>
    </row>
    <row r="17" spans="1:28" ht="18.75" customHeight="1">
      <c r="A17" s="16" t="s">
        <v>11</v>
      </c>
      <c r="B17" s="8" t="s">
        <v>77</v>
      </c>
      <c r="C17" s="8"/>
      <c r="D17" s="8"/>
      <c r="E17" s="8"/>
      <c r="F17" s="8"/>
      <c r="G17" s="17">
        <f>SUMIF($P:$P,$Q17,G:G)</f>
        <v>0</v>
      </c>
      <c r="H17" s="8"/>
      <c r="I17" s="18">
        <f>SUMIF($P:$P,$Q17,I:I)</f>
        <v>0.071895135</v>
      </c>
      <c r="J17" s="8"/>
      <c r="K17" s="18">
        <f>SUMIF($P:$P,$Q17,K:K)</f>
        <v>0</v>
      </c>
      <c r="L17" s="8"/>
      <c r="M17" s="19">
        <f>SUMIF($P:$P,$Q17,M:M)</f>
        <v>0</v>
      </c>
      <c r="N17" s="8"/>
      <c r="O17" s="19">
        <f>SUMIF($P:$P,$Q17,O:O)</f>
        <v>0</v>
      </c>
      <c r="P17" s="4" t="s">
        <v>11</v>
      </c>
      <c r="Q17" s="4" t="s">
        <v>76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2.75" customHeight="1"/>
    <row r="19" spans="1:28" ht="18.75" customHeight="1">
      <c r="A19" s="8"/>
      <c r="B19" s="8" t="s">
        <v>78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>
        <v>5</v>
      </c>
      <c r="B20" s="9" t="s">
        <v>79</v>
      </c>
      <c r="C20" s="10" t="s">
        <v>80</v>
      </c>
      <c r="D20" s="9" t="s">
        <v>60</v>
      </c>
      <c r="E20" s="11">
        <v>2.2</v>
      </c>
      <c r="F20" s="12">
        <v>0</v>
      </c>
      <c r="G20" s="12">
        <f>E20*F20</f>
        <v>0</v>
      </c>
      <c r="H20" s="13">
        <v>0.00046</v>
      </c>
      <c r="I20" s="13">
        <f>E20*H20</f>
        <v>0.001012</v>
      </c>
      <c r="J20" s="13">
        <v>0</v>
      </c>
      <c r="K20" s="13">
        <f>E20*J20</f>
        <v>0</v>
      </c>
      <c r="L20" s="14">
        <v>0</v>
      </c>
      <c r="M20" s="14">
        <f>E20*L20</f>
        <v>0</v>
      </c>
      <c r="N20" s="14">
        <f>0</f>
        <v>0</v>
      </c>
      <c r="O20" s="14">
        <f>E20*N20</f>
        <v>0</v>
      </c>
      <c r="P20" s="4" t="s">
        <v>81</v>
      </c>
      <c r="Q20" s="4"/>
      <c r="R20" s="4" t="s">
        <v>62</v>
      </c>
      <c r="S20" s="4" t="s">
        <v>82</v>
      </c>
      <c r="T20" s="4" t="s">
        <v>83</v>
      </c>
      <c r="U20" s="4"/>
      <c r="V20" s="4"/>
      <c r="W20" s="4"/>
      <c r="X20" s="4"/>
      <c r="Y20" s="4"/>
      <c r="Z20" s="4"/>
      <c r="AA20" s="15">
        <v>21</v>
      </c>
      <c r="AB20" s="4" t="s">
        <v>65</v>
      </c>
    </row>
    <row r="21" spans="1:28" ht="12.75">
      <c r="A21">
        <v>6</v>
      </c>
      <c r="B21" s="9" t="s">
        <v>84</v>
      </c>
      <c r="C21" s="10" t="s">
        <v>85</v>
      </c>
      <c r="D21" s="9" t="s">
        <v>86</v>
      </c>
      <c r="E21" s="11">
        <v>0.464</v>
      </c>
      <c r="F21" s="12">
        <v>0</v>
      </c>
      <c r="G21" s="12">
        <f>E21*F21</f>
        <v>0</v>
      </c>
      <c r="H21" s="13">
        <v>2.25634</v>
      </c>
      <c r="I21" s="13">
        <f>E21*H21</f>
        <v>1.04694176</v>
      </c>
      <c r="J21" s="13">
        <v>0</v>
      </c>
      <c r="K21" s="13">
        <f>E21*J21</f>
        <v>0</v>
      </c>
      <c r="L21" s="14">
        <v>0</v>
      </c>
      <c r="M21" s="14">
        <f>E21*L21</f>
        <v>0</v>
      </c>
      <c r="N21" s="14">
        <f>0</f>
        <v>0</v>
      </c>
      <c r="O21" s="14">
        <f>E21*N21</f>
        <v>0</v>
      </c>
      <c r="P21" s="4" t="s">
        <v>81</v>
      </c>
      <c r="Q21" s="4"/>
      <c r="R21" s="4" t="s">
        <v>62</v>
      </c>
      <c r="S21" s="4" t="s">
        <v>63</v>
      </c>
      <c r="T21" s="4" t="s">
        <v>64</v>
      </c>
      <c r="U21" s="4"/>
      <c r="V21" s="4"/>
      <c r="W21" s="4"/>
      <c r="X21" s="4"/>
      <c r="Y21" s="4"/>
      <c r="Z21" s="4"/>
      <c r="AA21" s="15">
        <v>21</v>
      </c>
      <c r="AB21" s="4" t="s">
        <v>65</v>
      </c>
    </row>
    <row r="22" spans="1:28" ht="12.75">
      <c r="A22">
        <v>7</v>
      </c>
      <c r="B22" s="9" t="s">
        <v>87</v>
      </c>
      <c r="C22" s="10" t="s">
        <v>88</v>
      </c>
      <c r="D22" s="9" t="s">
        <v>86</v>
      </c>
      <c r="E22" s="11">
        <v>0.464</v>
      </c>
      <c r="F22" s="12">
        <v>0</v>
      </c>
      <c r="G22" s="12">
        <f>E22*F22</f>
        <v>0</v>
      </c>
      <c r="H22" s="13">
        <v>0.04</v>
      </c>
      <c r="I22" s="13">
        <f>E22*H22</f>
        <v>0.01856</v>
      </c>
      <c r="J22" s="13">
        <v>0</v>
      </c>
      <c r="K22" s="13">
        <f>E22*J22</f>
        <v>0</v>
      </c>
      <c r="L22" s="14">
        <v>0</v>
      </c>
      <c r="M22" s="14">
        <f>E22*L22</f>
        <v>0</v>
      </c>
      <c r="N22" s="14">
        <f>0</f>
        <v>0</v>
      </c>
      <c r="O22" s="14">
        <f>E22*N22</f>
        <v>0</v>
      </c>
      <c r="P22" s="4" t="s">
        <v>81</v>
      </c>
      <c r="Q22" s="4"/>
      <c r="R22" s="4" t="s">
        <v>62</v>
      </c>
      <c r="S22" s="4" t="s">
        <v>63</v>
      </c>
      <c r="T22" s="4" t="s">
        <v>64</v>
      </c>
      <c r="U22" s="4"/>
      <c r="V22" s="4"/>
      <c r="W22" s="4"/>
      <c r="X22" s="4"/>
      <c r="Y22" s="4"/>
      <c r="Z22" s="4"/>
      <c r="AA22" s="15">
        <v>21</v>
      </c>
      <c r="AB22" s="4" t="s">
        <v>65</v>
      </c>
    </row>
    <row r="23" spans="1:28" ht="12.75">
      <c r="A23">
        <v>8</v>
      </c>
      <c r="B23" s="9" t="s">
        <v>89</v>
      </c>
      <c r="C23" s="10" t="s">
        <v>90</v>
      </c>
      <c r="D23" s="9" t="s">
        <v>86</v>
      </c>
      <c r="E23" s="11">
        <v>0.464</v>
      </c>
      <c r="F23" s="12">
        <v>0</v>
      </c>
      <c r="G23" s="12">
        <f>E23*F23</f>
        <v>0</v>
      </c>
      <c r="H23" s="13">
        <v>0</v>
      </c>
      <c r="I23" s="13">
        <f>E23*H23</f>
        <v>0</v>
      </c>
      <c r="J23" s="13">
        <v>0</v>
      </c>
      <c r="K23" s="13">
        <f>E23*J23</f>
        <v>0</v>
      </c>
      <c r="L23" s="14">
        <v>0</v>
      </c>
      <c r="M23" s="14">
        <f>E23*L23</f>
        <v>0</v>
      </c>
      <c r="N23" s="14">
        <f>0</f>
        <v>0</v>
      </c>
      <c r="O23" s="14">
        <f>E23*N23</f>
        <v>0</v>
      </c>
      <c r="P23" s="4" t="s">
        <v>81</v>
      </c>
      <c r="Q23" s="4"/>
      <c r="R23" s="4" t="s">
        <v>62</v>
      </c>
      <c r="S23" s="4" t="s">
        <v>63</v>
      </c>
      <c r="T23" s="4" t="s">
        <v>64</v>
      </c>
      <c r="U23" s="4"/>
      <c r="V23" s="4"/>
      <c r="W23" s="4"/>
      <c r="X23" s="4"/>
      <c r="Y23" s="4"/>
      <c r="Z23" s="4"/>
      <c r="AA23" s="15">
        <v>21</v>
      </c>
      <c r="AB23" s="4" t="s">
        <v>65</v>
      </c>
    </row>
    <row r="24" spans="1:28" ht="26.25">
      <c r="A24">
        <v>9</v>
      </c>
      <c r="B24" s="9" t="s">
        <v>91</v>
      </c>
      <c r="C24" s="10" t="s">
        <v>92</v>
      </c>
      <c r="D24" s="9" t="s">
        <v>93</v>
      </c>
      <c r="E24" s="11">
        <v>0.010648</v>
      </c>
      <c r="F24" s="12">
        <v>0</v>
      </c>
      <c r="G24" s="12">
        <f>E24*F24</f>
        <v>0</v>
      </c>
      <c r="H24" s="13">
        <v>1.06467</v>
      </c>
      <c r="I24" s="13">
        <f>E24*H24</f>
        <v>0.01133660616</v>
      </c>
      <c r="J24" s="13">
        <v>0</v>
      </c>
      <c r="K24" s="13">
        <f>E24*J24</f>
        <v>0</v>
      </c>
      <c r="L24" s="14">
        <v>0</v>
      </c>
      <c r="M24" s="14">
        <f>E24*L24</f>
        <v>0</v>
      </c>
      <c r="N24" s="14">
        <f>0</f>
        <v>0</v>
      </c>
      <c r="O24" s="14">
        <f>E24*N24</f>
        <v>0</v>
      </c>
      <c r="P24" s="4" t="s">
        <v>81</v>
      </c>
      <c r="Q24" s="4"/>
      <c r="R24" s="4" t="s">
        <v>62</v>
      </c>
      <c r="S24" s="4" t="s">
        <v>63</v>
      </c>
      <c r="T24" s="4" t="s">
        <v>64</v>
      </c>
      <c r="U24" s="4"/>
      <c r="V24" s="4"/>
      <c r="W24" s="4"/>
      <c r="X24" s="4"/>
      <c r="Y24" s="4"/>
      <c r="Z24" s="4"/>
      <c r="AA24" s="15">
        <v>21</v>
      </c>
      <c r="AB24" s="4" t="s">
        <v>65</v>
      </c>
    </row>
    <row r="25" spans="1:28" ht="18.75" customHeight="1">
      <c r="A25" s="16" t="s">
        <v>11</v>
      </c>
      <c r="B25" s="8" t="s">
        <v>94</v>
      </c>
      <c r="C25" s="8"/>
      <c r="D25" s="8"/>
      <c r="E25" s="8"/>
      <c r="F25" s="8"/>
      <c r="G25" s="17">
        <f>SUMIF($P:$P,$Q25,G:G)</f>
        <v>0</v>
      </c>
      <c r="H25" s="8"/>
      <c r="I25" s="18">
        <f>SUMIF($P:$P,$Q25,I:I)</f>
        <v>1.0778503661599999</v>
      </c>
      <c r="J25" s="8"/>
      <c r="K25" s="18">
        <f>SUMIF($P:$P,$Q25,K:K)</f>
        <v>0</v>
      </c>
      <c r="L25" s="8"/>
      <c r="M25" s="19">
        <f>SUMIF($P:$P,$Q25,M:M)</f>
        <v>0</v>
      </c>
      <c r="N25" s="8"/>
      <c r="O25" s="19">
        <f>SUMIF($P:$P,$Q25,O:O)</f>
        <v>0</v>
      </c>
      <c r="P25" s="4" t="s">
        <v>11</v>
      </c>
      <c r="Q25" s="4" t="s">
        <v>81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2.75" customHeight="1"/>
    <row r="27" spans="1:28" ht="18.75" customHeight="1">
      <c r="A27" s="8"/>
      <c r="B27" s="8" t="s">
        <v>95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>
        <v>10</v>
      </c>
      <c r="B28" s="9" t="s">
        <v>96</v>
      </c>
      <c r="C28" s="10" t="s">
        <v>97</v>
      </c>
      <c r="D28" s="9" t="s">
        <v>68</v>
      </c>
      <c r="E28" s="11">
        <v>1</v>
      </c>
      <c r="F28" s="12">
        <v>0</v>
      </c>
      <c r="G28" s="12">
        <f>E28*F28</f>
        <v>0</v>
      </c>
      <c r="H28" s="13">
        <v>0.016975</v>
      </c>
      <c r="I28" s="13">
        <f>E28*H28</f>
        <v>0.016975</v>
      </c>
      <c r="J28" s="13">
        <v>0</v>
      </c>
      <c r="K28" s="13">
        <f>E28*J28</f>
        <v>0</v>
      </c>
      <c r="L28" s="14">
        <v>0</v>
      </c>
      <c r="M28" s="14">
        <f>E28*L28</f>
        <v>0</v>
      </c>
      <c r="N28" s="14">
        <f>0</f>
        <v>0</v>
      </c>
      <c r="O28" s="14">
        <f>E28*N28</f>
        <v>0</v>
      </c>
      <c r="P28" s="4" t="s">
        <v>98</v>
      </c>
      <c r="Q28" s="4"/>
      <c r="R28" s="4" t="s">
        <v>62</v>
      </c>
      <c r="S28" s="4" t="s">
        <v>63</v>
      </c>
      <c r="T28" s="4" t="s">
        <v>64</v>
      </c>
      <c r="U28" s="4"/>
      <c r="V28" s="4"/>
      <c r="W28" s="4"/>
      <c r="X28" s="4"/>
      <c r="Y28" s="4"/>
      <c r="Z28" s="4"/>
      <c r="AA28" s="15">
        <v>21</v>
      </c>
      <c r="AB28" s="4" t="s">
        <v>65</v>
      </c>
    </row>
    <row r="29" spans="2:28" ht="12.75">
      <c r="B29" s="20" t="s">
        <v>99</v>
      </c>
      <c r="C29" s="21" t="s">
        <v>100</v>
      </c>
      <c r="D29" s="20" t="s">
        <v>68</v>
      </c>
      <c r="E29" s="22">
        <v>1</v>
      </c>
      <c r="F29" s="23">
        <v>0</v>
      </c>
      <c r="G29" s="23">
        <f>E29*F29</f>
        <v>0</v>
      </c>
      <c r="H29" s="24">
        <v>0.01698</v>
      </c>
      <c r="I29" s="24">
        <f>E29*H29</f>
        <v>0.01698</v>
      </c>
      <c r="J29" s="24">
        <v>0</v>
      </c>
      <c r="K29" s="24">
        <f>E29*J29</f>
        <v>0</v>
      </c>
      <c r="L29" s="25">
        <v>0</v>
      </c>
      <c r="M29" s="25">
        <f>E29*L29</f>
        <v>0</v>
      </c>
      <c r="N29" s="25">
        <f>0</f>
        <v>0</v>
      </c>
      <c r="O29" s="25">
        <f>E29*N29</f>
        <v>0</v>
      </c>
      <c r="P29" s="4" t="s">
        <v>98</v>
      </c>
      <c r="Q29" s="4"/>
      <c r="R29" s="4" t="s">
        <v>62</v>
      </c>
      <c r="S29" s="4" t="s">
        <v>63</v>
      </c>
      <c r="T29" s="4" t="s">
        <v>64</v>
      </c>
      <c r="U29" s="4"/>
      <c r="V29" s="4"/>
      <c r="W29" s="4"/>
      <c r="X29" s="4"/>
      <c r="Y29" s="4"/>
      <c r="Z29" s="4"/>
      <c r="AA29" s="15">
        <v>21</v>
      </c>
      <c r="AB29" s="4" t="s">
        <v>101</v>
      </c>
    </row>
    <row r="30" spans="2:28" ht="12.75">
      <c r="B30" s="26" t="s">
        <v>11</v>
      </c>
      <c r="G30" s="12">
        <f>SUM(G28:G29)</f>
        <v>0</v>
      </c>
      <c r="I30" s="13">
        <f>SUM(I28:I29)</f>
        <v>0.033955</v>
      </c>
      <c r="K30" s="13">
        <f>SUM(K28:K29)</f>
        <v>0</v>
      </c>
      <c r="M30" s="14">
        <f>SUM(M28:M29)</f>
        <v>0</v>
      </c>
      <c r="O30" s="14">
        <f>SUM(O28:O29)</f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8.75" customHeight="1">
      <c r="A31" s="16" t="s">
        <v>11</v>
      </c>
      <c r="B31" s="8" t="s">
        <v>102</v>
      </c>
      <c r="C31" s="8"/>
      <c r="D31" s="8"/>
      <c r="E31" s="8"/>
      <c r="F31" s="8"/>
      <c r="G31" s="17">
        <f>SUMIF($P:$P,$Q31,G:G)</f>
        <v>0</v>
      </c>
      <c r="H31" s="8"/>
      <c r="I31" s="18">
        <f>SUMIF($P:$P,$Q31,I:I)</f>
        <v>0.033955</v>
      </c>
      <c r="J31" s="8"/>
      <c r="K31" s="18">
        <f>SUMIF($P:$P,$Q31,K:K)</f>
        <v>0</v>
      </c>
      <c r="L31" s="8"/>
      <c r="M31" s="19">
        <f>SUMIF($P:$P,$Q31,M:M)</f>
        <v>0</v>
      </c>
      <c r="N31" s="8"/>
      <c r="O31" s="19">
        <f>SUMIF($P:$P,$Q31,O:O)</f>
        <v>0</v>
      </c>
      <c r="P31" s="4" t="s">
        <v>11</v>
      </c>
      <c r="Q31" s="4" t="s">
        <v>98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2.75" customHeight="1"/>
    <row r="33" spans="1:28" ht="18.75" customHeight="1">
      <c r="A33" s="8"/>
      <c r="B33" s="8" t="s">
        <v>103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>
        <v>11</v>
      </c>
      <c r="B34" s="9" t="s">
        <v>104</v>
      </c>
      <c r="C34" s="10" t="s">
        <v>105</v>
      </c>
      <c r="D34" s="9" t="s">
        <v>60</v>
      </c>
      <c r="E34" s="11">
        <v>7.3</v>
      </c>
      <c r="F34" s="12">
        <v>0</v>
      </c>
      <c r="G34" s="12">
        <f>E34*F34</f>
        <v>0</v>
      </c>
      <c r="H34" s="13">
        <v>0.000683016</v>
      </c>
      <c r="I34" s="13">
        <f>E34*H34</f>
        <v>0.0049860168000000005</v>
      </c>
      <c r="J34" s="13">
        <v>0.117</v>
      </c>
      <c r="K34" s="13">
        <f>E34*J34</f>
        <v>0.8541000000000001</v>
      </c>
      <c r="L34" s="14">
        <v>0</v>
      </c>
      <c r="M34" s="14">
        <f>E34*L34</f>
        <v>0</v>
      </c>
      <c r="N34" s="14">
        <f>0</f>
        <v>0</v>
      </c>
      <c r="O34" s="14">
        <f>E34*N34</f>
        <v>0</v>
      </c>
      <c r="P34" s="4" t="s">
        <v>106</v>
      </c>
      <c r="Q34" s="4"/>
      <c r="R34" s="4" t="s">
        <v>62</v>
      </c>
      <c r="S34" s="4" t="s">
        <v>107</v>
      </c>
      <c r="T34" s="4" t="s">
        <v>108</v>
      </c>
      <c r="U34" s="4"/>
      <c r="V34" s="4"/>
      <c r="W34" s="4"/>
      <c r="X34" s="4"/>
      <c r="Y34" s="4"/>
      <c r="Z34" s="4"/>
      <c r="AA34" s="15">
        <v>21</v>
      </c>
      <c r="AB34" s="4" t="s">
        <v>65</v>
      </c>
    </row>
    <row r="35" spans="1:28" ht="12.75">
      <c r="A35">
        <v>12</v>
      </c>
      <c r="B35" s="9" t="s">
        <v>109</v>
      </c>
      <c r="C35" s="10" t="s">
        <v>110</v>
      </c>
      <c r="D35" s="9" t="s">
        <v>86</v>
      </c>
      <c r="E35" s="11">
        <v>0.464</v>
      </c>
      <c r="F35" s="12">
        <v>0</v>
      </c>
      <c r="G35" s="12">
        <f>E35*F35</f>
        <v>0</v>
      </c>
      <c r="H35" s="13">
        <v>0</v>
      </c>
      <c r="I35" s="13">
        <f>E35*H35</f>
        <v>0</v>
      </c>
      <c r="J35" s="13">
        <v>2.2</v>
      </c>
      <c r="K35" s="13">
        <f>E35*J35</f>
        <v>1.0208000000000002</v>
      </c>
      <c r="L35" s="14">
        <v>0</v>
      </c>
      <c r="M35" s="14">
        <f>E35*L35</f>
        <v>0</v>
      </c>
      <c r="N35" s="14">
        <f>0</f>
        <v>0</v>
      </c>
      <c r="O35" s="14">
        <f>E35*N35</f>
        <v>0</v>
      </c>
      <c r="P35" s="4" t="s">
        <v>106</v>
      </c>
      <c r="Q35" s="4"/>
      <c r="R35" s="4" t="s">
        <v>62</v>
      </c>
      <c r="S35" s="4" t="s">
        <v>107</v>
      </c>
      <c r="T35" s="4" t="s">
        <v>108</v>
      </c>
      <c r="U35" s="4"/>
      <c r="V35" s="4"/>
      <c r="W35" s="4"/>
      <c r="X35" s="4"/>
      <c r="Y35" s="4"/>
      <c r="Z35" s="4"/>
      <c r="AA35" s="15">
        <v>21</v>
      </c>
      <c r="AB35" s="4" t="s">
        <v>65</v>
      </c>
    </row>
    <row r="36" spans="1:28" ht="12.75">
      <c r="A36">
        <v>13</v>
      </c>
      <c r="B36" s="9" t="s">
        <v>111</v>
      </c>
      <c r="C36" s="10" t="s">
        <v>112</v>
      </c>
      <c r="D36" s="9" t="s">
        <v>68</v>
      </c>
      <c r="E36" s="11">
        <v>1</v>
      </c>
      <c r="F36" s="12">
        <v>0</v>
      </c>
      <c r="G36" s="12">
        <f>E36*F36</f>
        <v>0</v>
      </c>
      <c r="H36" s="13">
        <v>0</v>
      </c>
      <c r="I36" s="13">
        <f>E36*H36</f>
        <v>0</v>
      </c>
      <c r="J36" s="13">
        <v>0</v>
      </c>
      <c r="K36" s="13">
        <f>E36*J36</f>
        <v>0</v>
      </c>
      <c r="L36" s="14">
        <v>0</v>
      </c>
      <c r="M36" s="14">
        <f>E36*L36</f>
        <v>0</v>
      </c>
      <c r="N36" s="14">
        <f>0</f>
        <v>0</v>
      </c>
      <c r="O36" s="14">
        <f>E36*N36</f>
        <v>0</v>
      </c>
      <c r="P36" s="4" t="s">
        <v>106</v>
      </c>
      <c r="Q36" s="4"/>
      <c r="R36" s="4" t="s">
        <v>62</v>
      </c>
      <c r="S36" s="4" t="s">
        <v>107</v>
      </c>
      <c r="T36" s="4" t="s">
        <v>108</v>
      </c>
      <c r="U36" s="4"/>
      <c r="V36" s="4"/>
      <c r="W36" s="4"/>
      <c r="X36" s="4"/>
      <c r="Y36" s="4"/>
      <c r="Z36" s="4"/>
      <c r="AA36" s="15">
        <v>21</v>
      </c>
      <c r="AB36" s="4" t="s">
        <v>65</v>
      </c>
    </row>
    <row r="37" spans="1:28" ht="12.75">
      <c r="A37">
        <v>14</v>
      </c>
      <c r="B37" s="9" t="s">
        <v>113</v>
      </c>
      <c r="C37" s="10" t="s">
        <v>114</v>
      </c>
      <c r="D37" s="9" t="s">
        <v>60</v>
      </c>
      <c r="E37" s="11">
        <v>1</v>
      </c>
      <c r="F37" s="12">
        <v>0</v>
      </c>
      <c r="G37" s="12">
        <f>E37*F37</f>
        <v>0</v>
      </c>
      <c r="H37" s="13">
        <v>0.001205592</v>
      </c>
      <c r="I37" s="13">
        <f>E37*H37</f>
        <v>0.001205592</v>
      </c>
      <c r="J37" s="13">
        <v>0.076</v>
      </c>
      <c r="K37" s="13">
        <f>E37*J37</f>
        <v>0.076</v>
      </c>
      <c r="L37" s="14">
        <v>0</v>
      </c>
      <c r="M37" s="14">
        <f>E37*L37</f>
        <v>0</v>
      </c>
      <c r="N37" s="14">
        <f>0</f>
        <v>0</v>
      </c>
      <c r="O37" s="14">
        <f>E37*N37</f>
        <v>0</v>
      </c>
      <c r="P37" s="4" t="s">
        <v>106</v>
      </c>
      <c r="Q37" s="4"/>
      <c r="R37" s="4" t="s">
        <v>62</v>
      </c>
      <c r="S37" s="4" t="s">
        <v>107</v>
      </c>
      <c r="T37" s="4" t="s">
        <v>108</v>
      </c>
      <c r="U37" s="4"/>
      <c r="V37" s="4"/>
      <c r="W37" s="4"/>
      <c r="X37" s="4"/>
      <c r="Y37" s="4"/>
      <c r="Z37" s="4"/>
      <c r="AA37" s="15">
        <v>21</v>
      </c>
      <c r="AB37" s="4" t="s">
        <v>65</v>
      </c>
    </row>
    <row r="38" spans="1:28" ht="18.75" customHeight="1">
      <c r="A38" s="16" t="s">
        <v>11</v>
      </c>
      <c r="B38" s="8" t="s">
        <v>115</v>
      </c>
      <c r="C38" s="8"/>
      <c r="D38" s="8"/>
      <c r="E38" s="8"/>
      <c r="F38" s="8"/>
      <c r="G38" s="17">
        <f>SUMIF($P:$P,$Q38,G:G)</f>
        <v>0</v>
      </c>
      <c r="H38" s="8"/>
      <c r="I38" s="18">
        <f>SUMIF($P:$P,$Q38,I:I)</f>
        <v>0.006191608800000001</v>
      </c>
      <c r="J38" s="8"/>
      <c r="K38" s="18">
        <f>SUMIF($P:$P,$Q38,K:K)</f>
        <v>1.9509000000000003</v>
      </c>
      <c r="L38" s="8"/>
      <c r="M38" s="19">
        <f>SUMIF($P:$P,$Q38,M:M)</f>
        <v>0</v>
      </c>
      <c r="N38" s="8"/>
      <c r="O38" s="19">
        <f>SUMIF($P:$P,$Q38,O:O)</f>
        <v>0</v>
      </c>
      <c r="P38" s="4" t="s">
        <v>11</v>
      </c>
      <c r="Q38" s="4" t="s">
        <v>106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2.75" customHeight="1"/>
    <row r="40" spans="1:28" ht="18.75" customHeight="1">
      <c r="A40" s="8"/>
      <c r="B40" s="8" t="s">
        <v>116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>
        <v>15</v>
      </c>
      <c r="B41" s="9" t="s">
        <v>117</v>
      </c>
      <c r="C41" s="10" t="s">
        <v>118</v>
      </c>
      <c r="D41" s="9" t="s">
        <v>93</v>
      </c>
      <c r="E41" s="11">
        <f>Z41*IF(V41="cenik_cast",SUMIF(T:T,Y41,K:K),IF(V41="cenik",SUMIF(S:S,X41,K:K),SUMIF(R:R,W41,K:K)))</f>
        <v>1.9509000000000003</v>
      </c>
      <c r="F41" s="12">
        <v>0</v>
      </c>
      <c r="G41" s="12">
        <f>E41*F41</f>
        <v>0</v>
      </c>
      <c r="H41" s="13">
        <v>0</v>
      </c>
      <c r="I41" s="13">
        <f>E41*H41</f>
        <v>0</v>
      </c>
      <c r="J41" s="13">
        <v>0</v>
      </c>
      <c r="K41" s="13">
        <f>E41*J41</f>
        <v>0</v>
      </c>
      <c r="L41" s="14">
        <v>0</v>
      </c>
      <c r="M41" s="14">
        <f>E41*L41</f>
        <v>0</v>
      </c>
      <c r="N41" s="14">
        <f>0</f>
        <v>0</v>
      </c>
      <c r="O41" s="14">
        <f>E41*N41</f>
        <v>0</v>
      </c>
      <c r="P41" s="4" t="s">
        <v>119</v>
      </c>
      <c r="Q41" s="4"/>
      <c r="R41" s="4"/>
      <c r="S41" s="4"/>
      <c r="T41" s="4"/>
      <c r="U41" s="4" t="s">
        <v>38</v>
      </c>
      <c r="V41" s="4" t="s">
        <v>120</v>
      </c>
      <c r="W41" s="4" t="s">
        <v>62</v>
      </c>
      <c r="X41" s="4" t="s">
        <v>107</v>
      </c>
      <c r="Y41" s="4" t="s">
        <v>108</v>
      </c>
      <c r="Z41" s="5">
        <v>1</v>
      </c>
      <c r="AA41" s="15">
        <v>21</v>
      </c>
      <c r="AB41" s="4" t="s">
        <v>65</v>
      </c>
    </row>
    <row r="42" spans="1:28" ht="12.75">
      <c r="A42">
        <v>16</v>
      </c>
      <c r="B42" s="9" t="s">
        <v>121</v>
      </c>
      <c r="C42" s="10" t="s">
        <v>122</v>
      </c>
      <c r="D42" s="9" t="s">
        <v>93</v>
      </c>
      <c r="E42" s="11">
        <f>Z42*IF(V42="cenik_cast",SUMIF(T:T,Y42,K:K),IF(V42="cenik",SUMIF(S:S,X42,K:K),SUMIF(R:R,W42,K:K)))</f>
        <v>1.9509000000000003</v>
      </c>
      <c r="F42" s="12">
        <v>0</v>
      </c>
      <c r="G42" s="12">
        <f>E42*F42</f>
        <v>0</v>
      </c>
      <c r="H42" s="13">
        <v>0</v>
      </c>
      <c r="I42" s="13">
        <f>E42*H42</f>
        <v>0</v>
      </c>
      <c r="J42" s="13">
        <v>0</v>
      </c>
      <c r="K42" s="13">
        <f>E42*J42</f>
        <v>0</v>
      </c>
      <c r="L42" s="14">
        <v>0</v>
      </c>
      <c r="M42" s="14">
        <f>E42*L42</f>
        <v>0</v>
      </c>
      <c r="N42" s="14">
        <f>0</f>
        <v>0</v>
      </c>
      <c r="O42" s="14">
        <f>E42*N42</f>
        <v>0</v>
      </c>
      <c r="P42" s="4" t="s">
        <v>119</v>
      </c>
      <c r="Q42" s="4"/>
      <c r="R42" s="4"/>
      <c r="S42" s="4"/>
      <c r="T42" s="4"/>
      <c r="U42" s="4" t="s">
        <v>38</v>
      </c>
      <c r="V42" s="4" t="s">
        <v>120</v>
      </c>
      <c r="W42" s="4" t="s">
        <v>62</v>
      </c>
      <c r="X42" s="4" t="s">
        <v>107</v>
      </c>
      <c r="Y42" s="4" t="s">
        <v>108</v>
      </c>
      <c r="Z42" s="5">
        <v>1</v>
      </c>
      <c r="AA42" s="15">
        <v>21</v>
      </c>
      <c r="AB42" s="4" t="s">
        <v>65</v>
      </c>
    </row>
    <row r="43" spans="1:28" ht="12.75">
      <c r="A43">
        <v>17</v>
      </c>
      <c r="B43" s="9" t="s">
        <v>123</v>
      </c>
      <c r="C43" s="10" t="s">
        <v>124</v>
      </c>
      <c r="D43" s="9" t="s">
        <v>93</v>
      </c>
      <c r="E43" s="11">
        <f>Z43*IF(V43="cenik_cast",SUMIF(T:T,Y43,K:K),IF(V43="cenik",SUMIF(S:S,X43,K:K),SUMIF(R:R,W43,K:K)))</f>
        <v>1.9509000000000003</v>
      </c>
      <c r="F43" s="12">
        <v>0</v>
      </c>
      <c r="G43" s="12">
        <f>E43*F43</f>
        <v>0</v>
      </c>
      <c r="H43" s="13">
        <v>0</v>
      </c>
      <c r="I43" s="13">
        <f>E43*H43</f>
        <v>0</v>
      </c>
      <c r="J43" s="13">
        <v>0</v>
      </c>
      <c r="K43" s="13">
        <f>E43*J43</f>
        <v>0</v>
      </c>
      <c r="L43" s="14">
        <v>0</v>
      </c>
      <c r="M43" s="14">
        <f>E43*L43</f>
        <v>0</v>
      </c>
      <c r="N43" s="14">
        <f>0</f>
        <v>0</v>
      </c>
      <c r="O43" s="14">
        <f>E43*N43</f>
        <v>0</v>
      </c>
      <c r="P43" s="4" t="s">
        <v>119</v>
      </c>
      <c r="Q43" s="4"/>
      <c r="R43" s="4"/>
      <c r="S43" s="4"/>
      <c r="T43" s="4"/>
      <c r="U43" s="4" t="s">
        <v>38</v>
      </c>
      <c r="V43" s="4" t="s">
        <v>120</v>
      </c>
      <c r="W43" s="4" t="s">
        <v>62</v>
      </c>
      <c r="X43" s="4" t="s">
        <v>107</v>
      </c>
      <c r="Y43" s="4" t="s">
        <v>108</v>
      </c>
      <c r="Z43" s="5">
        <v>1</v>
      </c>
      <c r="AA43" s="15">
        <v>21</v>
      </c>
      <c r="AB43" s="4" t="s">
        <v>65</v>
      </c>
    </row>
    <row r="44" spans="1:28" ht="18.75" customHeight="1">
      <c r="A44" s="16" t="s">
        <v>11</v>
      </c>
      <c r="B44" s="8" t="s">
        <v>125</v>
      </c>
      <c r="C44" s="8"/>
      <c r="D44" s="8"/>
      <c r="E44" s="8"/>
      <c r="F44" s="8"/>
      <c r="G44" s="17">
        <f>SUMIF($P:$P,$Q44,G:G)</f>
        <v>0</v>
      </c>
      <c r="H44" s="8"/>
      <c r="I44" s="18">
        <f>SUMIF($P:$P,$Q44,I:I)</f>
        <v>0</v>
      </c>
      <c r="J44" s="8"/>
      <c r="K44" s="18">
        <f>SUMIF($P:$P,$Q44,K:K)</f>
        <v>0</v>
      </c>
      <c r="L44" s="8"/>
      <c r="M44" s="19">
        <f>SUMIF($P:$P,$Q44,M:M)</f>
        <v>0</v>
      </c>
      <c r="N44" s="8"/>
      <c r="O44" s="19">
        <f>SUMIF($P:$P,$Q44,O:O)</f>
        <v>0</v>
      </c>
      <c r="P44" s="4" t="s">
        <v>11</v>
      </c>
      <c r="Q44" s="4" t="s">
        <v>119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2.75" customHeight="1"/>
    <row r="46" spans="1:28" ht="18.75" customHeight="1">
      <c r="A46" s="8"/>
      <c r="B46" s="8" t="s">
        <v>126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>
        <v>18</v>
      </c>
      <c r="B47" s="9" t="s">
        <v>127</v>
      </c>
      <c r="C47" s="10" t="s">
        <v>128</v>
      </c>
      <c r="D47" s="9" t="s">
        <v>93</v>
      </c>
      <c r="E47" s="11">
        <f>Z47*IF(V47="cenik_cast",IF(U47="hmoty",SUMIF(T:T,Y47,I:I),IF(U47="cena_hmot",SUMIF(T:T,Y47,M:M)/1000,SUMIF(T:T,Y47,G:G)/1000)),IF(V47="cenik",IF(U47="hmoty",SUMIF(S:S,X47,I:I),IF(U47="cena_hmot",SUMIF(S:S,X47,M:M)/1000,SUMIF(S:S,X47,G:G)/1000)),IF(U47="hmoty",SUMIF(R:R,W47,I:I),IF(U47="cena_hmot",SUMIF(R:R,W47,M:M)/1000,SUMIF(R:R,W47,G:G)/1000))))</f>
        <v>1.7877942903599997</v>
      </c>
      <c r="F47" s="12">
        <v>0</v>
      </c>
      <c r="G47" s="12">
        <f>E47*F47</f>
        <v>0</v>
      </c>
      <c r="H47" s="13">
        <v>0</v>
      </c>
      <c r="I47" s="13">
        <f>E47*H47</f>
        <v>0</v>
      </c>
      <c r="J47" s="13">
        <v>0</v>
      </c>
      <c r="K47" s="13">
        <f>E47*J47</f>
        <v>0</v>
      </c>
      <c r="L47" s="14">
        <v>0</v>
      </c>
      <c r="M47" s="14">
        <f>E47*L47</f>
        <v>0</v>
      </c>
      <c r="N47" s="14">
        <f>0</f>
        <v>0</v>
      </c>
      <c r="O47" s="14">
        <f>E47*N47</f>
        <v>0</v>
      </c>
      <c r="P47" s="4" t="s">
        <v>129</v>
      </c>
      <c r="Q47" s="4"/>
      <c r="R47" s="4"/>
      <c r="S47" s="4"/>
      <c r="T47" s="4"/>
      <c r="U47" s="4" t="s">
        <v>130</v>
      </c>
      <c r="V47" s="4" t="s">
        <v>131</v>
      </c>
      <c r="W47" s="4" t="s">
        <v>62</v>
      </c>
      <c r="X47" s="4" t="s">
        <v>63</v>
      </c>
      <c r="Y47" s="4" t="s">
        <v>64</v>
      </c>
      <c r="Z47" s="5">
        <v>1</v>
      </c>
      <c r="AA47" s="15">
        <v>21</v>
      </c>
      <c r="AB47" s="4" t="s">
        <v>65</v>
      </c>
    </row>
    <row r="48" spans="1:28" ht="18.75" customHeight="1">
      <c r="A48" s="16" t="s">
        <v>11</v>
      </c>
      <c r="B48" s="8" t="s">
        <v>132</v>
      </c>
      <c r="C48" s="8"/>
      <c r="D48" s="8"/>
      <c r="E48" s="8"/>
      <c r="F48" s="8"/>
      <c r="G48" s="17">
        <f>SUMIF($P:$P,$Q48,G:G)</f>
        <v>0</v>
      </c>
      <c r="H48" s="8"/>
      <c r="I48" s="18">
        <f>SUMIF($P:$P,$Q48,I:I)</f>
        <v>0</v>
      </c>
      <c r="J48" s="8"/>
      <c r="K48" s="18">
        <f>SUMIF($P:$P,$Q48,K:K)</f>
        <v>0</v>
      </c>
      <c r="L48" s="8"/>
      <c r="M48" s="19">
        <f>SUMIF($P:$P,$Q48,M:M)</f>
        <v>0</v>
      </c>
      <c r="N48" s="8"/>
      <c r="O48" s="19">
        <f>SUMIF($P:$P,$Q48,O:O)</f>
        <v>0</v>
      </c>
      <c r="P48" s="4" t="s">
        <v>11</v>
      </c>
      <c r="Q48" s="4" t="s">
        <v>129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2.75" customHeight="1"/>
    <row r="50" spans="1:28" ht="18.75" customHeight="1">
      <c r="A50" s="27" t="s">
        <v>11</v>
      </c>
      <c r="B50" s="28"/>
      <c r="C50" s="28"/>
      <c r="D50" s="28"/>
      <c r="E50" s="28"/>
      <c r="F50" s="28"/>
      <c r="G50" s="29">
        <f>SUMIF($P:$P,"S",G:G)</f>
        <v>0</v>
      </c>
      <c r="H50" s="28"/>
      <c r="I50" s="30">
        <f>SUMIF($P:$P,"S",I:I)</f>
        <v>1.79499789916</v>
      </c>
      <c r="J50" s="28"/>
      <c r="K50" s="30">
        <f>SUMIF($P:$P,"S",K:K)</f>
        <v>1.9509000000000003</v>
      </c>
      <c r="L50" s="28"/>
      <c r="M50" s="31">
        <f>SUMIF($P:$P,"S",M:M)</f>
        <v>0</v>
      </c>
      <c r="N50" s="28"/>
      <c r="O50" s="31">
        <f>SUMIF($P:$P,"S",O:O)</f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3" spans="1:5" ht="18.75" customHeight="1">
      <c r="A53" s="56" t="s">
        <v>133</v>
      </c>
      <c r="B53" s="56"/>
      <c r="C53" s="56"/>
      <c r="D53" s="56"/>
      <c r="E53" s="56"/>
    </row>
    <row r="54" spans="2:5" ht="12.75" customHeight="1">
      <c r="B54" s="9" t="s">
        <v>134</v>
      </c>
      <c r="C54" s="57" t="s">
        <v>135</v>
      </c>
      <c r="D54" s="57"/>
      <c r="E54" s="12">
        <f>$G$13</f>
        <v>0</v>
      </c>
    </row>
    <row r="55" spans="2:5" ht="12.75" customHeight="1">
      <c r="B55" s="9" t="s">
        <v>136</v>
      </c>
      <c r="C55" s="58" t="s">
        <v>137</v>
      </c>
      <c r="D55" s="58"/>
      <c r="E55" s="12">
        <f>$G$17</f>
        <v>0</v>
      </c>
    </row>
    <row r="56" spans="2:5" ht="12.75" customHeight="1">
      <c r="B56" s="9" t="s">
        <v>138</v>
      </c>
      <c r="C56" s="58" t="s">
        <v>139</v>
      </c>
      <c r="D56" s="58"/>
      <c r="E56" s="12">
        <f>$G$25</f>
        <v>0</v>
      </c>
    </row>
    <row r="57" spans="2:5" ht="12.75" customHeight="1">
      <c r="B57" s="9" t="s">
        <v>140</v>
      </c>
      <c r="C57" s="58" t="s">
        <v>141</v>
      </c>
      <c r="D57" s="58"/>
      <c r="E57" s="12">
        <f>$G$31</f>
        <v>0</v>
      </c>
    </row>
    <row r="58" spans="2:5" ht="12.75" customHeight="1">
      <c r="B58" s="9" t="s">
        <v>142</v>
      </c>
      <c r="C58" s="58" t="s">
        <v>143</v>
      </c>
      <c r="D58" s="58"/>
      <c r="E58" s="12">
        <f>$G$38</f>
        <v>0</v>
      </c>
    </row>
    <row r="59" spans="2:5" ht="12.75" customHeight="1">
      <c r="B59" s="9" t="s">
        <v>144</v>
      </c>
      <c r="C59" s="58" t="s">
        <v>145</v>
      </c>
      <c r="D59" s="58"/>
      <c r="E59" s="12">
        <f>$G$44</f>
        <v>0</v>
      </c>
    </row>
    <row r="60" spans="2:5" ht="12.75" customHeight="1">
      <c r="B60" s="9" t="s">
        <v>146</v>
      </c>
      <c r="C60" s="58" t="s">
        <v>147</v>
      </c>
      <c r="D60" s="58"/>
      <c r="E60" s="12">
        <f>$G$48</f>
        <v>0</v>
      </c>
    </row>
    <row r="61" spans="1:5" ht="18.75" customHeight="1">
      <c r="A61" s="27" t="s">
        <v>11</v>
      </c>
      <c r="B61" s="28"/>
      <c r="C61" s="28"/>
      <c r="D61" s="28"/>
      <c r="E61" s="29">
        <f>SUM($E$54:$E$60)</f>
        <v>0</v>
      </c>
    </row>
  </sheetData>
  <sheetProtection selectLockedCells="1" selectUnlockedCells="1"/>
  <mergeCells count="23">
    <mergeCell ref="C60:D60"/>
    <mergeCell ref="C54:D54"/>
    <mergeCell ref="C55:D55"/>
    <mergeCell ref="C56:D56"/>
    <mergeCell ref="C57:D57"/>
    <mergeCell ref="C58:D58"/>
    <mergeCell ref="C59:D59"/>
    <mergeCell ref="H6:I6"/>
    <mergeCell ref="J6:K6"/>
    <mergeCell ref="L6:M6"/>
    <mergeCell ref="N6:O6"/>
    <mergeCell ref="P6:AB6"/>
    <mergeCell ref="A53:E53"/>
    <mergeCell ref="A1:O1"/>
    <mergeCell ref="C2:G2"/>
    <mergeCell ref="C3:G3"/>
    <mergeCell ref="C4:G4"/>
    <mergeCell ref="A6:A7"/>
    <mergeCell ref="B6:B7"/>
    <mergeCell ref="C6:C7"/>
    <mergeCell ref="D6:D7"/>
    <mergeCell ref="E6:E7"/>
    <mergeCell ref="F6:G6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4" t="s">
        <v>25</v>
      </c>
      <c r="Q1" s="5">
        <f>SUMIF($AB:$AB,"sp",$G:$G)</f>
        <v>0</v>
      </c>
      <c r="R1" s="5">
        <f>SUMIF($AB:$AB,"spec",$G:$G)</f>
        <v>0</v>
      </c>
      <c r="S1" s="5">
        <f>SUMIF($AB:$AB,"str",$G:$G)</f>
        <v>0</v>
      </c>
      <c r="T1" s="5">
        <f>SUMIF($AB:$AB,"hzs",$G:$G)</f>
        <v>0</v>
      </c>
      <c r="U1" s="5">
        <f>SUMIF($AB:$AB,"ost",$G:$G)</f>
        <v>0</v>
      </c>
      <c r="V1" s="4" t="s">
        <v>26</v>
      </c>
      <c r="W1" s="5">
        <f>SUMIF($AA:$AA,21,$G:$G)</f>
        <v>0</v>
      </c>
      <c r="X1" s="5">
        <f>SUMIF($AA:$AA,-1,$G:$G)</f>
        <v>0</v>
      </c>
      <c r="Y1" s="5">
        <f>SUMIF($AA:$AA,-1,$G:$G)</f>
        <v>0</v>
      </c>
      <c r="Z1" s="5">
        <f>SUMIF($AA:$AA,-1,$G:$G)</f>
        <v>0</v>
      </c>
    </row>
    <row r="2" spans="2:7" ht="12.75" customHeight="1">
      <c r="B2" s="1" t="s">
        <v>27</v>
      </c>
      <c r="C2" s="35" t="s">
        <v>28</v>
      </c>
      <c r="D2" s="35"/>
      <c r="E2" s="35"/>
      <c r="F2" s="35"/>
      <c r="G2" s="35"/>
    </row>
    <row r="3" spans="2:26" ht="12.75" customHeight="1">
      <c r="B3" s="1" t="s">
        <v>29</v>
      </c>
      <c r="C3" s="52" t="s">
        <v>6</v>
      </c>
      <c r="D3" s="52"/>
      <c r="E3" s="52"/>
      <c r="F3" s="52"/>
      <c r="G3" s="52"/>
      <c r="P3" s="4"/>
      <c r="Q3" s="5">
        <f>Q$1</f>
        <v>0</v>
      </c>
      <c r="R3" s="5">
        <f>R$1</f>
        <v>0</v>
      </c>
      <c r="S3" s="5">
        <f>S$1</f>
        <v>0</v>
      </c>
      <c r="T3" s="5">
        <f>T$1</f>
        <v>0</v>
      </c>
      <c r="U3" s="5">
        <f>U$1</f>
        <v>0</v>
      </c>
      <c r="V3" s="4"/>
      <c r="W3" s="5">
        <f>W$1</f>
        <v>0</v>
      </c>
      <c r="X3" s="5">
        <f>X$1</f>
        <v>0</v>
      </c>
      <c r="Y3" s="5">
        <f>Y$1</f>
        <v>0</v>
      </c>
      <c r="Z3" s="5">
        <f>Z$1</f>
        <v>0</v>
      </c>
    </row>
    <row r="4" spans="2:7" ht="12.75" customHeight="1">
      <c r="B4" s="1" t="s">
        <v>30</v>
      </c>
      <c r="C4" s="52" t="s">
        <v>9</v>
      </c>
      <c r="D4" s="52"/>
      <c r="E4" s="52"/>
      <c r="F4" s="52"/>
      <c r="G4" s="52"/>
    </row>
    <row r="6" spans="1:28" ht="11.25" customHeight="1">
      <c r="A6" s="53" t="s">
        <v>31</v>
      </c>
      <c r="B6" s="53" t="s">
        <v>32</v>
      </c>
      <c r="C6" s="53" t="s">
        <v>33</v>
      </c>
      <c r="D6" s="53" t="s">
        <v>34</v>
      </c>
      <c r="E6" s="53" t="s">
        <v>35</v>
      </c>
      <c r="F6" s="54" t="s">
        <v>36</v>
      </c>
      <c r="G6" s="54"/>
      <c r="H6" s="54" t="s">
        <v>37</v>
      </c>
      <c r="I6" s="54"/>
      <c r="J6" s="54" t="s">
        <v>38</v>
      </c>
      <c r="K6" s="54"/>
      <c r="L6" s="54" t="s">
        <v>39</v>
      </c>
      <c r="M6" s="54"/>
      <c r="N6" s="54" t="s">
        <v>40</v>
      </c>
      <c r="O6" s="54"/>
      <c r="P6" s="55" t="s">
        <v>41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1.25" customHeight="1">
      <c r="A7" s="53"/>
      <c r="B7" s="53"/>
      <c r="C7" s="53"/>
      <c r="D7" s="53"/>
      <c r="E7" s="53"/>
      <c r="F7" s="6" t="s">
        <v>42</v>
      </c>
      <c r="G7" s="6" t="s">
        <v>43</v>
      </c>
      <c r="H7" s="6" t="s">
        <v>42</v>
      </c>
      <c r="I7" s="6" t="s">
        <v>43</v>
      </c>
      <c r="J7" s="6" t="s">
        <v>42</v>
      </c>
      <c r="K7" s="6" t="s">
        <v>43</v>
      </c>
      <c r="L7" s="6" t="s">
        <v>42</v>
      </c>
      <c r="M7" s="6" t="s">
        <v>43</v>
      </c>
      <c r="N7" s="6" t="s">
        <v>42</v>
      </c>
      <c r="O7" s="6" t="s">
        <v>43</v>
      </c>
      <c r="P7" s="7" t="s">
        <v>44</v>
      </c>
      <c r="Q7" s="7" t="s">
        <v>45</v>
      </c>
      <c r="R7" s="7" t="s">
        <v>46</v>
      </c>
      <c r="S7" s="7" t="s">
        <v>47</v>
      </c>
      <c r="T7" s="7" t="s">
        <v>48</v>
      </c>
      <c r="U7" s="7" t="s">
        <v>49</v>
      </c>
      <c r="V7" s="7" t="s">
        <v>50</v>
      </c>
      <c r="W7" s="7" t="s">
        <v>51</v>
      </c>
      <c r="X7" s="7" t="s">
        <v>52</v>
      </c>
      <c r="Y7" s="7" t="s">
        <v>53</v>
      </c>
      <c r="Z7" s="7" t="s">
        <v>54</v>
      </c>
      <c r="AA7" s="7" t="s">
        <v>55</v>
      </c>
      <c r="AB7" s="7" t="s">
        <v>56</v>
      </c>
    </row>
    <row r="8" ht="12.75" customHeight="1"/>
    <row r="9" spans="1:28" ht="18.75" customHeight="1">
      <c r="A9" s="8"/>
      <c r="B9" s="8" t="s">
        <v>148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>
        <v>1</v>
      </c>
      <c r="B10" s="9" t="s">
        <v>149</v>
      </c>
      <c r="C10" s="10" t="s">
        <v>150</v>
      </c>
      <c r="D10" s="9" t="s">
        <v>68</v>
      </c>
      <c r="E10" s="11">
        <v>1</v>
      </c>
      <c r="F10" s="12">
        <v>0</v>
      </c>
      <c r="G10" s="12">
        <f>E10*F10</f>
        <v>0</v>
      </c>
      <c r="H10" s="13">
        <v>0</v>
      </c>
      <c r="I10" s="13">
        <f>E10*H10</f>
        <v>0</v>
      </c>
      <c r="J10" s="13">
        <v>0</v>
      </c>
      <c r="K10" s="13">
        <f>E10*J10</f>
        <v>0</v>
      </c>
      <c r="L10" s="14">
        <v>0</v>
      </c>
      <c r="M10" s="14">
        <f>E10*L10</f>
        <v>0</v>
      </c>
      <c r="N10" s="14">
        <f>0</f>
        <v>0</v>
      </c>
      <c r="O10" s="14">
        <f>E10*N10</f>
        <v>0</v>
      </c>
      <c r="P10" s="4" t="s">
        <v>151</v>
      </c>
      <c r="Q10" s="4"/>
      <c r="R10" s="4" t="s">
        <v>152</v>
      </c>
      <c r="S10" s="4"/>
      <c r="T10" s="4" t="s">
        <v>153</v>
      </c>
      <c r="U10" s="4"/>
      <c r="V10" s="4"/>
      <c r="W10" s="4"/>
      <c r="X10" s="4"/>
      <c r="Y10" s="4"/>
      <c r="Z10" s="4"/>
      <c r="AA10" s="15">
        <v>21</v>
      </c>
      <c r="AB10" s="4" t="s">
        <v>65</v>
      </c>
    </row>
    <row r="11" spans="2:28" ht="12.75">
      <c r="B11" s="20" t="s">
        <v>154</v>
      </c>
      <c r="C11" s="21" t="s">
        <v>155</v>
      </c>
      <c r="D11" s="20" t="s">
        <v>156</v>
      </c>
      <c r="E11" s="22">
        <v>1</v>
      </c>
      <c r="F11" s="23">
        <v>0</v>
      </c>
      <c r="G11" s="23">
        <f>E11*F11</f>
        <v>0</v>
      </c>
      <c r="H11" s="24">
        <v>0</v>
      </c>
      <c r="I11" s="24">
        <f>E11*H11</f>
        <v>0</v>
      </c>
      <c r="J11" s="24">
        <v>0</v>
      </c>
      <c r="K11" s="24">
        <f>E11*J11</f>
        <v>0</v>
      </c>
      <c r="L11" s="25">
        <v>0</v>
      </c>
      <c r="M11" s="25">
        <f>E11*L11</f>
        <v>0</v>
      </c>
      <c r="N11" s="25">
        <f>0</f>
        <v>0</v>
      </c>
      <c r="O11" s="25">
        <f>E11*N11</f>
        <v>0</v>
      </c>
      <c r="P11" s="4" t="s">
        <v>151</v>
      </c>
      <c r="Q11" s="4"/>
      <c r="R11" s="4" t="s">
        <v>152</v>
      </c>
      <c r="S11" s="4"/>
      <c r="T11" s="4" t="s">
        <v>153</v>
      </c>
      <c r="U11" s="4"/>
      <c r="V11" s="4"/>
      <c r="W11" s="4"/>
      <c r="X11" s="4"/>
      <c r="Y11" s="4"/>
      <c r="Z11" s="4"/>
      <c r="AA11" s="15">
        <v>21</v>
      </c>
      <c r="AB11" s="4" t="s">
        <v>101</v>
      </c>
    </row>
    <row r="12" spans="2:28" ht="12.75">
      <c r="B12" s="26" t="s">
        <v>11</v>
      </c>
      <c r="G12" s="12">
        <f>SUM(G10:G11)</f>
        <v>0</v>
      </c>
      <c r="I12" s="13">
        <f>SUM(I10:I11)</f>
        <v>0</v>
      </c>
      <c r="K12" s="13">
        <f>SUM(K10:K11)</f>
        <v>0</v>
      </c>
      <c r="M12" s="14">
        <f>SUM(M10:M11)</f>
        <v>0</v>
      </c>
      <c r="O12" s="14">
        <f>SUM(O10:O11)</f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8.75" customHeight="1">
      <c r="A13" s="16" t="s">
        <v>11</v>
      </c>
      <c r="B13" s="8" t="s">
        <v>157</v>
      </c>
      <c r="C13" s="8"/>
      <c r="D13" s="8"/>
      <c r="E13" s="8"/>
      <c r="F13" s="8"/>
      <c r="G13" s="17">
        <f>SUMIF($P:$P,$Q13,G:G)</f>
        <v>0</v>
      </c>
      <c r="H13" s="8"/>
      <c r="I13" s="18">
        <f>SUMIF($P:$P,$Q13,I:I)</f>
        <v>0</v>
      </c>
      <c r="J13" s="8"/>
      <c r="K13" s="18">
        <f>SUMIF($P:$P,$Q13,K:K)</f>
        <v>0</v>
      </c>
      <c r="L13" s="8"/>
      <c r="M13" s="19">
        <f>SUMIF($P:$P,$Q13,M:M)</f>
        <v>0</v>
      </c>
      <c r="N13" s="8"/>
      <c r="O13" s="19">
        <f>SUMIF($P:$P,$Q13,O:O)</f>
        <v>0</v>
      </c>
      <c r="P13" s="4" t="s">
        <v>11</v>
      </c>
      <c r="Q13" s="4" t="s">
        <v>151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2.75" customHeight="1"/>
    <row r="15" spans="1:28" ht="18.75" customHeight="1">
      <c r="A15" s="8"/>
      <c r="B15" s="8" t="s">
        <v>158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6.25">
      <c r="A16">
        <v>2</v>
      </c>
      <c r="B16" s="9" t="s">
        <v>159</v>
      </c>
      <c r="C16" s="10" t="s">
        <v>160</v>
      </c>
      <c r="D16" s="9" t="s">
        <v>60</v>
      </c>
      <c r="E16" s="11">
        <v>15.405</v>
      </c>
      <c r="F16" s="12">
        <v>0</v>
      </c>
      <c r="G16" s="12">
        <f>E16*F16</f>
        <v>0</v>
      </c>
      <c r="H16" s="13">
        <v>0.00039</v>
      </c>
      <c r="I16" s="13">
        <f>E16*H16</f>
        <v>0.00600795</v>
      </c>
      <c r="J16" s="13">
        <v>0</v>
      </c>
      <c r="K16" s="13">
        <f>E16*J16</f>
        <v>0</v>
      </c>
      <c r="L16" s="14">
        <v>0</v>
      </c>
      <c r="M16" s="14">
        <f>E16*L16</f>
        <v>0</v>
      </c>
      <c r="N16" s="14">
        <f>0</f>
        <v>0</v>
      </c>
      <c r="O16" s="14">
        <f>E16*N16</f>
        <v>0</v>
      </c>
      <c r="P16" s="4" t="s">
        <v>161</v>
      </c>
      <c r="Q16" s="4"/>
      <c r="R16" s="4" t="s">
        <v>152</v>
      </c>
      <c r="S16" s="4" t="s">
        <v>162</v>
      </c>
      <c r="T16" s="4" t="s">
        <v>163</v>
      </c>
      <c r="U16" s="4"/>
      <c r="V16" s="4"/>
      <c r="W16" s="4"/>
      <c r="X16" s="4"/>
      <c r="Y16" s="4"/>
      <c r="Z16" s="4"/>
      <c r="AA16" s="15">
        <v>21</v>
      </c>
      <c r="AB16" s="4" t="s">
        <v>65</v>
      </c>
    </row>
    <row r="17" spans="1:28" ht="18.75" customHeight="1">
      <c r="A17" s="16" t="s">
        <v>11</v>
      </c>
      <c r="B17" s="8" t="s">
        <v>164</v>
      </c>
      <c r="C17" s="8"/>
      <c r="D17" s="8"/>
      <c r="E17" s="8"/>
      <c r="F17" s="8"/>
      <c r="G17" s="17">
        <f>SUMIF($P:$P,$Q17,G:G)</f>
        <v>0</v>
      </c>
      <c r="H17" s="8"/>
      <c r="I17" s="18">
        <f>SUMIF($P:$P,$Q17,I:I)</f>
        <v>0.00600795</v>
      </c>
      <c r="J17" s="8"/>
      <c r="K17" s="18">
        <f>SUMIF($P:$P,$Q17,K:K)</f>
        <v>0</v>
      </c>
      <c r="L17" s="8"/>
      <c r="M17" s="19">
        <f>SUMIF($P:$P,$Q17,M:M)</f>
        <v>0</v>
      </c>
      <c r="N17" s="8"/>
      <c r="O17" s="19">
        <f>SUMIF($P:$P,$Q17,O:O)</f>
        <v>0</v>
      </c>
      <c r="P17" s="4" t="s">
        <v>11</v>
      </c>
      <c r="Q17" s="4" t="s">
        <v>161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2.75" customHeight="1"/>
    <row r="19" spans="1:28" ht="18.75" customHeight="1">
      <c r="A19" s="27" t="s">
        <v>11</v>
      </c>
      <c r="B19" s="28"/>
      <c r="C19" s="28"/>
      <c r="D19" s="28"/>
      <c r="E19" s="28"/>
      <c r="F19" s="28"/>
      <c r="G19" s="29">
        <f>SUMIF($P:$P,"S",G:G)</f>
        <v>0</v>
      </c>
      <c r="H19" s="28"/>
      <c r="I19" s="30">
        <f>SUMIF($P:$P,"S",I:I)</f>
        <v>0.00600795</v>
      </c>
      <c r="J19" s="28"/>
      <c r="K19" s="30">
        <f>SUMIF($P:$P,"S",K:K)</f>
        <v>0</v>
      </c>
      <c r="L19" s="28"/>
      <c r="M19" s="31">
        <f>SUMIF($P:$P,"S",M:M)</f>
        <v>0</v>
      </c>
      <c r="N19" s="28"/>
      <c r="O19" s="31">
        <f>SUMIF($P:$P,"S",O:O)</f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2" spans="1:5" ht="18.75" customHeight="1">
      <c r="A22" s="56" t="s">
        <v>133</v>
      </c>
      <c r="B22" s="56"/>
      <c r="C22" s="56"/>
      <c r="D22" s="56"/>
      <c r="E22" s="56"/>
    </row>
    <row r="23" spans="2:5" ht="12.75" customHeight="1">
      <c r="B23" s="9" t="s">
        <v>165</v>
      </c>
      <c r="C23" s="57" t="s">
        <v>166</v>
      </c>
      <c r="D23" s="57"/>
      <c r="E23" s="12">
        <f>$G$13</f>
        <v>0</v>
      </c>
    </row>
    <row r="24" spans="2:5" ht="12.75" customHeight="1">
      <c r="B24" s="9" t="s">
        <v>167</v>
      </c>
      <c r="C24" s="58" t="s">
        <v>168</v>
      </c>
      <c r="D24" s="58"/>
      <c r="E24" s="12">
        <f>$G$17</f>
        <v>0</v>
      </c>
    </row>
    <row r="25" spans="1:5" ht="18.75" customHeight="1">
      <c r="A25" s="27" t="s">
        <v>11</v>
      </c>
      <c r="B25" s="28"/>
      <c r="C25" s="28"/>
      <c r="D25" s="28"/>
      <c r="E25" s="29">
        <f>SUM($E$23:$E$24)</f>
        <v>0</v>
      </c>
    </row>
  </sheetData>
  <sheetProtection selectLockedCells="1" selectUnlockedCells="1"/>
  <mergeCells count="18">
    <mergeCell ref="C23:D23"/>
    <mergeCell ref="C24:D24"/>
    <mergeCell ref="H6:I6"/>
    <mergeCell ref="J6:K6"/>
    <mergeCell ref="L6:M6"/>
    <mergeCell ref="N6:O6"/>
    <mergeCell ref="P6:AB6"/>
    <mergeCell ref="A22:E22"/>
    <mergeCell ref="A1:O1"/>
    <mergeCell ref="C2:G2"/>
    <mergeCell ref="C3:G3"/>
    <mergeCell ref="C4:G4"/>
    <mergeCell ref="A6:A7"/>
    <mergeCell ref="B6:B7"/>
    <mergeCell ref="C6:C7"/>
    <mergeCell ref="D6:D7"/>
    <mergeCell ref="E6:E7"/>
    <mergeCell ref="F6:G6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dcterms:modified xsi:type="dcterms:W3CDTF">2015-07-23T20:03:48Z</dcterms:modified>
  <cp:category/>
  <cp:version/>
  <cp:contentType/>
  <cp:contentStatus/>
</cp:coreProperties>
</file>