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2" activeTab="1"/>
  </bookViews>
  <sheets>
    <sheet name="15062" sheetId="1" r:id="rId1"/>
    <sheet name="15062-HSV" sheetId="2" r:id="rId2"/>
    <sheet name="15062-PSV" sheetId="3" r:id="rId3"/>
  </sheets>
  <definedNames>
    <definedName name="Excel_BuiltIn_Print_Area" localSheetId="0">'15062'!$A:$L</definedName>
    <definedName name="Excel_BuiltIn_Print_Area" localSheetId="1">'15062-HSV'!$A:$G</definedName>
    <definedName name="Excel_BuiltIn_Print_Area" localSheetId="2">'15062-PSV'!$A:$G</definedName>
  </definedNames>
  <calcPr fullCalcOnLoad="1"/>
</workbook>
</file>

<file path=xl/sharedStrings.xml><?xml version="1.0" encoding="utf-8"?>
<sst xmlns="http://schemas.openxmlformats.org/spreadsheetml/2006/main" count="489" uniqueCount="216">
  <si>
    <t>ZAKÁZKA</t>
  </si>
  <si>
    <t>Označení</t>
  </si>
  <si>
    <t>Popis</t>
  </si>
  <si>
    <t>Oplocení trafostanice</t>
  </si>
  <si>
    <t>STAVBA, OBJEKT</t>
  </si>
  <si>
    <t>Objekt</t>
  </si>
  <si>
    <t>základní objekt</t>
  </si>
  <si>
    <t>ZÁKLADNÍ ROZPOČTOVÉ NÁKLADY</t>
  </si>
  <si>
    <t>HSV</t>
  </si>
  <si>
    <t>PSV</t>
  </si>
  <si>
    <t>Montáže</t>
  </si>
  <si>
    <t>S</t>
  </si>
  <si>
    <t>stavební práce</t>
  </si>
  <si>
    <t>specifikace</t>
  </si>
  <si>
    <t>stroje</t>
  </si>
  <si>
    <t>HZS</t>
  </si>
  <si>
    <t>ostatní</t>
  </si>
  <si>
    <t>VEDLEJŠÍ ROZPOČTOVÉ NÁKLADY</t>
  </si>
  <si>
    <t>GZS</t>
  </si>
  <si>
    <t>Provoz investora</t>
  </si>
  <si>
    <t>CENA OBJEKTU</t>
  </si>
  <si>
    <t>cena bez DPH</t>
  </si>
  <si>
    <t>DPH</t>
  </si>
  <si>
    <t>ze základu</t>
  </si>
  <si>
    <t>POLOŽKOVÝ ROZPIS</t>
  </si>
  <si>
    <t>Rek. složek</t>
  </si>
  <si>
    <t>Rek. DPH</t>
  </si>
  <si>
    <t>zakázka</t>
  </si>
  <si>
    <t>15062 (Oplocení trafostanice)</t>
  </si>
  <si>
    <t>objekt</t>
  </si>
  <si>
    <t>typ činností</t>
  </si>
  <si>
    <t>pořadí</t>
  </si>
  <si>
    <t>číslo</t>
  </si>
  <si>
    <t>popis</t>
  </si>
  <si>
    <t>m.j.</t>
  </si>
  <si>
    <t>množství</t>
  </si>
  <si>
    <t>cena</t>
  </si>
  <si>
    <t>hmotnost</t>
  </si>
  <si>
    <t>suť</t>
  </si>
  <si>
    <t>cena hmot (dodávka)</t>
  </si>
  <si>
    <t>cena ostatních složek (montáž)</t>
  </si>
  <si>
    <t>pomocná definiční oblast pro výpočty</t>
  </si>
  <si>
    <t>jednotka</t>
  </si>
  <si>
    <t>celkem</t>
  </si>
  <si>
    <t>_stavebi_dil</t>
  </si>
  <si>
    <t>_stavebni_dil_sum</t>
  </si>
  <si>
    <t>_hpm</t>
  </si>
  <si>
    <t>_cenik</t>
  </si>
  <si>
    <t>_cenik_cast</t>
  </si>
  <si>
    <t>_typ_zaklad</t>
  </si>
  <si>
    <t>_typ_def</t>
  </si>
  <si>
    <t>_typ_def_hpm</t>
  </si>
  <si>
    <t>_typ_def_cenik</t>
  </si>
  <si>
    <t>_typ_def_cenik_cast</t>
  </si>
  <si>
    <t>_nasobek</t>
  </si>
  <si>
    <t>_dph</t>
  </si>
  <si>
    <t>_typ_slozky</t>
  </si>
  <si>
    <t>1 (Zemní práce)</t>
  </si>
  <si>
    <t>460 01 0025_/00</t>
  </si>
  <si>
    <t>Vytyčení trasy - inženýrských sítí v zastavěném prostoru</t>
  </si>
  <si>
    <t>kpl</t>
  </si>
  <si>
    <t>díl 1</t>
  </si>
  <si>
    <t>H</t>
  </si>
  <si>
    <t>M46</t>
  </si>
  <si>
    <t>M46,001</t>
  </si>
  <si>
    <t>sp</t>
  </si>
  <si>
    <t>133 55 99999</t>
  </si>
  <si>
    <t>Dodávka a montáž kabelového žlabu včetně krycí desky</t>
  </si>
  <si>
    <t>m</t>
  </si>
  <si>
    <t>,</t>
  </si>
  <si>
    <t>133 30 2012_/00</t>
  </si>
  <si>
    <t>Hloubení jam a rýh v soudržné hornině 3 ručně</t>
  </si>
  <si>
    <t>m3</t>
  </si>
  <si>
    <t>800-1</t>
  </si>
  <si>
    <t>800-1,A01</t>
  </si>
  <si>
    <t>patky</t>
  </si>
  <si>
    <t>0,7*0,5*0,9*35</t>
  </si>
  <si>
    <t>pasy</t>
  </si>
  <si>
    <t>(8,34+18,99+16,2+11,09+11,905)*0,2*0,25</t>
  </si>
  <si>
    <t>167 10 1101_/00</t>
  </si>
  <si>
    <t>Nakládání výkopku z horniny 1-4 do 100m3</t>
  </si>
  <si>
    <t>162 40 1101_/00</t>
  </si>
  <si>
    <t>Vodorovné přemístění výkopku z horniny 1-4 do 1,5km</t>
  </si>
  <si>
    <t>979 09 7115_/00</t>
  </si>
  <si>
    <t>Poplatek za skládku (ostatní zemina)</t>
  </si>
  <si>
    <t>14,30</t>
  </si>
  <si>
    <t>181 30 1102_/00</t>
  </si>
  <si>
    <t>Rozprostření ornice rovina nebo svah do sklonu 1:5 ploše do 500m2 tl. vrstvy do 15cm</t>
  </si>
  <si>
    <t>m2</t>
  </si>
  <si>
    <t>180 40 2112_/00</t>
  </si>
  <si>
    <t>Založení parkového trávníku výsevem svah sklon do 1:2</t>
  </si>
  <si>
    <t>823-1</t>
  </si>
  <si>
    <t>823-1,A02</t>
  </si>
  <si>
    <t>005 72 0010</t>
  </si>
  <si>
    <t>Osivo lipnice luční</t>
  </si>
  <si>
    <t>kg</t>
  </si>
  <si>
    <t>spec</t>
  </si>
  <si>
    <t>díl 1 (Zemní práce)</t>
  </si>
  <si>
    <t>27 (Základy)</t>
  </si>
  <si>
    <t>275 31 3511_/00</t>
  </si>
  <si>
    <t>Základové patky a pasy z betonu prostého C 20/25</t>
  </si>
  <si>
    <t>díl 27</t>
  </si>
  <si>
    <t>821-1</t>
  </si>
  <si>
    <t>821-1,A01</t>
  </si>
  <si>
    <t>patky sloupků a vzpěr</t>
  </si>
  <si>
    <t>0,7*0,5*0,7*35</t>
  </si>
  <si>
    <t>železobetonový práh - pás</t>
  </si>
  <si>
    <t>(8,34+18,99+16,2+11,09+11,905)*0,45*0,2</t>
  </si>
  <si>
    <t>274 35 1215_/00</t>
  </si>
  <si>
    <t>Bednění stěn základových pásů - zřízení</t>
  </si>
  <si>
    <t>801-1</t>
  </si>
  <si>
    <t>801-1,A01</t>
  </si>
  <si>
    <t>(0,7+0,5)*2*0,6*35</t>
  </si>
  <si>
    <t>(8,34+18,99+16,2+11,09+11,90)*2*0,45</t>
  </si>
  <si>
    <t>274 35 1216_/00</t>
  </si>
  <si>
    <t>Bednění stěn základových pásů - odstranění</t>
  </si>
  <si>
    <t>274 36 1821_/00</t>
  </si>
  <si>
    <t>Výztuž základových pásů z oceli 10 505</t>
  </si>
  <si>
    <t>t</t>
  </si>
  <si>
    <t>díl 27 (Základy)</t>
  </si>
  <si>
    <t>96 (Bourání a demontáž konstrukcí)</t>
  </si>
  <si>
    <t>919 73 5122_/00</t>
  </si>
  <si>
    <t>Řezání betonového podkladu nebo krytu hloubka řezu 50-100mm</t>
  </si>
  <si>
    <t>díl 96</t>
  </si>
  <si>
    <t>822-1</t>
  </si>
  <si>
    <t>822-1,B01</t>
  </si>
  <si>
    <t>962 04 2321_/00</t>
  </si>
  <si>
    <t>Bourání zdiva nadzákladového z betonu prostého</t>
  </si>
  <si>
    <t>801-3</t>
  </si>
  <si>
    <t>801-3,B01</t>
  </si>
  <si>
    <t>2,7*0,6*0,3</t>
  </si>
  <si>
    <t>965 04 2241_/00</t>
  </si>
  <si>
    <t>Bourání mazanin betonových tl. nad 10cm plochy nad 4m2</t>
  </si>
  <si>
    <t>11*0,5*0,15</t>
  </si>
  <si>
    <t>966 06 7111_/00</t>
  </si>
  <si>
    <t>Rozebrání plotů z drátěného pletiva nebo z plechu</t>
  </si>
  <si>
    <t>801-5</t>
  </si>
  <si>
    <t>801-5,B02</t>
  </si>
  <si>
    <t>7,34+18,40+17+11,905</t>
  </si>
  <si>
    <t>díl 96 (Bourání a demontáž konstrukcí)</t>
  </si>
  <si>
    <t>979 (Odvoz suti)</t>
  </si>
  <si>
    <t>979 08 1111_/00</t>
  </si>
  <si>
    <t>Odvoz suti na skládku do 1km</t>
  </si>
  <si>
    <t>díl 979</t>
  </si>
  <si>
    <t>hpm</t>
  </si>
  <si>
    <t>979 08 2111_/00</t>
  </si>
  <si>
    <t>Vnitrostaveništní doprava suti vodorovná do 10m</t>
  </si>
  <si>
    <t>979 09 8191_/00</t>
  </si>
  <si>
    <t>Poplatek za skládku (netříděno)</t>
  </si>
  <si>
    <t>díl 979 (Odvoz suti)</t>
  </si>
  <si>
    <t>rekapitulace</t>
  </si>
  <si>
    <t>1</t>
  </si>
  <si>
    <t>Zemní práce</t>
  </si>
  <si>
    <t>27</t>
  </si>
  <si>
    <t>Základy</t>
  </si>
  <si>
    <t>96</t>
  </si>
  <si>
    <t>Bourání a demontáž konstrukcí</t>
  </si>
  <si>
    <t>979</t>
  </si>
  <si>
    <t>Odvoz suti</t>
  </si>
  <si>
    <t>767 (Kovové doplňkové konstrukce)</t>
  </si>
  <si>
    <t>992 53 33</t>
  </si>
  <si>
    <t>Přesun hmot</t>
  </si>
  <si>
    <t>díl 767</t>
  </si>
  <si>
    <t>P</t>
  </si>
  <si>
    <t>767 91 1140_/00</t>
  </si>
  <si>
    <t>Montáž oplocení ze strojového pletiva výšky do 400cm</t>
  </si>
  <si>
    <t>800-767</t>
  </si>
  <si>
    <t>800-767,A01</t>
  </si>
  <si>
    <t>313 24 0010</t>
  </si>
  <si>
    <t>Pletivo PVC oka 50 výška150</t>
  </si>
  <si>
    <t>8,34+18,99+16,2+11,09+11,905+1,2+2</t>
  </si>
  <si>
    <t>767 99 5101_/00</t>
  </si>
  <si>
    <t>Montáž atypické kovové doplňkové kce - bavolet</t>
  </si>
  <si>
    <t>3,1*28</t>
  </si>
  <si>
    <t>767 92 0210_/00</t>
  </si>
  <si>
    <t>Montáž vrat/vrátek k oplocení na ocelové sloupky plochy do 2m2</t>
  </si>
  <si>
    <t>ks</t>
  </si>
  <si>
    <t>5961233</t>
  </si>
  <si>
    <t>Vrátka k oplocení 1170/2000</t>
  </si>
  <si>
    <t>767 92 0270_/00</t>
  </si>
  <si>
    <t>Montáž vrat/vrátek k oplocení na ocelové sloupky plochy nad 15m2</t>
  </si>
  <si>
    <t>5630111</t>
  </si>
  <si>
    <t>Vjezdová vrata 5000/3150</t>
  </si>
  <si>
    <t>76791999</t>
  </si>
  <si>
    <t>plošina pro montáž</t>
  </si>
  <si>
    <t>den</t>
  </si>
  <si>
    <t>767 91 2120_/00</t>
  </si>
  <si>
    <t>Montáž oplocení - ostnatý drát ve výšce nad 200cm</t>
  </si>
  <si>
    <t>3521111</t>
  </si>
  <si>
    <t>ostnatý drát</t>
  </si>
  <si>
    <t>358999</t>
  </si>
  <si>
    <t>Žiletkový drát</t>
  </si>
  <si>
    <t>70*4</t>
  </si>
  <si>
    <t>338 17 112_/00</t>
  </si>
  <si>
    <t>Osazení sloupků a vzpěr plotových ocelových výšky do 3m</t>
  </si>
  <si>
    <t>801-5,A04</t>
  </si>
  <si>
    <t>5921555</t>
  </si>
  <si>
    <t>Ocelové sloupky a vpěry - trubka 108/5 - výška 4 m</t>
  </si>
  <si>
    <t>díl 767 (Kovové doplňkové konstrukce)</t>
  </si>
  <si>
    <t>783 (Nátěry)</t>
  </si>
  <si>
    <t>783 22 5600_/00</t>
  </si>
  <si>
    <t>Nátěr syntetický, kovových doplňkových kcí dvojnásobný email k ceníku 800-783 AO1</t>
  </si>
  <si>
    <t>díl 783</t>
  </si>
  <si>
    <t>800-783</t>
  </si>
  <si>
    <t>800-783,A01</t>
  </si>
  <si>
    <t>sloupky vzpěry</t>
  </si>
  <si>
    <t>35*4*0,3393</t>
  </si>
  <si>
    <t>vrata a vrátka</t>
  </si>
  <si>
    <t>5*3*2+1*2*2</t>
  </si>
  <si>
    <t>783 22 6100_/00</t>
  </si>
  <si>
    <t>Nátěr syntetický, kovových doplňkových kcí základní k ceníku 800-783 AO1</t>
  </si>
  <si>
    <t>díl 783 (Nátěry)</t>
  </si>
  <si>
    <t>767</t>
  </si>
  <si>
    <t>Kovové doplňkové konstrukce</t>
  </si>
  <si>
    <t>783</t>
  </si>
  <si>
    <t>Nátěry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</si>
</sst>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Kč&quot;_-;\-* #,##0.00&quot; Kč&quot;_-;_-* \-??&quot; Kč&quot;_-;_-@_-"/>
    <numFmt numFmtId="166" formatCode="0%"/>
    <numFmt numFmtId="167" formatCode="@"/>
    <numFmt numFmtId="168" formatCode="0.00000"/>
    <numFmt numFmtId="169" formatCode="0.000"/>
  </numFmts>
  <fonts count="11"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8"/>
      <name val="Arial Narrow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b/>
      <i/>
      <sz val="10"/>
      <name val="Arial"/>
      <family val="2"/>
    </font>
    <font>
      <b/>
      <sz val="10"/>
      <name val="Symbol"/>
      <family val="1"/>
    </font>
    <font>
      <b/>
      <sz val="12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 vertical="top"/>
    </xf>
    <xf numFmtId="164" fontId="1" fillId="2" borderId="1" xfId="0" applyFont="1" applyFill="1" applyBorder="1" applyAlignment="1">
      <alignment horizontal="left" vertical="center"/>
    </xf>
    <xf numFmtId="164" fontId="2" fillId="0" borderId="2" xfId="0" applyFont="1" applyBorder="1" applyAlignment="1">
      <alignment vertical="top"/>
    </xf>
    <xf numFmtId="164" fontId="3" fillId="0" borderId="3" xfId="0" applyFont="1" applyBorder="1" applyAlignment="1">
      <alignment horizontal="left" vertical="top"/>
    </xf>
    <xf numFmtId="164" fontId="3" fillId="0" borderId="4" xfId="0" applyFont="1" applyBorder="1" applyAlignment="1">
      <alignment vertical="top"/>
    </xf>
    <xf numFmtId="164" fontId="3" fillId="3" borderId="3" xfId="0" applyFont="1" applyFill="1" applyBorder="1" applyAlignment="1">
      <alignment vertical="top"/>
    </xf>
    <xf numFmtId="164" fontId="2" fillId="0" borderId="5" xfId="0" applyFont="1" applyBorder="1" applyAlignment="1">
      <alignment vertical="top"/>
    </xf>
    <xf numFmtId="164" fontId="2" fillId="0" borderId="5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5" fontId="3" fillId="3" borderId="2" xfId="0" applyNumberFormat="1" applyFont="1" applyFill="1" applyBorder="1" applyAlignment="1">
      <alignment vertical="top"/>
    </xf>
    <xf numFmtId="165" fontId="3" fillId="3" borderId="3" xfId="0" applyNumberFormat="1" applyFont="1" applyFill="1" applyBorder="1" applyAlignment="1">
      <alignment vertical="top"/>
    </xf>
    <xf numFmtId="165" fontId="3" fillId="3" borderId="4" xfId="0" applyNumberFormat="1" applyFont="1" applyFill="1" applyBorder="1" applyAlignment="1">
      <alignment vertical="top"/>
    </xf>
    <xf numFmtId="165" fontId="3" fillId="3" borderId="5" xfId="0" applyNumberFormat="1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vertical="top"/>
    </xf>
    <xf numFmtId="164" fontId="4" fillId="0" borderId="2" xfId="0" applyFont="1" applyBorder="1" applyAlignment="1">
      <alignment vertical="top"/>
    </xf>
    <xf numFmtId="164" fontId="4" fillId="0" borderId="6" xfId="0" applyFont="1" applyBorder="1" applyAlignment="1">
      <alignment vertical="top"/>
    </xf>
    <xf numFmtId="165" fontId="3" fillId="3" borderId="7" xfId="0" applyNumberFormat="1" applyFont="1" applyFill="1" applyBorder="1" applyAlignment="1">
      <alignment vertical="top"/>
    </xf>
    <xf numFmtId="164" fontId="2" fillId="3" borderId="5" xfId="0" applyFont="1" applyFill="1" applyBorder="1" applyAlignment="1">
      <alignment vertical="top"/>
    </xf>
    <xf numFmtId="164" fontId="2" fillId="0" borderId="0" xfId="0" applyFont="1" applyAlignment="1">
      <alignment vertical="top"/>
    </xf>
    <xf numFmtId="166" fontId="0" fillId="0" borderId="0" xfId="0" applyNumberFormat="1" applyAlignment="1">
      <alignment vertical="top"/>
    </xf>
    <xf numFmtId="165" fontId="0" fillId="0" borderId="7" xfId="0" applyNumberFormat="1" applyBorder="1" applyAlignment="1">
      <alignment vertical="top"/>
    </xf>
    <xf numFmtId="165" fontId="0" fillId="0" borderId="3" xfId="0" applyNumberFormat="1" applyBorder="1" applyAlignment="1">
      <alignment vertical="top"/>
    </xf>
    <xf numFmtId="164" fontId="4" fillId="3" borderId="6" xfId="0" applyFont="1" applyFill="1" applyBorder="1" applyAlignment="1">
      <alignment vertical="top"/>
    </xf>
    <xf numFmtId="167" fontId="5" fillId="4" borderId="0" xfId="0" applyNumberFormat="1" applyFont="1" applyFill="1" applyAlignment="1">
      <alignment vertical="top"/>
    </xf>
    <xf numFmtId="168" fontId="5" fillId="4" borderId="0" xfId="0" applyNumberFormat="1" applyFont="1" applyFill="1" applyAlignment="1">
      <alignment vertical="top"/>
    </xf>
    <xf numFmtId="164" fontId="3" fillId="3" borderId="4" xfId="0" applyFont="1" applyFill="1" applyBorder="1" applyAlignment="1">
      <alignment vertical="top"/>
    </xf>
    <xf numFmtId="164" fontId="6" fillId="2" borderId="8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7" fontId="7" fillId="4" borderId="0" xfId="0" applyNumberFormat="1" applyFont="1" applyFill="1" applyBorder="1" applyAlignment="1">
      <alignment horizontal="center" vertical="center" wrapText="1"/>
    </xf>
    <xf numFmtId="164" fontId="1" fillId="3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top"/>
    </xf>
    <xf numFmtId="167" fontId="3" fillId="0" borderId="0" xfId="0" applyNumberFormat="1" applyFont="1" applyFill="1" applyAlignment="1">
      <alignment vertical="top" wrapText="1"/>
    </xf>
    <xf numFmtId="169" fontId="3" fillId="0" borderId="0" xfId="0" applyNumberFormat="1" applyFont="1" applyFill="1" applyAlignment="1">
      <alignment vertical="top"/>
    </xf>
    <xf numFmtId="165" fontId="3" fillId="0" borderId="0" xfId="0" applyNumberFormat="1" applyFont="1" applyAlignment="1">
      <alignment vertical="top"/>
    </xf>
    <xf numFmtId="168" fontId="0" fillId="0" borderId="0" xfId="0" applyNumberFormat="1" applyFill="1" applyAlignment="1">
      <alignment vertical="top"/>
    </xf>
    <xf numFmtId="165" fontId="0" fillId="0" borderId="0" xfId="0" applyNumberFormat="1" applyAlignment="1">
      <alignment vertical="top"/>
    </xf>
    <xf numFmtId="164" fontId="5" fillId="4" borderId="0" xfId="0" applyNumberFormat="1" applyFont="1" applyFill="1" applyAlignment="1">
      <alignment vertical="top"/>
    </xf>
    <xf numFmtId="167" fontId="0" fillId="0" borderId="0" xfId="0" applyNumberFormat="1" applyFont="1" applyFill="1" applyAlignment="1">
      <alignment vertical="top" wrapText="1"/>
    </xf>
    <xf numFmtId="169" fontId="0" fillId="0" borderId="0" xfId="0" applyNumberFormat="1" applyFill="1" applyAlignment="1">
      <alignment vertical="top"/>
    </xf>
    <xf numFmtId="167" fontId="8" fillId="0" borderId="0" xfId="0" applyNumberFormat="1" applyFont="1" applyFill="1" applyAlignment="1">
      <alignment vertical="top"/>
    </xf>
    <xf numFmtId="167" fontId="8" fillId="0" borderId="0" xfId="0" applyNumberFormat="1" applyFont="1" applyFill="1" applyAlignment="1">
      <alignment vertical="top" wrapText="1"/>
    </xf>
    <xf numFmtId="169" fontId="8" fillId="0" borderId="0" xfId="0" applyNumberFormat="1" applyFont="1" applyFill="1" applyAlignment="1">
      <alignment vertical="top"/>
    </xf>
    <xf numFmtId="165" fontId="8" fillId="0" borderId="0" xfId="0" applyNumberFormat="1" applyFont="1" applyAlignment="1">
      <alignment vertical="top"/>
    </xf>
    <xf numFmtId="168" fontId="2" fillId="0" borderId="0" xfId="0" applyNumberFormat="1" applyFont="1" applyFill="1" applyAlignment="1">
      <alignment vertical="top"/>
    </xf>
    <xf numFmtId="165" fontId="2" fillId="0" borderId="0" xfId="0" applyNumberFormat="1" applyFont="1" applyAlignment="1">
      <alignment vertical="top"/>
    </xf>
    <xf numFmtId="164" fontId="9" fillId="0" borderId="0" xfId="0" applyFont="1" applyAlignment="1">
      <alignment vertical="top"/>
    </xf>
    <xf numFmtId="164" fontId="10" fillId="3" borderId="0" xfId="0" applyFont="1" applyFill="1" applyAlignment="1">
      <alignment horizontal="right" vertical="center"/>
    </xf>
    <xf numFmtId="165" fontId="3" fillId="3" borderId="0" xfId="0" applyNumberFormat="1" applyFont="1" applyFill="1" applyAlignment="1">
      <alignment vertical="center"/>
    </xf>
    <xf numFmtId="168" fontId="0" fillId="3" borderId="0" xfId="0" applyNumberFormat="1" applyFill="1" applyAlignment="1">
      <alignment vertical="center"/>
    </xf>
    <xf numFmtId="165" fontId="0" fillId="3" borderId="0" xfId="0" applyNumberFormat="1" applyFill="1" applyAlignment="1">
      <alignment vertical="center"/>
    </xf>
    <xf numFmtId="164" fontId="10" fillId="2" borderId="9" xfId="0" applyFont="1" applyFill="1" applyBorder="1" applyAlignment="1">
      <alignment horizontal="right" vertical="center"/>
    </xf>
    <xf numFmtId="164" fontId="1" fillId="2" borderId="9" xfId="0" applyFont="1" applyFill="1" applyBorder="1" applyAlignment="1">
      <alignment vertical="center"/>
    </xf>
    <xf numFmtId="165" fontId="3" fillId="2" borderId="9" xfId="0" applyNumberFormat="1" applyFont="1" applyFill="1" applyBorder="1" applyAlignment="1">
      <alignment vertical="center"/>
    </xf>
    <xf numFmtId="168" fontId="0" fillId="2" borderId="9" xfId="0" applyNumberFormat="1" applyFill="1" applyBorder="1" applyAlignment="1">
      <alignment vertical="center"/>
    </xf>
    <xf numFmtId="165" fontId="0" fillId="2" borderId="9" xfId="0" applyNumberFormat="1" applyFill="1" applyBorder="1" applyAlignment="1">
      <alignment vertical="center"/>
    </xf>
    <xf numFmtId="164" fontId="1" fillId="2" borderId="8" xfId="0" applyFont="1" applyFill="1" applyBorder="1" applyAlignment="1">
      <alignment horizontal="left" vertical="center"/>
    </xf>
    <xf numFmtId="167" fontId="3" fillId="0" borderId="9" xfId="0" applyNumberFormat="1" applyFont="1" applyFill="1" applyBorder="1" applyAlignment="1">
      <alignment vertical="top" wrapText="1"/>
    </xf>
    <xf numFmtId="167" fontId="3" fillId="0" borderId="0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1">
      <selection activeCell="C2" sqref="C2"/>
    </sheetView>
  </sheetViews>
  <sheetFormatPr defaultColWidth="9.140625" defaultRowHeight="12.75"/>
  <cols>
    <col min="1" max="1" width="5.28125" style="0" customWidth="1"/>
    <col min="2" max="5" width="10.7109375" style="0" customWidth="1"/>
    <col min="6" max="7" width="5.28125" style="0" customWidth="1"/>
    <col min="8" max="11" width="10.7109375" style="0" customWidth="1"/>
  </cols>
  <sheetData>
    <row r="1" spans="1:1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.75" customHeight="1">
      <c r="B2" s="2" t="s">
        <v>1</v>
      </c>
      <c r="C2" s="3">
        <v>15062</v>
      </c>
      <c r="D2" s="3"/>
      <c r="E2" s="3"/>
      <c r="F2" s="3"/>
      <c r="G2" s="3"/>
      <c r="H2" s="3"/>
      <c r="I2" s="3"/>
      <c r="J2" s="3"/>
      <c r="K2" s="3"/>
      <c r="L2" s="3"/>
    </row>
    <row r="3" spans="2:12" ht="12.75" customHeight="1">
      <c r="B3" s="2" t="s">
        <v>2</v>
      </c>
      <c r="C3" s="4" t="s">
        <v>3</v>
      </c>
      <c r="D3" s="4"/>
      <c r="E3" s="4"/>
      <c r="F3" s="4"/>
      <c r="G3" s="4"/>
      <c r="H3" s="4"/>
      <c r="I3" s="4"/>
      <c r="J3" s="4"/>
      <c r="K3" s="4"/>
      <c r="L3" s="4"/>
    </row>
    <row r="5" spans="1:12" ht="18.75" customHeight="1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2.75" customHeight="1">
      <c r="B6" s="2" t="s">
        <v>5</v>
      </c>
      <c r="C6" s="5" t="s">
        <v>6</v>
      </c>
      <c r="D6" s="5"/>
      <c r="E6" s="5"/>
      <c r="F6" s="5"/>
      <c r="G6" s="5"/>
      <c r="H6" s="5"/>
      <c r="I6" s="5"/>
      <c r="J6" s="5"/>
      <c r="K6" s="5"/>
      <c r="L6" s="5"/>
    </row>
    <row r="8" spans="1:12" ht="18.75" customHeight="1">
      <c r="A8" s="1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2.75" customHeight="1">
      <c r="B9" s="6"/>
      <c r="C9" s="6"/>
      <c r="D9" s="7" t="s">
        <v>8</v>
      </c>
      <c r="E9" s="7"/>
      <c r="F9" s="7" t="s">
        <v>9</v>
      </c>
      <c r="G9" s="7"/>
      <c r="H9" s="7"/>
      <c r="I9" s="7" t="s">
        <v>10</v>
      </c>
      <c r="J9" s="7"/>
      <c r="K9" s="8" t="s">
        <v>11</v>
      </c>
      <c r="L9" s="8"/>
    </row>
    <row r="10" spans="2:12" ht="12.75" customHeight="1">
      <c r="B10" s="2" t="s">
        <v>12</v>
      </c>
      <c r="C10" s="2"/>
      <c r="D10" s="9">
        <f>'15062-HSV'!$Q$1</f>
        <v>0</v>
      </c>
      <c r="E10" s="9"/>
      <c r="F10" s="9">
        <f>'15062-PSV'!$Q$1</f>
        <v>0</v>
      </c>
      <c r="G10" s="9"/>
      <c r="H10" s="9"/>
      <c r="I10" s="9">
        <f>0</f>
        <v>0</v>
      </c>
      <c r="J10" s="9"/>
      <c r="K10" s="10">
        <f>SUM(D10:J10)</f>
        <v>0</v>
      </c>
      <c r="L10" s="10"/>
    </row>
    <row r="11" spans="2:12" ht="12.75" customHeight="1">
      <c r="B11" s="2" t="s">
        <v>13</v>
      </c>
      <c r="C11" s="2"/>
      <c r="D11" s="9">
        <f>'15062-HSV'!$R$1</f>
        <v>0</v>
      </c>
      <c r="E11" s="9"/>
      <c r="F11" s="9">
        <f>'15062-PSV'!$R$1</f>
        <v>0</v>
      </c>
      <c r="G11" s="9"/>
      <c r="H11" s="9"/>
      <c r="I11" s="9">
        <f>0</f>
        <v>0</v>
      </c>
      <c r="J11" s="9"/>
      <c r="K11" s="11">
        <f>SUM(D11:J11)</f>
        <v>0</v>
      </c>
      <c r="L11" s="11"/>
    </row>
    <row r="12" spans="2:12" ht="12.75" customHeight="1">
      <c r="B12" s="2" t="s">
        <v>14</v>
      </c>
      <c r="C12" s="2"/>
      <c r="D12" s="9">
        <f>'15062-HSV'!$S$1</f>
        <v>0</v>
      </c>
      <c r="E12" s="9"/>
      <c r="F12" s="9">
        <f>'15062-PSV'!$S$1</f>
        <v>0</v>
      </c>
      <c r="G12" s="9"/>
      <c r="H12" s="9"/>
      <c r="I12" s="9">
        <f>0</f>
        <v>0</v>
      </c>
      <c r="J12" s="9"/>
      <c r="K12" s="11">
        <f>SUM(D12:J12)</f>
        <v>0</v>
      </c>
      <c r="L12" s="11"/>
    </row>
    <row r="13" spans="2:12" ht="12.75" customHeight="1">
      <c r="B13" s="2" t="s">
        <v>15</v>
      </c>
      <c r="C13" s="2"/>
      <c r="D13" s="9">
        <f>'15062-HSV'!$T$1</f>
        <v>0</v>
      </c>
      <c r="E13" s="9"/>
      <c r="F13" s="9">
        <f>'15062-PSV'!$T$1</f>
        <v>0</v>
      </c>
      <c r="G13" s="9"/>
      <c r="H13" s="9"/>
      <c r="I13" s="9">
        <f>0</f>
        <v>0</v>
      </c>
      <c r="J13" s="9"/>
      <c r="K13" s="11">
        <f>SUM(D13:J13)</f>
        <v>0</v>
      </c>
      <c r="L13" s="11"/>
    </row>
    <row r="14" spans="2:12" ht="12.75" customHeight="1">
      <c r="B14" s="6" t="s">
        <v>16</v>
      </c>
      <c r="C14" s="6"/>
      <c r="D14" s="12">
        <f>'15062-HSV'!$U$1</f>
        <v>0</v>
      </c>
      <c r="E14" s="12"/>
      <c r="F14" s="12">
        <f>'15062-PSV'!$U$1</f>
        <v>0</v>
      </c>
      <c r="G14" s="12"/>
      <c r="H14" s="12"/>
      <c r="I14" s="12">
        <f>0</f>
        <v>0</v>
      </c>
      <c r="J14" s="12"/>
      <c r="K14" s="13">
        <f>SUM(D14:J14)</f>
        <v>0</v>
      </c>
      <c r="L14" s="13"/>
    </row>
    <row r="15" spans="2:12" ht="12.75" customHeight="1">
      <c r="B15" s="14" t="s">
        <v>11</v>
      </c>
      <c r="C15" s="14"/>
      <c r="D15" s="9">
        <f>SUM(D10:E14)</f>
        <v>0</v>
      </c>
      <c r="E15" s="9"/>
      <c r="F15" s="9">
        <f>SUM(F10:H14)</f>
        <v>0</v>
      </c>
      <c r="G15" s="9"/>
      <c r="H15" s="9"/>
      <c r="I15" s="9">
        <f>SUM(I10:J14)</f>
        <v>0</v>
      </c>
      <c r="J15" s="9"/>
      <c r="K15" s="10">
        <f>SUM(K10:L14)</f>
        <v>0</v>
      </c>
      <c r="L15" s="10"/>
    </row>
    <row r="17" spans="1:12" ht="18.75" customHeight="1">
      <c r="A17" s="1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2.75" customHeight="1">
      <c r="B18" s="2" t="s">
        <v>18</v>
      </c>
      <c r="C18" s="2"/>
      <c r="D18" s="2"/>
      <c r="E18" s="2"/>
      <c r="F18" s="2"/>
      <c r="G18" s="2"/>
      <c r="H18" s="2"/>
      <c r="I18" s="2"/>
      <c r="J18" s="2"/>
      <c r="K18" s="10">
        <f>($K$15)*3.1/100+0</f>
        <v>0</v>
      </c>
      <c r="L18" s="10"/>
    </row>
    <row r="19" spans="2:12" ht="12.75" customHeight="1">
      <c r="B19" s="2" t="s">
        <v>19</v>
      </c>
      <c r="C19" s="2"/>
      <c r="D19" s="2"/>
      <c r="E19" s="2"/>
      <c r="F19" s="2"/>
      <c r="G19" s="2"/>
      <c r="H19" s="2"/>
      <c r="I19" s="2"/>
      <c r="J19" s="2"/>
      <c r="K19" s="11">
        <f>($K$15)*2.1/100+0</f>
        <v>0</v>
      </c>
      <c r="L19" s="11"/>
    </row>
    <row r="20" spans="2:12" ht="12.75" customHeight="1">
      <c r="B20" s="15" t="s">
        <v>11</v>
      </c>
      <c r="C20" s="15"/>
      <c r="D20" s="15"/>
      <c r="E20" s="15"/>
      <c r="F20" s="15"/>
      <c r="G20" s="15"/>
      <c r="H20" s="15"/>
      <c r="I20" s="15"/>
      <c r="J20" s="15"/>
      <c r="K20" s="16">
        <f>SUM($K$18:$K$19)</f>
        <v>0</v>
      </c>
      <c r="L20" s="16"/>
    </row>
    <row r="22" spans="1:12" ht="18.75" customHeight="1">
      <c r="A22" s="1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 customHeight="1">
      <c r="B23" s="17" t="s">
        <v>21</v>
      </c>
      <c r="C23" s="17"/>
      <c r="D23" s="17"/>
      <c r="E23" s="17"/>
      <c r="F23" s="17"/>
      <c r="G23" s="17"/>
      <c r="H23" s="17"/>
      <c r="I23" s="17"/>
      <c r="J23" s="17"/>
      <c r="K23" s="13">
        <f>$K$15+$K$20</f>
        <v>0</v>
      </c>
      <c r="L23" s="13"/>
    </row>
    <row r="24" spans="3:12" ht="12.75" customHeight="1">
      <c r="C24" s="18" t="s">
        <v>22</v>
      </c>
      <c r="D24" s="19">
        <v>0.21</v>
      </c>
      <c r="E24" s="18" t="s">
        <v>23</v>
      </c>
      <c r="F24" s="20">
        <f>$K$20+'15062-HSV'!$W$1+'15062-PSV'!$W$1</f>
        <v>0</v>
      </c>
      <c r="G24" s="20"/>
      <c r="H24" s="20"/>
      <c r="I24" s="2"/>
      <c r="J24" s="2"/>
      <c r="K24" s="21">
        <f>F24*D24</f>
        <v>0</v>
      </c>
      <c r="L24" s="21"/>
    </row>
    <row r="25" spans="2:12" ht="12.75" customHeight="1">
      <c r="B25" s="22" t="s">
        <v>11</v>
      </c>
      <c r="C25" s="22"/>
      <c r="D25" s="22"/>
      <c r="E25" s="22"/>
      <c r="F25" s="22"/>
      <c r="G25" s="22"/>
      <c r="H25" s="22"/>
      <c r="I25" s="22"/>
      <c r="J25" s="22"/>
      <c r="K25" s="16">
        <f>SUM($K$24:$K$24)+$K$15+$K$20</f>
        <v>0</v>
      </c>
      <c r="L25" s="16"/>
    </row>
  </sheetData>
  <sheetProtection selectLockedCells="1" selectUnlockedCells="1"/>
  <mergeCells count="56">
    <mergeCell ref="A1:L1"/>
    <mergeCell ref="C2:L2"/>
    <mergeCell ref="C3:L3"/>
    <mergeCell ref="A5:L5"/>
    <mergeCell ref="C6:L6"/>
    <mergeCell ref="A8:L8"/>
    <mergeCell ref="B9:C9"/>
    <mergeCell ref="D9:E9"/>
    <mergeCell ref="F9:H9"/>
    <mergeCell ref="I9:J9"/>
    <mergeCell ref="K9:L9"/>
    <mergeCell ref="B10:C10"/>
    <mergeCell ref="D10:E10"/>
    <mergeCell ref="F10:H10"/>
    <mergeCell ref="I10:J10"/>
    <mergeCell ref="K10:L10"/>
    <mergeCell ref="B11:C11"/>
    <mergeCell ref="D11:E11"/>
    <mergeCell ref="F11:H11"/>
    <mergeCell ref="I11:J11"/>
    <mergeCell ref="K11:L11"/>
    <mergeCell ref="B12:C12"/>
    <mergeCell ref="D12:E12"/>
    <mergeCell ref="F12:H12"/>
    <mergeCell ref="I12:J12"/>
    <mergeCell ref="K12:L12"/>
    <mergeCell ref="B13:C13"/>
    <mergeCell ref="D13:E13"/>
    <mergeCell ref="F13:H13"/>
    <mergeCell ref="I13:J13"/>
    <mergeCell ref="K13:L13"/>
    <mergeCell ref="B14:C14"/>
    <mergeCell ref="D14:E14"/>
    <mergeCell ref="F14:H14"/>
    <mergeCell ref="I14:J14"/>
    <mergeCell ref="K14:L14"/>
    <mergeCell ref="B15:C15"/>
    <mergeCell ref="D15:E15"/>
    <mergeCell ref="F15:H15"/>
    <mergeCell ref="I15:J15"/>
    <mergeCell ref="K15:L15"/>
    <mergeCell ref="A17:L17"/>
    <mergeCell ref="B18:J18"/>
    <mergeCell ref="K18:L18"/>
    <mergeCell ref="B19:J19"/>
    <mergeCell ref="K19:L19"/>
    <mergeCell ref="B20:J20"/>
    <mergeCell ref="K20:L20"/>
    <mergeCell ref="A22:L22"/>
    <mergeCell ref="B23:J23"/>
    <mergeCell ref="K23:L23"/>
    <mergeCell ref="F24:H24"/>
    <mergeCell ref="I24:J24"/>
    <mergeCell ref="K24:L24"/>
    <mergeCell ref="B25:J25"/>
    <mergeCell ref="K25:L25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0"/>
  <sheetViews>
    <sheetView tabSelected="1" view="pageBreakPreview" zoomScaleSheetLayoutView="100" workbookViewId="0" topLeftCell="A1">
      <selection activeCell="C2" sqref="C2"/>
    </sheetView>
  </sheetViews>
  <sheetFormatPr defaultColWidth="9.140625" defaultRowHeight="12.75"/>
  <cols>
    <col min="1" max="1" width="5.7109375" style="0" customWidth="1"/>
    <col min="2" max="2" width="14.7109375" style="0" customWidth="1"/>
    <col min="3" max="3" width="80.7109375" style="0" customWidth="1"/>
    <col min="4" max="4" width="8.57421875" style="0" customWidth="1"/>
    <col min="5" max="15" width="17.140625" style="0" customWidth="1"/>
    <col min="16" max="28" width="0" style="0" hidden="1" customWidth="1"/>
  </cols>
  <sheetData>
    <row r="1" spans="1:26" ht="18.75" customHeight="1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3" t="s">
        <v>25</v>
      </c>
      <c r="Q1" s="24">
        <f>SUMIF($AB:$AB,"sp",$G:$G)</f>
        <v>0</v>
      </c>
      <c r="R1" s="24">
        <f>SUMIF($AB:$AB,"spec",$G:$G)</f>
        <v>0</v>
      </c>
      <c r="S1" s="24">
        <f>SUMIF($AB:$AB,"str",$G:$G)</f>
        <v>0</v>
      </c>
      <c r="T1" s="24">
        <f>SUMIF($AB:$AB,"hzs",$G:$G)</f>
        <v>0</v>
      </c>
      <c r="U1" s="24">
        <f>SUMIF($AB:$AB,"ost",$G:$G)</f>
        <v>0</v>
      </c>
      <c r="V1" s="23" t="s">
        <v>26</v>
      </c>
      <c r="W1" s="24">
        <f>SUMIF($AA:$AA,21,$G:$G)</f>
        <v>0</v>
      </c>
      <c r="X1" s="24">
        <f>SUMIF($AA:$AA,-1,$G:$G)</f>
        <v>0</v>
      </c>
      <c r="Y1" s="24">
        <f>SUMIF($AA:$AA,-1,$G:$G)</f>
        <v>0</v>
      </c>
      <c r="Z1" s="24">
        <f>SUMIF($AA:$AA,-1,$G:$G)</f>
        <v>0</v>
      </c>
    </row>
    <row r="2" spans="2:26" ht="12.75" customHeight="1">
      <c r="B2" s="2" t="s">
        <v>27</v>
      </c>
      <c r="C2" s="5" t="s">
        <v>28</v>
      </c>
      <c r="D2" s="5"/>
      <c r="E2" s="5"/>
      <c r="F2" s="5"/>
      <c r="G2" s="5"/>
      <c r="P2" s="23"/>
      <c r="Q2" s="24">
        <f>Q$1</f>
        <v>0</v>
      </c>
      <c r="R2" s="24">
        <f>R$1</f>
        <v>0</v>
      </c>
      <c r="S2" s="24">
        <f>S$1</f>
        <v>0</v>
      </c>
      <c r="T2" s="24">
        <f>T$1</f>
        <v>0</v>
      </c>
      <c r="U2" s="24">
        <f>U$1</f>
        <v>0</v>
      </c>
      <c r="V2" s="23"/>
      <c r="W2" s="24">
        <f>W$1</f>
        <v>0</v>
      </c>
      <c r="X2" s="24">
        <f>X$1</f>
        <v>0</v>
      </c>
      <c r="Y2" s="24">
        <f>Y$1</f>
        <v>0</v>
      </c>
      <c r="Z2" s="24">
        <f>Z$1</f>
        <v>0</v>
      </c>
    </row>
    <row r="3" spans="2:7" ht="12.75" customHeight="1">
      <c r="B3" s="2" t="s">
        <v>29</v>
      </c>
      <c r="C3" s="25" t="s">
        <v>6</v>
      </c>
      <c r="D3" s="25"/>
      <c r="E3" s="25"/>
      <c r="F3" s="25"/>
      <c r="G3" s="25"/>
    </row>
    <row r="4" spans="2:7" ht="12.75" customHeight="1">
      <c r="B4" s="2" t="s">
        <v>30</v>
      </c>
      <c r="C4" s="25" t="s">
        <v>8</v>
      </c>
      <c r="D4" s="25"/>
      <c r="E4" s="25"/>
      <c r="F4" s="25"/>
      <c r="G4" s="25"/>
    </row>
    <row r="6" spans="1:28" ht="11.25" customHeight="1">
      <c r="A6" s="26" t="s">
        <v>31</v>
      </c>
      <c r="B6" s="26" t="s">
        <v>32</v>
      </c>
      <c r="C6" s="26" t="s">
        <v>33</v>
      </c>
      <c r="D6" s="26" t="s">
        <v>34</v>
      </c>
      <c r="E6" s="26" t="s">
        <v>35</v>
      </c>
      <c r="F6" s="27" t="s">
        <v>36</v>
      </c>
      <c r="G6" s="27"/>
      <c r="H6" s="27" t="s">
        <v>37</v>
      </c>
      <c r="I6" s="27"/>
      <c r="J6" s="27" t="s">
        <v>38</v>
      </c>
      <c r="K6" s="27"/>
      <c r="L6" s="27" t="s">
        <v>39</v>
      </c>
      <c r="M6" s="27"/>
      <c r="N6" s="27" t="s">
        <v>40</v>
      </c>
      <c r="O6" s="27"/>
      <c r="P6" s="28" t="s">
        <v>41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11.25" customHeight="1">
      <c r="A7" s="26"/>
      <c r="B7" s="26"/>
      <c r="C7" s="26"/>
      <c r="D7" s="26"/>
      <c r="E7" s="26"/>
      <c r="F7" s="26" t="s">
        <v>42</v>
      </c>
      <c r="G7" s="26" t="s">
        <v>43</v>
      </c>
      <c r="H7" s="26" t="s">
        <v>42</v>
      </c>
      <c r="I7" s="26" t="s">
        <v>43</v>
      </c>
      <c r="J7" s="26" t="s">
        <v>42</v>
      </c>
      <c r="K7" s="26" t="s">
        <v>43</v>
      </c>
      <c r="L7" s="26" t="s">
        <v>42</v>
      </c>
      <c r="M7" s="26" t="s">
        <v>43</v>
      </c>
      <c r="N7" s="26" t="s">
        <v>42</v>
      </c>
      <c r="O7" s="26" t="s">
        <v>43</v>
      </c>
      <c r="P7" s="28" t="s">
        <v>44</v>
      </c>
      <c r="Q7" s="28" t="s">
        <v>45</v>
      </c>
      <c r="R7" s="28" t="s">
        <v>46</v>
      </c>
      <c r="S7" s="28" t="s">
        <v>47</v>
      </c>
      <c r="T7" s="28" t="s">
        <v>48</v>
      </c>
      <c r="U7" s="28" t="s">
        <v>49</v>
      </c>
      <c r="V7" s="28" t="s">
        <v>50</v>
      </c>
      <c r="W7" s="28" t="s">
        <v>51</v>
      </c>
      <c r="X7" s="28" t="s">
        <v>52</v>
      </c>
      <c r="Y7" s="28" t="s">
        <v>53</v>
      </c>
      <c r="Z7" s="28" t="s">
        <v>54</v>
      </c>
      <c r="AA7" s="28" t="s">
        <v>55</v>
      </c>
      <c r="AB7" s="28" t="s">
        <v>56</v>
      </c>
    </row>
    <row r="8" ht="12.75" customHeight="1"/>
    <row r="9" spans="1:28" ht="18.75" customHeight="1">
      <c r="A9" s="29"/>
      <c r="B9" s="29" t="s">
        <v>57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12.75">
      <c r="A10">
        <v>1</v>
      </c>
      <c r="B10" s="30" t="s">
        <v>58</v>
      </c>
      <c r="C10" s="31" t="s">
        <v>59</v>
      </c>
      <c r="D10" s="30" t="s">
        <v>60</v>
      </c>
      <c r="E10" s="32">
        <v>1</v>
      </c>
      <c r="F10" s="33">
        <v>0</v>
      </c>
      <c r="G10" s="33">
        <f>E10*F10</f>
        <v>0</v>
      </c>
      <c r="H10" s="34">
        <v>0</v>
      </c>
      <c r="I10" s="34">
        <f>E10*H10</f>
        <v>0</v>
      </c>
      <c r="J10" s="34">
        <v>0</v>
      </c>
      <c r="K10" s="34">
        <f>E10*J10</f>
        <v>0</v>
      </c>
      <c r="L10" s="35">
        <v>0</v>
      </c>
      <c r="M10" s="35">
        <f>E10*L10</f>
        <v>0</v>
      </c>
      <c r="N10" s="35">
        <f>0</f>
        <v>0</v>
      </c>
      <c r="O10" s="35">
        <f>E10*N10</f>
        <v>0</v>
      </c>
      <c r="P10" s="23" t="s">
        <v>61</v>
      </c>
      <c r="Q10" s="23"/>
      <c r="R10" s="23" t="s">
        <v>62</v>
      </c>
      <c r="S10" s="23" t="s">
        <v>63</v>
      </c>
      <c r="T10" s="23" t="s">
        <v>64</v>
      </c>
      <c r="U10" s="23"/>
      <c r="V10" s="23"/>
      <c r="W10" s="23"/>
      <c r="X10" s="23"/>
      <c r="Y10" s="23"/>
      <c r="Z10" s="23"/>
      <c r="AA10" s="36">
        <v>21</v>
      </c>
      <c r="AB10" s="23" t="s">
        <v>65</v>
      </c>
    </row>
    <row r="11" spans="1:28" ht="12.75">
      <c r="A11">
        <v>2</v>
      </c>
      <c r="B11" s="30" t="s">
        <v>66</v>
      </c>
      <c r="C11" s="31" t="s">
        <v>67</v>
      </c>
      <c r="D11" s="30" t="s">
        <v>68</v>
      </c>
      <c r="E11" s="32">
        <v>20</v>
      </c>
      <c r="F11" s="33">
        <v>0</v>
      </c>
      <c r="G11" s="33">
        <f>E11*F11</f>
        <v>0</v>
      </c>
      <c r="H11" s="34">
        <v>0</v>
      </c>
      <c r="I11" s="34">
        <f>E11*H11</f>
        <v>0</v>
      </c>
      <c r="J11" s="34">
        <v>0</v>
      </c>
      <c r="K11" s="34">
        <f>E11*J11</f>
        <v>0</v>
      </c>
      <c r="L11" s="35">
        <v>0</v>
      </c>
      <c r="M11" s="35">
        <f>E11*L11</f>
        <v>0</v>
      </c>
      <c r="N11" s="35">
        <f>0</f>
        <v>0</v>
      </c>
      <c r="O11" s="35">
        <f>E11*N11</f>
        <v>0</v>
      </c>
      <c r="P11" s="23" t="s">
        <v>61</v>
      </c>
      <c r="Q11" s="23"/>
      <c r="R11" s="23" t="s">
        <v>62</v>
      </c>
      <c r="S11" s="23"/>
      <c r="T11" s="23" t="s">
        <v>69</v>
      </c>
      <c r="U11" s="23"/>
      <c r="V11" s="23"/>
      <c r="W11" s="23"/>
      <c r="X11" s="23"/>
      <c r="Y11" s="23"/>
      <c r="Z11" s="23"/>
      <c r="AA11" s="36">
        <v>21</v>
      </c>
      <c r="AB11" s="23" t="s">
        <v>65</v>
      </c>
    </row>
    <row r="12" spans="1:28" ht="12.75">
      <c r="A12">
        <v>3</v>
      </c>
      <c r="B12" s="30" t="s">
        <v>70</v>
      </c>
      <c r="C12" s="31" t="s">
        <v>71</v>
      </c>
      <c r="D12" s="30" t="s">
        <v>72</v>
      </c>
      <c r="E12" s="32">
        <v>14.35125</v>
      </c>
      <c r="F12" s="33">
        <v>0</v>
      </c>
      <c r="G12" s="33">
        <f>E12*F12</f>
        <v>0</v>
      </c>
      <c r="H12" s="34">
        <v>0</v>
      </c>
      <c r="I12" s="34">
        <f>E12*H12</f>
        <v>0</v>
      </c>
      <c r="J12" s="34">
        <v>0</v>
      </c>
      <c r="K12" s="34">
        <f>E12*J12</f>
        <v>0</v>
      </c>
      <c r="L12" s="35">
        <v>0</v>
      </c>
      <c r="M12" s="35">
        <f>E12*L12</f>
        <v>0</v>
      </c>
      <c r="N12" s="35">
        <f>0</f>
        <v>0</v>
      </c>
      <c r="O12" s="35">
        <f>E12*N12</f>
        <v>0</v>
      </c>
      <c r="P12" s="23" t="s">
        <v>61</v>
      </c>
      <c r="Q12" s="23"/>
      <c r="R12" s="23" t="s">
        <v>62</v>
      </c>
      <c r="S12" s="23" t="s">
        <v>73</v>
      </c>
      <c r="T12" s="23" t="s">
        <v>74</v>
      </c>
      <c r="U12" s="23"/>
      <c r="V12" s="23"/>
      <c r="W12" s="23"/>
      <c r="X12" s="23"/>
      <c r="Y12" s="23"/>
      <c r="Z12" s="23"/>
      <c r="AA12" s="36">
        <v>21</v>
      </c>
      <c r="AB12" s="23" t="s">
        <v>65</v>
      </c>
    </row>
    <row r="13" spans="2:28" ht="12.75">
      <c r="B13">
        <v>1</v>
      </c>
      <c r="C13" s="37" t="s">
        <v>75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3:28" ht="12.75">
      <c r="C14" s="37" t="s">
        <v>76</v>
      </c>
      <c r="E14" s="38">
        <v>11.025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2:28" ht="12.75">
      <c r="B15">
        <v>2</v>
      </c>
      <c r="C15" s="37" t="s">
        <v>77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3:28" ht="12.75">
      <c r="C16" s="37" t="s">
        <v>78</v>
      </c>
      <c r="E16" s="38">
        <v>3.32625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12.75">
      <c r="A17">
        <v>4</v>
      </c>
      <c r="B17" s="30" t="s">
        <v>79</v>
      </c>
      <c r="C17" s="31" t="s">
        <v>80</v>
      </c>
      <c r="D17" s="30" t="s">
        <v>72</v>
      </c>
      <c r="E17" s="32">
        <v>14.35</v>
      </c>
      <c r="F17" s="33">
        <v>0</v>
      </c>
      <c r="G17" s="33">
        <f>E17*F17</f>
        <v>0</v>
      </c>
      <c r="H17" s="34">
        <v>0</v>
      </c>
      <c r="I17" s="34">
        <f>E17*H17</f>
        <v>0</v>
      </c>
      <c r="J17" s="34">
        <v>0</v>
      </c>
      <c r="K17" s="34">
        <f>E17*J17</f>
        <v>0</v>
      </c>
      <c r="L17" s="35">
        <v>0</v>
      </c>
      <c r="M17" s="35">
        <f>E17*L17</f>
        <v>0</v>
      </c>
      <c r="N17" s="35">
        <f>0</f>
        <v>0</v>
      </c>
      <c r="O17" s="35">
        <f>E17*N17</f>
        <v>0</v>
      </c>
      <c r="P17" s="23" t="s">
        <v>61</v>
      </c>
      <c r="Q17" s="23"/>
      <c r="R17" s="23" t="s">
        <v>62</v>
      </c>
      <c r="S17" s="23" t="s">
        <v>73</v>
      </c>
      <c r="T17" s="23" t="s">
        <v>74</v>
      </c>
      <c r="U17" s="23"/>
      <c r="V17" s="23"/>
      <c r="W17" s="23"/>
      <c r="X17" s="23"/>
      <c r="Y17" s="23"/>
      <c r="Z17" s="23"/>
      <c r="AA17" s="36">
        <v>21</v>
      </c>
      <c r="AB17" s="23" t="s">
        <v>65</v>
      </c>
    </row>
    <row r="18" spans="1:28" ht="12.75">
      <c r="A18">
        <v>5</v>
      </c>
      <c r="B18" s="30" t="s">
        <v>81</v>
      </c>
      <c r="C18" s="31" t="s">
        <v>82</v>
      </c>
      <c r="D18" s="30" t="s">
        <v>72</v>
      </c>
      <c r="E18" s="32">
        <v>14.35</v>
      </c>
      <c r="F18" s="33">
        <v>0</v>
      </c>
      <c r="G18" s="33">
        <f>E18*F18</f>
        <v>0</v>
      </c>
      <c r="H18" s="34">
        <v>0</v>
      </c>
      <c r="I18" s="34">
        <f>E18*H18</f>
        <v>0</v>
      </c>
      <c r="J18" s="34">
        <v>0</v>
      </c>
      <c r="K18" s="34">
        <f>E18*J18</f>
        <v>0</v>
      </c>
      <c r="L18" s="35">
        <v>0</v>
      </c>
      <c r="M18" s="35">
        <f>E18*L18</f>
        <v>0</v>
      </c>
      <c r="N18" s="35">
        <f>0</f>
        <v>0</v>
      </c>
      <c r="O18" s="35">
        <f>E18*N18</f>
        <v>0</v>
      </c>
      <c r="P18" s="23" t="s">
        <v>61</v>
      </c>
      <c r="Q18" s="23"/>
      <c r="R18" s="23" t="s">
        <v>62</v>
      </c>
      <c r="S18" s="23" t="s">
        <v>73</v>
      </c>
      <c r="T18" s="23" t="s">
        <v>74</v>
      </c>
      <c r="U18" s="23"/>
      <c r="V18" s="23"/>
      <c r="W18" s="23"/>
      <c r="X18" s="23"/>
      <c r="Y18" s="23"/>
      <c r="Z18" s="23"/>
      <c r="AA18" s="36">
        <v>21</v>
      </c>
      <c r="AB18" s="23" t="s">
        <v>65</v>
      </c>
    </row>
    <row r="19" spans="1:28" ht="12.75">
      <c r="A19">
        <v>6</v>
      </c>
      <c r="B19" s="30" t="s">
        <v>83</v>
      </c>
      <c r="C19" s="31" t="s">
        <v>84</v>
      </c>
      <c r="D19" s="30" t="s">
        <v>72</v>
      </c>
      <c r="E19" s="32">
        <v>14.3</v>
      </c>
      <c r="F19" s="33">
        <v>0</v>
      </c>
      <c r="G19" s="33">
        <f>E19*F19</f>
        <v>0</v>
      </c>
      <c r="H19" s="34">
        <v>0</v>
      </c>
      <c r="I19" s="34">
        <f>E19*H19</f>
        <v>0</v>
      </c>
      <c r="J19" s="34">
        <v>0</v>
      </c>
      <c r="K19" s="34">
        <f>E19*J19</f>
        <v>0</v>
      </c>
      <c r="L19" s="35">
        <v>0</v>
      </c>
      <c r="M19" s="35">
        <f>E19*L19</f>
        <v>0</v>
      </c>
      <c r="N19" s="35">
        <f>0</f>
        <v>0</v>
      </c>
      <c r="O19" s="35">
        <f>E19*N19</f>
        <v>0</v>
      </c>
      <c r="P19" s="23" t="s">
        <v>61</v>
      </c>
      <c r="Q19" s="23"/>
      <c r="R19" s="23" t="s">
        <v>62</v>
      </c>
      <c r="S19" s="23" t="s">
        <v>73</v>
      </c>
      <c r="T19" s="23" t="s">
        <v>74</v>
      </c>
      <c r="U19" s="23"/>
      <c r="V19" s="23"/>
      <c r="W19" s="23"/>
      <c r="X19" s="23"/>
      <c r="Y19" s="23"/>
      <c r="Z19" s="23"/>
      <c r="AA19" s="36">
        <v>21</v>
      </c>
      <c r="AB19" s="23" t="s">
        <v>65</v>
      </c>
    </row>
    <row r="20" spans="2:28" ht="12.75">
      <c r="B20">
        <v>1</v>
      </c>
      <c r="C20" s="37" t="s">
        <v>85</v>
      </c>
      <c r="E20" s="38">
        <v>14.3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:28" ht="12.75">
      <c r="A21">
        <v>7</v>
      </c>
      <c r="B21" s="30" t="s">
        <v>86</v>
      </c>
      <c r="C21" s="31" t="s">
        <v>87</v>
      </c>
      <c r="D21" s="30" t="s">
        <v>88</v>
      </c>
      <c r="E21" s="32">
        <v>80</v>
      </c>
      <c r="F21" s="33">
        <v>0</v>
      </c>
      <c r="G21" s="33">
        <f>E21*F21</f>
        <v>0</v>
      </c>
      <c r="H21" s="34">
        <v>0</v>
      </c>
      <c r="I21" s="34">
        <f>E21*H21</f>
        <v>0</v>
      </c>
      <c r="J21" s="34">
        <v>0</v>
      </c>
      <c r="K21" s="34">
        <f>E21*J21</f>
        <v>0</v>
      </c>
      <c r="L21" s="35">
        <v>0</v>
      </c>
      <c r="M21" s="35">
        <f>E21*L21</f>
        <v>0</v>
      </c>
      <c r="N21" s="35">
        <f>0</f>
        <v>0</v>
      </c>
      <c r="O21" s="35">
        <f>E21*N21</f>
        <v>0</v>
      </c>
      <c r="P21" s="23" t="s">
        <v>61</v>
      </c>
      <c r="Q21" s="23"/>
      <c r="R21" s="23" t="s">
        <v>62</v>
      </c>
      <c r="S21" s="23" t="s">
        <v>73</v>
      </c>
      <c r="T21" s="23" t="s">
        <v>74</v>
      </c>
      <c r="U21" s="23"/>
      <c r="V21" s="23"/>
      <c r="W21" s="23"/>
      <c r="X21" s="23"/>
      <c r="Y21" s="23"/>
      <c r="Z21" s="23"/>
      <c r="AA21" s="36">
        <v>21</v>
      </c>
      <c r="AB21" s="23" t="s">
        <v>65</v>
      </c>
    </row>
    <row r="22" spans="1:28" ht="12.75">
      <c r="A22">
        <v>8</v>
      </c>
      <c r="B22" s="30" t="s">
        <v>89</v>
      </c>
      <c r="C22" s="31" t="s">
        <v>90</v>
      </c>
      <c r="D22" s="30" t="s">
        <v>88</v>
      </c>
      <c r="E22" s="32">
        <v>80</v>
      </c>
      <c r="F22" s="33">
        <v>0</v>
      </c>
      <c r="G22" s="33">
        <f>E22*F22</f>
        <v>0</v>
      </c>
      <c r="H22" s="34">
        <v>0</v>
      </c>
      <c r="I22" s="34">
        <f>E22*H22</f>
        <v>0</v>
      </c>
      <c r="J22" s="34">
        <v>0</v>
      </c>
      <c r="K22" s="34">
        <f>E22*J22</f>
        <v>0</v>
      </c>
      <c r="L22" s="35">
        <v>0</v>
      </c>
      <c r="M22" s="35">
        <f>E22*L22</f>
        <v>0</v>
      </c>
      <c r="N22" s="35">
        <f>0</f>
        <v>0</v>
      </c>
      <c r="O22" s="35">
        <f>E22*N22</f>
        <v>0</v>
      </c>
      <c r="P22" s="23" t="s">
        <v>61</v>
      </c>
      <c r="Q22" s="23"/>
      <c r="R22" s="23" t="s">
        <v>62</v>
      </c>
      <c r="S22" s="23" t="s">
        <v>91</v>
      </c>
      <c r="T22" s="23" t="s">
        <v>92</v>
      </c>
      <c r="U22" s="23"/>
      <c r="V22" s="23"/>
      <c r="W22" s="23"/>
      <c r="X22" s="23"/>
      <c r="Y22" s="23"/>
      <c r="Z22" s="23"/>
      <c r="AA22" s="36">
        <v>21</v>
      </c>
      <c r="AB22" s="23" t="s">
        <v>65</v>
      </c>
    </row>
    <row r="23" spans="2:28" ht="12.75">
      <c r="B23" s="39" t="s">
        <v>93</v>
      </c>
      <c r="C23" s="40" t="s">
        <v>94</v>
      </c>
      <c r="D23" s="39" t="s">
        <v>95</v>
      </c>
      <c r="E23" s="41">
        <v>2</v>
      </c>
      <c r="F23" s="42">
        <v>0</v>
      </c>
      <c r="G23" s="42">
        <f>E23*F23</f>
        <v>0</v>
      </c>
      <c r="H23" s="43">
        <v>0.001</v>
      </c>
      <c r="I23" s="43">
        <f>E23*H23</f>
        <v>0.002</v>
      </c>
      <c r="J23" s="43">
        <v>0</v>
      </c>
      <c r="K23" s="43">
        <f>E23*J23</f>
        <v>0</v>
      </c>
      <c r="L23" s="44">
        <v>0</v>
      </c>
      <c r="M23" s="44">
        <f>E23*L23</f>
        <v>0</v>
      </c>
      <c r="N23" s="44">
        <f>0</f>
        <v>0</v>
      </c>
      <c r="O23" s="44">
        <f>E23*N23</f>
        <v>0</v>
      </c>
      <c r="P23" s="23" t="s">
        <v>61</v>
      </c>
      <c r="Q23" s="23"/>
      <c r="R23" s="23" t="s">
        <v>62</v>
      </c>
      <c r="S23" s="23" t="s">
        <v>91</v>
      </c>
      <c r="T23" s="23" t="s">
        <v>92</v>
      </c>
      <c r="U23" s="23"/>
      <c r="V23" s="23"/>
      <c r="W23" s="23"/>
      <c r="X23" s="23"/>
      <c r="Y23" s="23"/>
      <c r="Z23" s="23"/>
      <c r="AA23" s="36">
        <v>21</v>
      </c>
      <c r="AB23" s="23" t="s">
        <v>96</v>
      </c>
    </row>
    <row r="24" spans="2:28" ht="12.75">
      <c r="B24" s="45" t="s">
        <v>11</v>
      </c>
      <c r="G24" s="33">
        <f>SUM(G22:G23)</f>
        <v>0</v>
      </c>
      <c r="I24" s="34">
        <f>SUM(I22:I23)</f>
        <v>0.002</v>
      </c>
      <c r="K24" s="34">
        <f>SUM(K22:K23)</f>
        <v>0</v>
      </c>
      <c r="M24" s="35">
        <f>SUM(M22:M23)</f>
        <v>0</v>
      </c>
      <c r="O24" s="35">
        <f>SUM(O22:O23)</f>
        <v>0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8.75" customHeight="1">
      <c r="A25" s="46" t="s">
        <v>11</v>
      </c>
      <c r="B25" s="29" t="s">
        <v>97</v>
      </c>
      <c r="C25" s="29"/>
      <c r="D25" s="29"/>
      <c r="E25" s="29"/>
      <c r="F25" s="29"/>
      <c r="G25" s="47">
        <f>SUMIF($P:$P,$Q25,G:G)</f>
        <v>0</v>
      </c>
      <c r="H25" s="29"/>
      <c r="I25" s="48">
        <f>SUMIF($P:$P,$Q25,I:I)</f>
        <v>0.002</v>
      </c>
      <c r="J25" s="29"/>
      <c r="K25" s="48">
        <f>SUMIF($P:$P,$Q25,K:K)</f>
        <v>0</v>
      </c>
      <c r="L25" s="29"/>
      <c r="M25" s="49">
        <f>SUMIF($P:$P,$Q25,M:M)</f>
        <v>0</v>
      </c>
      <c r="N25" s="29"/>
      <c r="O25" s="49">
        <f>SUMIF($P:$P,$Q25,O:O)</f>
        <v>0</v>
      </c>
      <c r="P25" s="23" t="s">
        <v>11</v>
      </c>
      <c r="Q25" s="23" t="s">
        <v>61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ht="12.75" customHeight="1"/>
    <row r="27" spans="1:28" ht="18.75" customHeight="1">
      <c r="A27" s="29"/>
      <c r="B27" s="29" t="s">
        <v>98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2.75">
      <c r="A28">
        <v>9</v>
      </c>
      <c r="B28" s="30" t="s">
        <v>99</v>
      </c>
      <c r="C28" s="31" t="s">
        <v>100</v>
      </c>
      <c r="D28" s="30" t="s">
        <v>72</v>
      </c>
      <c r="E28" s="32">
        <v>14.56225</v>
      </c>
      <c r="F28" s="33">
        <v>0</v>
      </c>
      <c r="G28" s="33">
        <f>E28*F28</f>
        <v>0</v>
      </c>
      <c r="H28" s="34">
        <v>2.526248</v>
      </c>
      <c r="I28" s="34">
        <f>E28*H28</f>
        <v>36.787854938</v>
      </c>
      <c r="J28" s="34">
        <v>0</v>
      </c>
      <c r="K28" s="34">
        <f>E28*J28</f>
        <v>0</v>
      </c>
      <c r="L28" s="35">
        <v>0</v>
      </c>
      <c r="M28" s="35">
        <f>E28*L28</f>
        <v>0</v>
      </c>
      <c r="N28" s="35">
        <f>0</f>
        <v>0</v>
      </c>
      <c r="O28" s="35">
        <f>E28*N28</f>
        <v>0</v>
      </c>
      <c r="P28" s="23" t="s">
        <v>101</v>
      </c>
      <c r="Q28" s="23"/>
      <c r="R28" s="23" t="s">
        <v>62</v>
      </c>
      <c r="S28" s="23" t="s">
        <v>102</v>
      </c>
      <c r="T28" s="23" t="s">
        <v>103</v>
      </c>
      <c r="U28" s="23"/>
      <c r="V28" s="23"/>
      <c r="W28" s="23"/>
      <c r="X28" s="23"/>
      <c r="Y28" s="23"/>
      <c r="Z28" s="23"/>
      <c r="AA28" s="36">
        <v>21</v>
      </c>
      <c r="AB28" s="23" t="s">
        <v>65</v>
      </c>
    </row>
    <row r="29" spans="2:28" ht="12.75">
      <c r="B29">
        <v>1</v>
      </c>
      <c r="C29" s="37" t="s">
        <v>104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3:28" ht="12.75">
      <c r="C30" s="37" t="s">
        <v>105</v>
      </c>
      <c r="E30" s="38">
        <v>8.575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2:28" ht="12.75">
      <c r="B31">
        <v>2</v>
      </c>
      <c r="C31" s="37" t="s">
        <v>106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3:28" ht="12.75">
      <c r="C32" s="37" t="s">
        <v>107</v>
      </c>
      <c r="E32" s="38">
        <v>5.98725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2.75">
      <c r="A33">
        <v>10</v>
      </c>
      <c r="B33" s="30" t="s">
        <v>108</v>
      </c>
      <c r="C33" s="31" t="s">
        <v>109</v>
      </c>
      <c r="D33" s="30" t="s">
        <v>88</v>
      </c>
      <c r="E33" s="32">
        <v>110.268</v>
      </c>
      <c r="F33" s="33">
        <v>0</v>
      </c>
      <c r="G33" s="33">
        <f>E33*F33</f>
        <v>0</v>
      </c>
      <c r="H33" s="34">
        <v>0.00115</v>
      </c>
      <c r="I33" s="34">
        <f>E33*H33</f>
        <v>0.1268082</v>
      </c>
      <c r="J33" s="34">
        <v>0</v>
      </c>
      <c r="K33" s="34">
        <f>E33*J33</f>
        <v>0</v>
      </c>
      <c r="L33" s="35">
        <v>0</v>
      </c>
      <c r="M33" s="35">
        <f>E33*L33</f>
        <v>0</v>
      </c>
      <c r="N33" s="35">
        <f>0</f>
        <v>0</v>
      </c>
      <c r="O33" s="35">
        <f>E33*N33</f>
        <v>0</v>
      </c>
      <c r="P33" s="23" t="s">
        <v>101</v>
      </c>
      <c r="Q33" s="23"/>
      <c r="R33" s="23" t="s">
        <v>62</v>
      </c>
      <c r="S33" s="23" t="s">
        <v>110</v>
      </c>
      <c r="T33" s="23" t="s">
        <v>111</v>
      </c>
      <c r="U33" s="23"/>
      <c r="V33" s="23"/>
      <c r="W33" s="23"/>
      <c r="X33" s="23"/>
      <c r="Y33" s="23"/>
      <c r="Z33" s="23"/>
      <c r="AA33" s="36">
        <v>21</v>
      </c>
      <c r="AB33" s="23" t="s">
        <v>65</v>
      </c>
    </row>
    <row r="34" spans="2:28" ht="12.75">
      <c r="B34">
        <v>1</v>
      </c>
      <c r="C34" s="37" t="s">
        <v>104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3:28" ht="12.75">
      <c r="C35" s="37" t="s">
        <v>112</v>
      </c>
      <c r="E35" s="38">
        <v>50.4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2:28" ht="12.75">
      <c r="B36">
        <v>2</v>
      </c>
      <c r="C36" s="37" t="s">
        <v>106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3:28" ht="12.75">
      <c r="C37" s="37" t="s">
        <v>113</v>
      </c>
      <c r="E37" s="38">
        <v>59.868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 ht="12.75">
      <c r="A38">
        <v>11</v>
      </c>
      <c r="B38" s="30" t="s">
        <v>114</v>
      </c>
      <c r="C38" s="31" t="s">
        <v>115</v>
      </c>
      <c r="D38" s="30" t="s">
        <v>88</v>
      </c>
      <c r="E38" s="32">
        <v>110.268</v>
      </c>
      <c r="F38" s="33">
        <v>0</v>
      </c>
      <c r="G38" s="33">
        <f>E38*F38</f>
        <v>0</v>
      </c>
      <c r="H38" s="34">
        <v>0</v>
      </c>
      <c r="I38" s="34">
        <f>E38*H38</f>
        <v>0</v>
      </c>
      <c r="J38" s="34">
        <v>0</v>
      </c>
      <c r="K38" s="34">
        <f>E38*J38</f>
        <v>0</v>
      </c>
      <c r="L38" s="35">
        <v>0</v>
      </c>
      <c r="M38" s="35">
        <f>E38*L38</f>
        <v>0</v>
      </c>
      <c r="N38" s="35">
        <f>0</f>
        <v>0</v>
      </c>
      <c r="O38" s="35">
        <f>E38*N38</f>
        <v>0</v>
      </c>
      <c r="P38" s="23" t="s">
        <v>101</v>
      </c>
      <c r="Q38" s="23"/>
      <c r="R38" s="23" t="s">
        <v>62</v>
      </c>
      <c r="S38" s="23" t="s">
        <v>110</v>
      </c>
      <c r="T38" s="23" t="s">
        <v>111</v>
      </c>
      <c r="U38" s="23"/>
      <c r="V38" s="23"/>
      <c r="W38" s="23"/>
      <c r="X38" s="23"/>
      <c r="Y38" s="23"/>
      <c r="Z38" s="23"/>
      <c r="AA38" s="36">
        <v>21</v>
      </c>
      <c r="AB38" s="23" t="s">
        <v>65</v>
      </c>
    </row>
    <row r="39" spans="2:28" ht="12.75">
      <c r="B39">
        <v>1</v>
      </c>
      <c r="C39" s="37" t="s">
        <v>104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3:28" ht="12.75">
      <c r="C40" s="37" t="s">
        <v>112</v>
      </c>
      <c r="E40" s="38">
        <v>50.4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2:28" ht="12.75">
      <c r="B41">
        <v>2</v>
      </c>
      <c r="C41" s="37" t="s">
        <v>106</v>
      </c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3:28" ht="12.75">
      <c r="C42" s="37" t="s">
        <v>113</v>
      </c>
      <c r="E42" s="38">
        <v>59.868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ht="12.75">
      <c r="A43">
        <v>12</v>
      </c>
      <c r="B43" s="30" t="s">
        <v>116</v>
      </c>
      <c r="C43" s="31" t="s">
        <v>117</v>
      </c>
      <c r="D43" s="30" t="s">
        <v>118</v>
      </c>
      <c r="E43" s="32">
        <v>0.655</v>
      </c>
      <c r="F43" s="33">
        <v>0</v>
      </c>
      <c r="G43" s="33">
        <f>E43*F43</f>
        <v>0</v>
      </c>
      <c r="H43" s="34">
        <v>1.024189</v>
      </c>
      <c r="I43" s="34">
        <f>E43*H43</f>
        <v>0.670843795</v>
      </c>
      <c r="J43" s="34">
        <v>0</v>
      </c>
      <c r="K43" s="34">
        <f>E43*J43</f>
        <v>0</v>
      </c>
      <c r="L43" s="35">
        <v>0</v>
      </c>
      <c r="M43" s="35">
        <f>E43*L43</f>
        <v>0</v>
      </c>
      <c r="N43" s="35">
        <f>0</f>
        <v>0</v>
      </c>
      <c r="O43" s="35">
        <f>E43*N43</f>
        <v>0</v>
      </c>
      <c r="P43" s="23" t="s">
        <v>101</v>
      </c>
      <c r="Q43" s="23"/>
      <c r="R43" s="23" t="s">
        <v>62</v>
      </c>
      <c r="S43" s="23" t="s">
        <v>110</v>
      </c>
      <c r="T43" s="23" t="s">
        <v>111</v>
      </c>
      <c r="U43" s="23"/>
      <c r="V43" s="23"/>
      <c r="W43" s="23"/>
      <c r="X43" s="23"/>
      <c r="Y43" s="23"/>
      <c r="Z43" s="23"/>
      <c r="AA43" s="36">
        <v>21</v>
      </c>
      <c r="AB43" s="23" t="s">
        <v>65</v>
      </c>
    </row>
    <row r="44" spans="1:28" ht="18.75" customHeight="1">
      <c r="A44" s="46" t="s">
        <v>11</v>
      </c>
      <c r="B44" s="29" t="s">
        <v>119</v>
      </c>
      <c r="C44" s="29"/>
      <c r="D44" s="29"/>
      <c r="E44" s="29"/>
      <c r="F44" s="29"/>
      <c r="G44" s="47">
        <f>SUMIF($P:$P,$Q44,G:G)</f>
        <v>0</v>
      </c>
      <c r="H44" s="29"/>
      <c r="I44" s="48">
        <f>SUMIF($P:$P,$Q44,I:I)</f>
        <v>37.585506933000005</v>
      </c>
      <c r="J44" s="29"/>
      <c r="K44" s="48">
        <f>SUMIF($P:$P,$Q44,K:K)</f>
        <v>0</v>
      </c>
      <c r="L44" s="29"/>
      <c r="M44" s="49">
        <f>SUMIF($P:$P,$Q44,M:M)</f>
        <v>0</v>
      </c>
      <c r="N44" s="29"/>
      <c r="O44" s="49">
        <f>SUMIF($P:$P,$Q44,O:O)</f>
        <v>0</v>
      </c>
      <c r="P44" s="23" t="s">
        <v>11</v>
      </c>
      <c r="Q44" s="23" t="s">
        <v>101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ht="12.75" customHeight="1"/>
    <row r="46" spans="1:28" ht="18.75" customHeight="1">
      <c r="A46" s="29"/>
      <c r="B46" s="29" t="s">
        <v>120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ht="12.75">
      <c r="A47">
        <v>13</v>
      </c>
      <c r="B47" s="30" t="s">
        <v>121</v>
      </c>
      <c r="C47" s="31" t="s">
        <v>122</v>
      </c>
      <c r="D47" s="30" t="s">
        <v>68</v>
      </c>
      <c r="E47" s="32">
        <v>11</v>
      </c>
      <c r="F47" s="33">
        <v>0</v>
      </c>
      <c r="G47" s="33">
        <f>E47*F47</f>
        <v>0</v>
      </c>
      <c r="H47" s="34">
        <v>1.5575E-05</v>
      </c>
      <c r="I47" s="34">
        <f>E47*H47</f>
        <v>0.000171325</v>
      </c>
      <c r="J47" s="34">
        <v>0</v>
      </c>
      <c r="K47" s="34">
        <f>E47*J47</f>
        <v>0</v>
      </c>
      <c r="L47" s="35">
        <v>0</v>
      </c>
      <c r="M47" s="35">
        <f>E47*L47</f>
        <v>0</v>
      </c>
      <c r="N47" s="35">
        <f>0</f>
        <v>0</v>
      </c>
      <c r="O47" s="35">
        <f>E47*N47</f>
        <v>0</v>
      </c>
      <c r="P47" s="23" t="s">
        <v>123</v>
      </c>
      <c r="Q47" s="23"/>
      <c r="R47" s="23" t="s">
        <v>62</v>
      </c>
      <c r="S47" s="23" t="s">
        <v>124</v>
      </c>
      <c r="T47" s="23" t="s">
        <v>125</v>
      </c>
      <c r="U47" s="23"/>
      <c r="V47" s="23"/>
      <c r="W47" s="23"/>
      <c r="X47" s="23"/>
      <c r="Y47" s="23"/>
      <c r="Z47" s="23"/>
      <c r="AA47" s="36">
        <v>21</v>
      </c>
      <c r="AB47" s="23" t="s">
        <v>65</v>
      </c>
    </row>
    <row r="48" spans="1:28" ht="12.75">
      <c r="A48">
        <v>14</v>
      </c>
      <c r="B48" s="30" t="s">
        <v>126</v>
      </c>
      <c r="C48" s="31" t="s">
        <v>127</v>
      </c>
      <c r="D48" s="30" t="s">
        <v>72</v>
      </c>
      <c r="E48" s="32">
        <v>0.486</v>
      </c>
      <c r="F48" s="33">
        <v>0</v>
      </c>
      <c r="G48" s="33">
        <f>E48*F48</f>
        <v>0</v>
      </c>
      <c r="H48" s="34">
        <v>0.001508136</v>
      </c>
      <c r="I48" s="34">
        <f>E48*H48</f>
        <v>0.000732954096</v>
      </c>
      <c r="J48" s="34">
        <v>2.2</v>
      </c>
      <c r="K48" s="34">
        <f>E48*J48</f>
        <v>1.0692000000000002</v>
      </c>
      <c r="L48" s="35">
        <v>0</v>
      </c>
      <c r="M48" s="35">
        <f>E48*L48</f>
        <v>0</v>
      </c>
      <c r="N48" s="35">
        <f>0</f>
        <v>0</v>
      </c>
      <c r="O48" s="35">
        <f>E48*N48</f>
        <v>0</v>
      </c>
      <c r="P48" s="23" t="s">
        <v>123</v>
      </c>
      <c r="Q48" s="23"/>
      <c r="R48" s="23" t="s">
        <v>62</v>
      </c>
      <c r="S48" s="23" t="s">
        <v>128</v>
      </c>
      <c r="T48" s="23" t="s">
        <v>129</v>
      </c>
      <c r="U48" s="23"/>
      <c r="V48" s="23"/>
      <c r="W48" s="23"/>
      <c r="X48" s="23"/>
      <c r="Y48" s="23"/>
      <c r="Z48" s="23"/>
      <c r="AA48" s="36">
        <v>21</v>
      </c>
      <c r="AB48" s="23" t="s">
        <v>65</v>
      </c>
    </row>
    <row r="49" spans="2:28" ht="12.75">
      <c r="B49">
        <v>1</v>
      </c>
      <c r="C49" s="37" t="s">
        <v>130</v>
      </c>
      <c r="E49" s="38">
        <v>0.486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ht="12.75">
      <c r="A50">
        <v>15</v>
      </c>
      <c r="B50" s="30" t="s">
        <v>131</v>
      </c>
      <c r="C50" s="31" t="s">
        <v>132</v>
      </c>
      <c r="D50" s="30" t="s">
        <v>72</v>
      </c>
      <c r="E50" s="32">
        <v>0.825</v>
      </c>
      <c r="F50" s="33">
        <v>0</v>
      </c>
      <c r="G50" s="33">
        <f>E50*F50</f>
        <v>0</v>
      </c>
      <c r="H50" s="34">
        <v>0</v>
      </c>
      <c r="I50" s="34">
        <f>E50*H50</f>
        <v>0</v>
      </c>
      <c r="J50" s="34">
        <v>2.2</v>
      </c>
      <c r="K50" s="34">
        <f>E50*J50</f>
        <v>1.815</v>
      </c>
      <c r="L50" s="35">
        <v>0</v>
      </c>
      <c r="M50" s="35">
        <f>E50*L50</f>
        <v>0</v>
      </c>
      <c r="N50" s="35">
        <f>0</f>
        <v>0</v>
      </c>
      <c r="O50" s="35">
        <f>E50*N50</f>
        <v>0</v>
      </c>
      <c r="P50" s="23" t="s">
        <v>123</v>
      </c>
      <c r="Q50" s="23"/>
      <c r="R50" s="23" t="s">
        <v>62</v>
      </c>
      <c r="S50" s="23" t="s">
        <v>128</v>
      </c>
      <c r="T50" s="23" t="s">
        <v>129</v>
      </c>
      <c r="U50" s="23"/>
      <c r="V50" s="23"/>
      <c r="W50" s="23"/>
      <c r="X50" s="23"/>
      <c r="Y50" s="23"/>
      <c r="Z50" s="23"/>
      <c r="AA50" s="36">
        <v>21</v>
      </c>
      <c r="AB50" s="23" t="s">
        <v>65</v>
      </c>
    </row>
    <row r="51" spans="2:28" ht="12.75">
      <c r="B51">
        <v>1</v>
      </c>
      <c r="C51" s="37" t="s">
        <v>133</v>
      </c>
      <c r="E51" s="38">
        <v>0.825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ht="12.75">
      <c r="A52">
        <v>16</v>
      </c>
      <c r="B52" s="30" t="s">
        <v>134</v>
      </c>
      <c r="C52" s="31" t="s">
        <v>135</v>
      </c>
      <c r="D52" s="30" t="s">
        <v>68</v>
      </c>
      <c r="E52" s="32">
        <v>54.645</v>
      </c>
      <c r="F52" s="33">
        <v>0</v>
      </c>
      <c r="G52" s="33">
        <f>E52*F52</f>
        <v>0</v>
      </c>
      <c r="H52" s="34">
        <v>0</v>
      </c>
      <c r="I52" s="34">
        <f>E52*H52</f>
        <v>0</v>
      </c>
      <c r="J52" s="34">
        <v>0.01</v>
      </c>
      <c r="K52" s="34">
        <f>E52*J52</f>
        <v>0.54645</v>
      </c>
      <c r="L52" s="35">
        <v>0</v>
      </c>
      <c r="M52" s="35">
        <f>E52*L52</f>
        <v>0</v>
      </c>
      <c r="N52" s="35">
        <f>0</f>
        <v>0</v>
      </c>
      <c r="O52" s="35">
        <f>E52*N52</f>
        <v>0</v>
      </c>
      <c r="P52" s="23" t="s">
        <v>123</v>
      </c>
      <c r="Q52" s="23"/>
      <c r="R52" s="23" t="s">
        <v>62</v>
      </c>
      <c r="S52" s="23" t="s">
        <v>136</v>
      </c>
      <c r="T52" s="23" t="s">
        <v>137</v>
      </c>
      <c r="U52" s="23"/>
      <c r="V52" s="23"/>
      <c r="W52" s="23"/>
      <c r="X52" s="23"/>
      <c r="Y52" s="23"/>
      <c r="Z52" s="23"/>
      <c r="AA52" s="36">
        <v>21</v>
      </c>
      <c r="AB52" s="23" t="s">
        <v>65</v>
      </c>
    </row>
    <row r="53" spans="2:28" ht="12.75">
      <c r="B53">
        <v>1</v>
      </c>
      <c r="C53" s="37" t="s">
        <v>138</v>
      </c>
      <c r="E53" s="38">
        <v>54.645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ht="18.75" customHeight="1">
      <c r="A54" s="46" t="s">
        <v>11</v>
      </c>
      <c r="B54" s="29" t="s">
        <v>139</v>
      </c>
      <c r="C54" s="29"/>
      <c r="D54" s="29"/>
      <c r="E54" s="29"/>
      <c r="F54" s="29"/>
      <c r="G54" s="47">
        <f>SUMIF($P:$P,$Q54,G:G)</f>
        <v>0</v>
      </c>
      <c r="H54" s="29"/>
      <c r="I54" s="48">
        <f>SUMIF($P:$P,$Q54,I:I)</f>
        <v>0.0009042790960000001</v>
      </c>
      <c r="J54" s="29"/>
      <c r="K54" s="48">
        <f>SUMIF($P:$P,$Q54,K:K)</f>
        <v>3.43065</v>
      </c>
      <c r="L54" s="29"/>
      <c r="M54" s="49">
        <f>SUMIF($P:$P,$Q54,M:M)</f>
        <v>0</v>
      </c>
      <c r="N54" s="29"/>
      <c r="O54" s="49">
        <f>SUMIF($P:$P,$Q54,O:O)</f>
        <v>0</v>
      </c>
      <c r="P54" s="23" t="s">
        <v>11</v>
      </c>
      <c r="Q54" s="23" t="s">
        <v>123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ht="12.75" customHeight="1"/>
    <row r="56" spans="1:28" ht="18.75" customHeight="1">
      <c r="A56" s="29"/>
      <c r="B56" s="29" t="s">
        <v>140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8" ht="12.75">
      <c r="A57">
        <v>17</v>
      </c>
      <c r="B57" s="30" t="s">
        <v>141</v>
      </c>
      <c r="C57" s="31" t="s">
        <v>142</v>
      </c>
      <c r="D57" s="30" t="s">
        <v>118</v>
      </c>
      <c r="E57" s="32">
        <f>Z57*IF(V57="cenik_cast",SUMIF(T:T,Y57,K:K),IF(V57="cenik",SUMIF(S:S,X57,K:K),SUMIF(R:R,W57,K:K)))</f>
        <v>3.43065</v>
      </c>
      <c r="F57" s="33">
        <v>0</v>
      </c>
      <c r="G57" s="33">
        <f>E57*F57</f>
        <v>0</v>
      </c>
      <c r="H57" s="34">
        <v>0</v>
      </c>
      <c r="I57" s="34">
        <f>E57*H57</f>
        <v>0</v>
      </c>
      <c r="J57" s="34">
        <v>0</v>
      </c>
      <c r="K57" s="34">
        <f>E57*J57</f>
        <v>0</v>
      </c>
      <c r="L57" s="35">
        <v>0</v>
      </c>
      <c r="M57" s="35">
        <f>E57*L57</f>
        <v>0</v>
      </c>
      <c r="N57" s="35">
        <f>0</f>
        <v>0</v>
      </c>
      <c r="O57" s="35">
        <f>E57*N57</f>
        <v>0</v>
      </c>
      <c r="P57" s="23" t="s">
        <v>143</v>
      </c>
      <c r="Q57" s="23"/>
      <c r="R57" s="23"/>
      <c r="S57" s="23"/>
      <c r="T57" s="23"/>
      <c r="U57" s="23" t="s">
        <v>38</v>
      </c>
      <c r="V57" s="23" t="s">
        <v>144</v>
      </c>
      <c r="W57" s="23" t="s">
        <v>62</v>
      </c>
      <c r="X57" s="23" t="s">
        <v>128</v>
      </c>
      <c r="Y57" s="23" t="s">
        <v>129</v>
      </c>
      <c r="Z57" s="24">
        <v>1</v>
      </c>
      <c r="AA57" s="36">
        <v>21</v>
      </c>
      <c r="AB57" s="23" t="s">
        <v>65</v>
      </c>
    </row>
    <row r="58" spans="1:28" ht="12.75">
      <c r="A58">
        <v>18</v>
      </c>
      <c r="B58" s="30" t="s">
        <v>145</v>
      </c>
      <c r="C58" s="31" t="s">
        <v>146</v>
      </c>
      <c r="D58" s="30" t="s">
        <v>118</v>
      </c>
      <c r="E58" s="32">
        <f>Z58*IF(V58="cenik_cast",SUMIF(T:T,Y58,K:K),IF(V58="cenik",SUMIF(S:S,X58,K:K),SUMIF(R:R,W58,K:K)))</f>
        <v>3.43065</v>
      </c>
      <c r="F58" s="33">
        <v>0</v>
      </c>
      <c r="G58" s="33">
        <f>E58*F58</f>
        <v>0</v>
      </c>
      <c r="H58" s="34">
        <v>0</v>
      </c>
      <c r="I58" s="34">
        <f>E58*H58</f>
        <v>0</v>
      </c>
      <c r="J58" s="34">
        <v>0</v>
      </c>
      <c r="K58" s="34">
        <f>E58*J58</f>
        <v>0</v>
      </c>
      <c r="L58" s="35">
        <v>0</v>
      </c>
      <c r="M58" s="35">
        <f>E58*L58</f>
        <v>0</v>
      </c>
      <c r="N58" s="35">
        <f>0</f>
        <v>0</v>
      </c>
      <c r="O58" s="35">
        <f>E58*N58</f>
        <v>0</v>
      </c>
      <c r="P58" s="23" t="s">
        <v>143</v>
      </c>
      <c r="Q58" s="23"/>
      <c r="R58" s="23"/>
      <c r="S58" s="23"/>
      <c r="T58" s="23"/>
      <c r="U58" s="23" t="s">
        <v>38</v>
      </c>
      <c r="V58" s="23" t="s">
        <v>144</v>
      </c>
      <c r="W58" s="23" t="s">
        <v>62</v>
      </c>
      <c r="X58" s="23" t="s">
        <v>128</v>
      </c>
      <c r="Y58" s="23" t="s">
        <v>129</v>
      </c>
      <c r="Z58" s="24">
        <v>1</v>
      </c>
      <c r="AA58" s="36">
        <v>21</v>
      </c>
      <c r="AB58" s="23" t="s">
        <v>65</v>
      </c>
    </row>
    <row r="59" spans="1:28" ht="12.75">
      <c r="A59">
        <v>19</v>
      </c>
      <c r="B59" s="30" t="s">
        <v>147</v>
      </c>
      <c r="C59" s="31" t="s">
        <v>148</v>
      </c>
      <c r="D59" s="30" t="s">
        <v>118</v>
      </c>
      <c r="E59" s="32">
        <f>Z59*IF(V59="cenik_cast",SUMIF(T:T,Y59,K:K),IF(V59="cenik",SUMIF(S:S,X59,K:K),SUMIF(R:R,W59,K:K)))</f>
        <v>3.43065</v>
      </c>
      <c r="F59" s="33">
        <v>0</v>
      </c>
      <c r="G59" s="33">
        <f>E59*F59</f>
        <v>0</v>
      </c>
      <c r="H59" s="34">
        <v>0</v>
      </c>
      <c r="I59" s="34">
        <f>E59*H59</f>
        <v>0</v>
      </c>
      <c r="J59" s="34">
        <v>0</v>
      </c>
      <c r="K59" s="34">
        <f>E59*J59</f>
        <v>0</v>
      </c>
      <c r="L59" s="35">
        <v>0</v>
      </c>
      <c r="M59" s="35">
        <f>E59*L59</f>
        <v>0</v>
      </c>
      <c r="N59" s="35">
        <f>0</f>
        <v>0</v>
      </c>
      <c r="O59" s="35">
        <f>E59*N59</f>
        <v>0</v>
      </c>
      <c r="P59" s="23" t="s">
        <v>143</v>
      </c>
      <c r="Q59" s="23"/>
      <c r="R59" s="23"/>
      <c r="S59" s="23"/>
      <c r="T59" s="23"/>
      <c r="U59" s="23" t="s">
        <v>38</v>
      </c>
      <c r="V59" s="23" t="s">
        <v>144</v>
      </c>
      <c r="W59" s="23" t="s">
        <v>62</v>
      </c>
      <c r="X59" s="23" t="s">
        <v>128</v>
      </c>
      <c r="Y59" s="23" t="s">
        <v>129</v>
      </c>
      <c r="Z59" s="24">
        <v>1</v>
      </c>
      <c r="AA59" s="36">
        <v>21</v>
      </c>
      <c r="AB59" s="23" t="s">
        <v>65</v>
      </c>
    </row>
    <row r="60" spans="1:28" ht="18.75" customHeight="1">
      <c r="A60" s="46" t="s">
        <v>11</v>
      </c>
      <c r="B60" s="29" t="s">
        <v>149</v>
      </c>
      <c r="C60" s="29"/>
      <c r="D60" s="29"/>
      <c r="E60" s="29"/>
      <c r="F60" s="29"/>
      <c r="G60" s="47">
        <f>SUMIF($P:$P,$Q60,G:G)</f>
        <v>0</v>
      </c>
      <c r="H60" s="29"/>
      <c r="I60" s="48">
        <f>SUMIF($P:$P,$Q60,I:I)</f>
        <v>0</v>
      </c>
      <c r="J60" s="29"/>
      <c r="K60" s="48">
        <f>SUMIF($P:$P,$Q60,K:K)</f>
        <v>0</v>
      </c>
      <c r="L60" s="29"/>
      <c r="M60" s="49">
        <f>SUMIF($P:$P,$Q60,M:M)</f>
        <v>0</v>
      </c>
      <c r="N60" s="29"/>
      <c r="O60" s="49">
        <f>SUMIF($P:$P,$Q60,O:O)</f>
        <v>0</v>
      </c>
      <c r="P60" s="23" t="s">
        <v>11</v>
      </c>
      <c r="Q60" s="23" t="s">
        <v>143</v>
      </c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ht="12.75" customHeight="1"/>
    <row r="62" spans="1:28" ht="18.75" customHeight="1">
      <c r="A62" s="50" t="s">
        <v>11</v>
      </c>
      <c r="B62" s="51"/>
      <c r="C62" s="51"/>
      <c r="D62" s="51"/>
      <c r="E62" s="51"/>
      <c r="F62" s="51"/>
      <c r="G62" s="52">
        <f>SUMIF($P:$P,"S",G:G)</f>
        <v>0</v>
      </c>
      <c r="H62" s="51"/>
      <c r="I62" s="53">
        <f>SUMIF($P:$P,"S",I:I)</f>
        <v>37.588411212096005</v>
      </c>
      <c r="J62" s="51"/>
      <c r="K62" s="53">
        <f>SUMIF($P:$P,"S",K:K)</f>
        <v>3.43065</v>
      </c>
      <c r="L62" s="51"/>
      <c r="M62" s="54">
        <f>SUMIF($P:$P,"S",M:M)</f>
        <v>0</v>
      </c>
      <c r="N62" s="51"/>
      <c r="O62" s="54">
        <f>SUMIF($P:$P,"S",O:O)</f>
        <v>0</v>
      </c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5" spans="1:5" ht="18.75" customHeight="1">
      <c r="A65" s="55" t="s">
        <v>150</v>
      </c>
      <c r="B65" s="55"/>
      <c r="C65" s="55"/>
      <c r="D65" s="55"/>
      <c r="E65" s="55"/>
    </row>
    <row r="66" spans="2:5" ht="12.75" customHeight="1">
      <c r="B66" s="30" t="s">
        <v>151</v>
      </c>
      <c r="C66" s="56" t="s">
        <v>152</v>
      </c>
      <c r="D66" s="56"/>
      <c r="E66" s="33">
        <f>$G$25</f>
        <v>0</v>
      </c>
    </row>
    <row r="67" spans="2:5" ht="12.75" customHeight="1">
      <c r="B67" s="30" t="s">
        <v>153</v>
      </c>
      <c r="C67" s="57" t="s">
        <v>154</v>
      </c>
      <c r="D67" s="57"/>
      <c r="E67" s="33">
        <f>$G$44</f>
        <v>0</v>
      </c>
    </row>
    <row r="68" spans="2:5" ht="12.75" customHeight="1">
      <c r="B68" s="30" t="s">
        <v>155</v>
      </c>
      <c r="C68" s="57" t="s">
        <v>156</v>
      </c>
      <c r="D68" s="57"/>
      <c r="E68" s="33">
        <f>$G$54</f>
        <v>0</v>
      </c>
    </row>
    <row r="69" spans="2:5" ht="12.75" customHeight="1">
      <c r="B69" s="30" t="s">
        <v>157</v>
      </c>
      <c r="C69" s="57" t="s">
        <v>158</v>
      </c>
      <c r="D69" s="57"/>
      <c r="E69" s="33">
        <f>$G$60</f>
        <v>0</v>
      </c>
    </row>
    <row r="70" spans="1:5" ht="18.75" customHeight="1">
      <c r="A70" s="50" t="s">
        <v>11</v>
      </c>
      <c r="B70" s="51"/>
      <c r="C70" s="51"/>
      <c r="D70" s="51"/>
      <c r="E70" s="52">
        <f>SUM($E$66:$E$69)</f>
        <v>0</v>
      </c>
    </row>
  </sheetData>
  <sheetProtection selectLockedCells="1" selectUnlockedCells="1"/>
  <mergeCells count="20">
    <mergeCell ref="A1:O1"/>
    <mergeCell ref="C2:G2"/>
    <mergeCell ref="C3:G3"/>
    <mergeCell ref="C4:G4"/>
    <mergeCell ref="A6:A7"/>
    <mergeCell ref="B6:B7"/>
    <mergeCell ref="C6:C7"/>
    <mergeCell ref="D6:D7"/>
    <mergeCell ref="E6:E7"/>
    <mergeCell ref="F6:G6"/>
    <mergeCell ref="H6:I6"/>
    <mergeCell ref="J6:K6"/>
    <mergeCell ref="L6:M6"/>
    <mergeCell ref="N6:O6"/>
    <mergeCell ref="P6:AB6"/>
    <mergeCell ref="A65:E65"/>
    <mergeCell ref="C66:D66"/>
    <mergeCell ref="C67:D67"/>
    <mergeCell ref="C68:D68"/>
    <mergeCell ref="C69:D69"/>
  </mergeCells>
  <printOptions/>
  <pageMargins left="0.7875" right="0.5902777777777778" top="0.9840277777777777" bottom="0.9840277777777777" header="0.5118055555555555" footer="0.5118055555555555"/>
  <pageSetup horizontalDpi="300" verticalDpi="3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view="pageBreakPreview" zoomScaleSheetLayoutView="100" workbookViewId="0" topLeftCell="A1">
      <selection activeCell="C2" sqref="C2"/>
    </sheetView>
  </sheetViews>
  <sheetFormatPr defaultColWidth="9.140625" defaultRowHeight="12.75"/>
  <cols>
    <col min="1" max="1" width="5.7109375" style="0" customWidth="1"/>
    <col min="2" max="2" width="14.7109375" style="0" customWidth="1"/>
    <col min="3" max="3" width="80.7109375" style="0" customWidth="1"/>
    <col min="4" max="4" width="8.57421875" style="0" customWidth="1"/>
    <col min="5" max="15" width="17.140625" style="0" customWidth="1"/>
    <col min="16" max="28" width="0" style="0" hidden="1" customWidth="1"/>
  </cols>
  <sheetData>
    <row r="1" spans="1:26" ht="18.75" customHeight="1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3" t="s">
        <v>25</v>
      </c>
      <c r="Q1" s="24">
        <f>SUMIF($AB:$AB,"sp",$G:$G)</f>
        <v>0</v>
      </c>
      <c r="R1" s="24">
        <f>SUMIF($AB:$AB,"spec",$G:$G)</f>
        <v>0</v>
      </c>
      <c r="S1" s="24">
        <f>SUMIF($AB:$AB,"str",$G:$G)</f>
        <v>0</v>
      </c>
      <c r="T1" s="24">
        <f>SUMIF($AB:$AB,"hzs",$G:$G)</f>
        <v>0</v>
      </c>
      <c r="U1" s="24">
        <f>SUMIF($AB:$AB,"ost",$G:$G)</f>
        <v>0</v>
      </c>
      <c r="V1" s="23" t="s">
        <v>26</v>
      </c>
      <c r="W1" s="24">
        <f>SUMIF($AA:$AA,21,$G:$G)</f>
        <v>0</v>
      </c>
      <c r="X1" s="24">
        <f>SUMIF($AA:$AA,-1,$G:$G)</f>
        <v>0</v>
      </c>
      <c r="Y1" s="24">
        <f>SUMIF($AA:$AA,-1,$G:$G)</f>
        <v>0</v>
      </c>
      <c r="Z1" s="24">
        <f>SUMIF($AA:$AA,-1,$G:$G)</f>
        <v>0</v>
      </c>
    </row>
    <row r="2" spans="2:7" ht="12.75" customHeight="1">
      <c r="B2" s="2" t="s">
        <v>27</v>
      </c>
      <c r="C2" s="5" t="s">
        <v>28</v>
      </c>
      <c r="D2" s="5"/>
      <c r="E2" s="5"/>
      <c r="F2" s="5"/>
      <c r="G2" s="5"/>
    </row>
    <row r="3" spans="2:26" ht="12.75" customHeight="1">
      <c r="B3" s="2" t="s">
        <v>29</v>
      </c>
      <c r="C3" s="25" t="s">
        <v>6</v>
      </c>
      <c r="D3" s="25"/>
      <c r="E3" s="25"/>
      <c r="F3" s="25"/>
      <c r="G3" s="25"/>
      <c r="P3" s="23"/>
      <c r="Q3" s="24">
        <f>Q$1</f>
        <v>0</v>
      </c>
      <c r="R3" s="24">
        <f>R$1</f>
        <v>0</v>
      </c>
      <c r="S3" s="24">
        <f>S$1</f>
        <v>0</v>
      </c>
      <c r="T3" s="24">
        <f>T$1</f>
        <v>0</v>
      </c>
      <c r="U3" s="24">
        <f>U$1</f>
        <v>0</v>
      </c>
      <c r="V3" s="23"/>
      <c r="W3" s="24">
        <f>W$1</f>
        <v>0</v>
      </c>
      <c r="X3" s="24">
        <f>X$1</f>
        <v>0</v>
      </c>
      <c r="Y3" s="24">
        <f>Y$1</f>
        <v>0</v>
      </c>
      <c r="Z3" s="24">
        <f>Z$1</f>
        <v>0</v>
      </c>
    </row>
    <row r="4" spans="2:7" ht="12.75" customHeight="1">
      <c r="B4" s="2" t="s">
        <v>30</v>
      </c>
      <c r="C4" s="25" t="s">
        <v>9</v>
      </c>
      <c r="D4" s="25"/>
      <c r="E4" s="25"/>
      <c r="F4" s="25"/>
      <c r="G4" s="25"/>
    </row>
    <row r="6" spans="1:28" ht="11.25" customHeight="1">
      <c r="A6" s="26" t="s">
        <v>31</v>
      </c>
      <c r="B6" s="26" t="s">
        <v>32</v>
      </c>
      <c r="C6" s="26" t="s">
        <v>33</v>
      </c>
      <c r="D6" s="26" t="s">
        <v>34</v>
      </c>
      <c r="E6" s="26" t="s">
        <v>35</v>
      </c>
      <c r="F6" s="27" t="s">
        <v>36</v>
      </c>
      <c r="G6" s="27"/>
      <c r="H6" s="27" t="s">
        <v>37</v>
      </c>
      <c r="I6" s="27"/>
      <c r="J6" s="27" t="s">
        <v>38</v>
      </c>
      <c r="K6" s="27"/>
      <c r="L6" s="27" t="s">
        <v>39</v>
      </c>
      <c r="M6" s="27"/>
      <c r="N6" s="27" t="s">
        <v>40</v>
      </c>
      <c r="O6" s="27"/>
      <c r="P6" s="28" t="s">
        <v>41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11.25" customHeight="1">
      <c r="A7" s="26"/>
      <c r="B7" s="26"/>
      <c r="C7" s="26"/>
      <c r="D7" s="26"/>
      <c r="E7" s="26"/>
      <c r="F7" s="26" t="s">
        <v>42</v>
      </c>
      <c r="G7" s="26" t="s">
        <v>43</v>
      </c>
      <c r="H7" s="26" t="s">
        <v>42</v>
      </c>
      <c r="I7" s="26" t="s">
        <v>43</v>
      </c>
      <c r="J7" s="26" t="s">
        <v>42</v>
      </c>
      <c r="K7" s="26" t="s">
        <v>43</v>
      </c>
      <c r="L7" s="26" t="s">
        <v>42</v>
      </c>
      <c r="M7" s="26" t="s">
        <v>43</v>
      </c>
      <c r="N7" s="26" t="s">
        <v>42</v>
      </c>
      <c r="O7" s="26" t="s">
        <v>43</v>
      </c>
      <c r="P7" s="28" t="s">
        <v>44</v>
      </c>
      <c r="Q7" s="28" t="s">
        <v>45</v>
      </c>
      <c r="R7" s="28" t="s">
        <v>46</v>
      </c>
      <c r="S7" s="28" t="s">
        <v>47</v>
      </c>
      <c r="T7" s="28" t="s">
        <v>48</v>
      </c>
      <c r="U7" s="28" t="s">
        <v>49</v>
      </c>
      <c r="V7" s="28" t="s">
        <v>50</v>
      </c>
      <c r="W7" s="28" t="s">
        <v>51</v>
      </c>
      <c r="X7" s="28" t="s">
        <v>52</v>
      </c>
      <c r="Y7" s="28" t="s">
        <v>53</v>
      </c>
      <c r="Z7" s="28" t="s">
        <v>54</v>
      </c>
      <c r="AA7" s="28" t="s">
        <v>55</v>
      </c>
      <c r="AB7" s="28" t="s">
        <v>56</v>
      </c>
    </row>
    <row r="8" ht="12.75" customHeight="1"/>
    <row r="9" spans="1:28" ht="18.75" customHeight="1">
      <c r="A9" s="29"/>
      <c r="B9" s="29" t="s">
        <v>159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12.75">
      <c r="A10">
        <v>1</v>
      </c>
      <c r="B10" s="30" t="s">
        <v>160</v>
      </c>
      <c r="C10" s="31" t="s">
        <v>161</v>
      </c>
      <c r="D10" s="30" t="s">
        <v>60</v>
      </c>
      <c r="E10" s="32">
        <v>1</v>
      </c>
      <c r="F10" s="33">
        <v>0</v>
      </c>
      <c r="G10" s="33">
        <f>E10*F10</f>
        <v>0</v>
      </c>
      <c r="H10" s="34">
        <v>0</v>
      </c>
      <c r="I10" s="34">
        <f>E10*H10</f>
        <v>0</v>
      </c>
      <c r="J10" s="34">
        <v>0</v>
      </c>
      <c r="K10" s="34">
        <f>E10*J10</f>
        <v>0</v>
      </c>
      <c r="L10" s="35">
        <v>0</v>
      </c>
      <c r="M10" s="35">
        <f>E10*L10</f>
        <v>0</v>
      </c>
      <c r="N10" s="35">
        <f>0</f>
        <v>0</v>
      </c>
      <c r="O10" s="35">
        <f>E10*N10</f>
        <v>0</v>
      </c>
      <c r="P10" s="23" t="s">
        <v>162</v>
      </c>
      <c r="Q10" s="23"/>
      <c r="R10" s="23" t="s">
        <v>163</v>
      </c>
      <c r="S10" s="23"/>
      <c r="T10" s="23" t="s">
        <v>69</v>
      </c>
      <c r="U10" s="23"/>
      <c r="V10" s="23"/>
      <c r="W10" s="23"/>
      <c r="X10" s="23"/>
      <c r="Y10" s="23"/>
      <c r="Z10" s="23"/>
      <c r="AA10" s="36">
        <v>21</v>
      </c>
      <c r="AB10" s="23" t="s">
        <v>65</v>
      </c>
    </row>
    <row r="11" spans="1:28" ht="12.75">
      <c r="A11">
        <v>2</v>
      </c>
      <c r="B11" s="30" t="s">
        <v>164</v>
      </c>
      <c r="C11" s="31" t="s">
        <v>165</v>
      </c>
      <c r="D11" s="30" t="s">
        <v>68</v>
      </c>
      <c r="E11" s="32">
        <v>69.725</v>
      </c>
      <c r="F11" s="33">
        <v>0</v>
      </c>
      <c r="G11" s="33">
        <f>E11*F11</f>
        <v>0</v>
      </c>
      <c r="H11" s="34">
        <v>0</v>
      </c>
      <c r="I11" s="34">
        <f>E11*H11</f>
        <v>0</v>
      </c>
      <c r="J11" s="34">
        <v>0</v>
      </c>
      <c r="K11" s="34">
        <f>E11*J11</f>
        <v>0</v>
      </c>
      <c r="L11" s="35">
        <v>0</v>
      </c>
      <c r="M11" s="35">
        <f>E11*L11</f>
        <v>0</v>
      </c>
      <c r="N11" s="35">
        <f>0</f>
        <v>0</v>
      </c>
      <c r="O11" s="35">
        <f>E11*N11</f>
        <v>0</v>
      </c>
      <c r="P11" s="23" t="s">
        <v>162</v>
      </c>
      <c r="Q11" s="23"/>
      <c r="R11" s="23" t="s">
        <v>163</v>
      </c>
      <c r="S11" s="23" t="s">
        <v>166</v>
      </c>
      <c r="T11" s="23" t="s">
        <v>167</v>
      </c>
      <c r="U11" s="23"/>
      <c r="V11" s="23"/>
      <c r="W11" s="23"/>
      <c r="X11" s="23"/>
      <c r="Y11" s="23"/>
      <c r="Z11" s="23"/>
      <c r="AA11" s="36">
        <v>21</v>
      </c>
      <c r="AB11" s="23" t="s">
        <v>65</v>
      </c>
    </row>
    <row r="12" spans="2:28" ht="12.75">
      <c r="B12" s="39" t="s">
        <v>168</v>
      </c>
      <c r="C12" s="40" t="s">
        <v>169</v>
      </c>
      <c r="D12" s="39" t="s">
        <v>68</v>
      </c>
      <c r="E12" s="41">
        <v>150</v>
      </c>
      <c r="F12" s="42">
        <v>0</v>
      </c>
      <c r="G12" s="42">
        <f>E12*F12</f>
        <v>0</v>
      </c>
      <c r="H12" s="43">
        <v>0.00124</v>
      </c>
      <c r="I12" s="43">
        <f>E12*H12</f>
        <v>0.186</v>
      </c>
      <c r="J12" s="43">
        <v>0</v>
      </c>
      <c r="K12" s="43">
        <f>E12*J12</f>
        <v>0</v>
      </c>
      <c r="L12" s="44">
        <v>0</v>
      </c>
      <c r="M12" s="44">
        <f>E12*L12</f>
        <v>0</v>
      </c>
      <c r="N12" s="44">
        <f>0</f>
        <v>0</v>
      </c>
      <c r="O12" s="44">
        <f>E12*N12</f>
        <v>0</v>
      </c>
      <c r="P12" s="23" t="s">
        <v>162</v>
      </c>
      <c r="Q12" s="23"/>
      <c r="R12" s="23" t="s">
        <v>163</v>
      </c>
      <c r="S12" s="23" t="s">
        <v>166</v>
      </c>
      <c r="T12" s="23" t="s">
        <v>167</v>
      </c>
      <c r="U12" s="23"/>
      <c r="V12" s="23"/>
      <c r="W12" s="23"/>
      <c r="X12" s="23"/>
      <c r="Y12" s="23"/>
      <c r="Z12" s="23"/>
      <c r="AA12" s="36">
        <v>21</v>
      </c>
      <c r="AB12" s="23" t="s">
        <v>96</v>
      </c>
    </row>
    <row r="13" spans="2:28" ht="12.75">
      <c r="B13" s="45" t="s">
        <v>11</v>
      </c>
      <c r="G13" s="33">
        <f>SUM(G11:G12)</f>
        <v>0</v>
      </c>
      <c r="I13" s="34">
        <f>SUM(I11:I12)</f>
        <v>0.186</v>
      </c>
      <c r="K13" s="34">
        <f>SUM(K11:K12)</f>
        <v>0</v>
      </c>
      <c r="M13" s="35">
        <f>SUM(M11:M12)</f>
        <v>0</v>
      </c>
      <c r="O13" s="35">
        <f>SUM(O11:O12)</f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2:28" ht="12.75">
      <c r="B14">
        <v>1</v>
      </c>
      <c r="C14" s="37" t="s">
        <v>170</v>
      </c>
      <c r="E14" s="38">
        <v>69.725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ht="12.75">
      <c r="A15">
        <v>3</v>
      </c>
      <c r="B15" s="30" t="s">
        <v>171</v>
      </c>
      <c r="C15" s="31" t="s">
        <v>172</v>
      </c>
      <c r="D15" s="30" t="s">
        <v>95</v>
      </c>
      <c r="E15" s="32">
        <v>86.8</v>
      </c>
      <c r="F15" s="33">
        <v>0</v>
      </c>
      <c r="G15" s="33">
        <f>E15*F15</f>
        <v>0</v>
      </c>
      <c r="H15" s="34">
        <v>7E-05</v>
      </c>
      <c r="I15" s="34">
        <f>E15*H15</f>
        <v>0.006075999999999999</v>
      </c>
      <c r="J15" s="34">
        <v>0</v>
      </c>
      <c r="K15" s="34">
        <f>E15*J15</f>
        <v>0</v>
      </c>
      <c r="L15" s="35">
        <v>0</v>
      </c>
      <c r="M15" s="35">
        <f>E15*L15</f>
        <v>0</v>
      </c>
      <c r="N15" s="35">
        <f>0</f>
        <v>0</v>
      </c>
      <c r="O15" s="35">
        <f>E15*N15</f>
        <v>0</v>
      </c>
      <c r="P15" s="23" t="s">
        <v>162</v>
      </c>
      <c r="Q15" s="23"/>
      <c r="R15" s="23" t="s">
        <v>163</v>
      </c>
      <c r="S15" s="23" t="s">
        <v>166</v>
      </c>
      <c r="T15" s="23" t="s">
        <v>167</v>
      </c>
      <c r="U15" s="23"/>
      <c r="V15" s="23"/>
      <c r="W15" s="23"/>
      <c r="X15" s="23"/>
      <c r="Y15" s="23"/>
      <c r="Z15" s="23"/>
      <c r="AA15" s="36">
        <v>21</v>
      </c>
      <c r="AB15" s="23" t="s">
        <v>65</v>
      </c>
    </row>
    <row r="16" spans="2:28" ht="12.75">
      <c r="B16">
        <v>1</v>
      </c>
      <c r="C16" s="37" t="s">
        <v>173</v>
      </c>
      <c r="E16" s="38">
        <v>86.8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12.75">
      <c r="A17">
        <v>4</v>
      </c>
      <c r="B17" s="30" t="s">
        <v>174</v>
      </c>
      <c r="C17" s="31" t="s">
        <v>175</v>
      </c>
      <c r="D17" s="30" t="s">
        <v>176</v>
      </c>
      <c r="E17" s="32">
        <v>1</v>
      </c>
      <c r="F17" s="33">
        <v>0</v>
      </c>
      <c r="G17" s="33">
        <f>E17*F17</f>
        <v>0</v>
      </c>
      <c r="H17" s="34">
        <v>0</v>
      </c>
      <c r="I17" s="34">
        <f>E17*H17</f>
        <v>0</v>
      </c>
      <c r="J17" s="34">
        <v>0</v>
      </c>
      <c r="K17" s="34">
        <f>E17*J17</f>
        <v>0</v>
      </c>
      <c r="L17" s="35">
        <v>0</v>
      </c>
      <c r="M17" s="35">
        <f>E17*L17</f>
        <v>0</v>
      </c>
      <c r="N17" s="35">
        <f>0</f>
        <v>0</v>
      </c>
      <c r="O17" s="35">
        <f>E17*N17</f>
        <v>0</v>
      </c>
      <c r="P17" s="23" t="s">
        <v>162</v>
      </c>
      <c r="Q17" s="23"/>
      <c r="R17" s="23" t="s">
        <v>163</v>
      </c>
      <c r="S17" s="23" t="s">
        <v>166</v>
      </c>
      <c r="T17" s="23" t="s">
        <v>167</v>
      </c>
      <c r="U17" s="23"/>
      <c r="V17" s="23"/>
      <c r="W17" s="23"/>
      <c r="X17" s="23"/>
      <c r="Y17" s="23"/>
      <c r="Z17" s="23"/>
      <c r="AA17" s="36">
        <v>21</v>
      </c>
      <c r="AB17" s="23" t="s">
        <v>65</v>
      </c>
    </row>
    <row r="18" spans="2:28" ht="12.75">
      <c r="B18" s="39" t="s">
        <v>177</v>
      </c>
      <c r="C18" s="40" t="s">
        <v>178</v>
      </c>
      <c r="D18" s="39" t="s">
        <v>176</v>
      </c>
      <c r="E18" s="41">
        <v>1</v>
      </c>
      <c r="F18" s="42">
        <v>0</v>
      </c>
      <c r="G18" s="42">
        <f>E18*F18</f>
        <v>0</v>
      </c>
      <c r="H18" s="43">
        <v>0</v>
      </c>
      <c r="I18" s="43">
        <f>E18*H18</f>
        <v>0</v>
      </c>
      <c r="J18" s="43">
        <v>0</v>
      </c>
      <c r="K18" s="43">
        <f>E18*J18</f>
        <v>0</v>
      </c>
      <c r="L18" s="44">
        <v>0</v>
      </c>
      <c r="M18" s="44">
        <f>E18*L18</f>
        <v>0</v>
      </c>
      <c r="N18" s="44">
        <f>0</f>
        <v>0</v>
      </c>
      <c r="O18" s="44">
        <f>E18*N18</f>
        <v>0</v>
      </c>
      <c r="P18" s="23" t="s">
        <v>162</v>
      </c>
      <c r="Q18" s="23"/>
      <c r="R18" s="23" t="s">
        <v>163</v>
      </c>
      <c r="S18" s="23" t="s">
        <v>166</v>
      </c>
      <c r="T18" s="23" t="s">
        <v>167</v>
      </c>
      <c r="U18" s="23"/>
      <c r="V18" s="23"/>
      <c r="W18" s="23"/>
      <c r="X18" s="23"/>
      <c r="Y18" s="23"/>
      <c r="Z18" s="23"/>
      <c r="AA18" s="36">
        <v>21</v>
      </c>
      <c r="AB18" s="23" t="s">
        <v>96</v>
      </c>
    </row>
    <row r="19" spans="2:28" ht="12.75">
      <c r="B19" s="45" t="s">
        <v>11</v>
      </c>
      <c r="G19" s="33">
        <f>SUM(G17:G18)</f>
        <v>0</v>
      </c>
      <c r="I19" s="34">
        <f>SUM(I17:I18)</f>
        <v>0</v>
      </c>
      <c r="K19" s="34">
        <f>SUM(K17:K18)</f>
        <v>0</v>
      </c>
      <c r="M19" s="35">
        <f>SUM(M17:M18)</f>
        <v>0</v>
      </c>
      <c r="O19" s="35">
        <f>SUM(O17:O18)</f>
        <v>0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 ht="12.75">
      <c r="A20">
        <v>5</v>
      </c>
      <c r="B20" s="30" t="s">
        <v>179</v>
      </c>
      <c r="C20" s="31" t="s">
        <v>180</v>
      </c>
      <c r="D20" s="30" t="s">
        <v>176</v>
      </c>
      <c r="E20" s="32">
        <v>1</v>
      </c>
      <c r="F20" s="33">
        <v>0</v>
      </c>
      <c r="G20" s="33">
        <f>E20*F20</f>
        <v>0</v>
      </c>
      <c r="H20" s="34">
        <v>0</v>
      </c>
      <c r="I20" s="34">
        <f>E20*H20</f>
        <v>0</v>
      </c>
      <c r="J20" s="34">
        <v>0</v>
      </c>
      <c r="K20" s="34">
        <f>E20*J20</f>
        <v>0</v>
      </c>
      <c r="L20" s="35">
        <v>0</v>
      </c>
      <c r="M20" s="35">
        <f>E20*L20</f>
        <v>0</v>
      </c>
      <c r="N20" s="35">
        <f>0</f>
        <v>0</v>
      </c>
      <c r="O20" s="35">
        <f>E20*N20</f>
        <v>0</v>
      </c>
      <c r="P20" s="23" t="s">
        <v>162</v>
      </c>
      <c r="Q20" s="23"/>
      <c r="R20" s="23" t="s">
        <v>163</v>
      </c>
      <c r="S20" s="23" t="s">
        <v>166</v>
      </c>
      <c r="T20" s="23" t="s">
        <v>167</v>
      </c>
      <c r="U20" s="23"/>
      <c r="V20" s="23"/>
      <c r="W20" s="23"/>
      <c r="X20" s="23"/>
      <c r="Y20" s="23"/>
      <c r="Z20" s="23"/>
      <c r="AA20" s="36">
        <v>21</v>
      </c>
      <c r="AB20" s="23" t="s">
        <v>65</v>
      </c>
    </row>
    <row r="21" spans="2:28" ht="12.75">
      <c r="B21" s="39" t="s">
        <v>181</v>
      </c>
      <c r="C21" s="40" t="s">
        <v>182</v>
      </c>
      <c r="D21" s="39" t="s">
        <v>176</v>
      </c>
      <c r="E21" s="41">
        <v>1</v>
      </c>
      <c r="F21" s="42">
        <v>0</v>
      </c>
      <c r="G21" s="42">
        <f>E21*F21</f>
        <v>0</v>
      </c>
      <c r="H21" s="43">
        <v>0</v>
      </c>
      <c r="I21" s="43">
        <f>E21*H21</f>
        <v>0</v>
      </c>
      <c r="J21" s="43">
        <v>0</v>
      </c>
      <c r="K21" s="43">
        <f>E21*J21</f>
        <v>0</v>
      </c>
      <c r="L21" s="44">
        <v>0</v>
      </c>
      <c r="M21" s="44">
        <f>E21*L21</f>
        <v>0</v>
      </c>
      <c r="N21" s="44">
        <f>0</f>
        <v>0</v>
      </c>
      <c r="O21" s="44">
        <f>E21*N21</f>
        <v>0</v>
      </c>
      <c r="P21" s="23" t="s">
        <v>162</v>
      </c>
      <c r="Q21" s="23"/>
      <c r="R21" s="23" t="s">
        <v>163</v>
      </c>
      <c r="S21" s="23" t="s">
        <v>166</v>
      </c>
      <c r="T21" s="23" t="s">
        <v>167</v>
      </c>
      <c r="U21" s="23"/>
      <c r="V21" s="23"/>
      <c r="W21" s="23"/>
      <c r="X21" s="23"/>
      <c r="Y21" s="23"/>
      <c r="Z21" s="23"/>
      <c r="AA21" s="36">
        <v>21</v>
      </c>
      <c r="AB21" s="23" t="s">
        <v>96</v>
      </c>
    </row>
    <row r="22" spans="2:28" ht="12.75">
      <c r="B22" s="45" t="s">
        <v>11</v>
      </c>
      <c r="G22" s="33">
        <f>SUM(G20:G21)</f>
        <v>0</v>
      </c>
      <c r="I22" s="34">
        <f>SUM(I20:I21)</f>
        <v>0</v>
      </c>
      <c r="K22" s="34">
        <f>SUM(K20:K21)</f>
        <v>0</v>
      </c>
      <c r="M22" s="35">
        <f>SUM(M20:M21)</f>
        <v>0</v>
      </c>
      <c r="O22" s="35">
        <f>SUM(O20:O21)</f>
        <v>0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:28" ht="12.75">
      <c r="A23">
        <v>6</v>
      </c>
      <c r="B23" s="30" t="s">
        <v>183</v>
      </c>
      <c r="C23" s="31" t="s">
        <v>184</v>
      </c>
      <c r="D23" s="30" t="s">
        <v>185</v>
      </c>
      <c r="E23" s="32">
        <v>1</v>
      </c>
      <c r="F23" s="33">
        <v>0</v>
      </c>
      <c r="G23" s="33">
        <f>E23*F23</f>
        <v>0</v>
      </c>
      <c r="H23" s="34">
        <v>0</v>
      </c>
      <c r="I23" s="34">
        <f>E23*H23</f>
        <v>0</v>
      </c>
      <c r="J23" s="34">
        <v>0</v>
      </c>
      <c r="K23" s="34">
        <f>E23*J23</f>
        <v>0</v>
      </c>
      <c r="L23" s="35">
        <v>0</v>
      </c>
      <c r="M23" s="35">
        <f>E23*L23</f>
        <v>0</v>
      </c>
      <c r="N23" s="35">
        <f>0</f>
        <v>0</v>
      </c>
      <c r="O23" s="35">
        <f>E23*N23</f>
        <v>0</v>
      </c>
      <c r="P23" s="23" t="s">
        <v>162</v>
      </c>
      <c r="Q23" s="23"/>
      <c r="R23" s="23" t="s">
        <v>163</v>
      </c>
      <c r="S23" s="23"/>
      <c r="T23" s="23" t="s">
        <v>69</v>
      </c>
      <c r="U23" s="23"/>
      <c r="V23" s="23"/>
      <c r="W23" s="23"/>
      <c r="X23" s="23"/>
      <c r="Y23" s="23"/>
      <c r="Z23" s="23"/>
      <c r="AA23" s="36">
        <v>21</v>
      </c>
      <c r="AB23" s="23" t="s">
        <v>65</v>
      </c>
    </row>
    <row r="24" spans="1:28" ht="12.75">
      <c r="A24">
        <v>7</v>
      </c>
      <c r="B24" s="30" t="s">
        <v>186</v>
      </c>
      <c r="C24" s="31" t="s">
        <v>187</v>
      </c>
      <c r="D24" s="30" t="s">
        <v>68</v>
      </c>
      <c r="E24" s="32">
        <v>280</v>
      </c>
      <c r="F24" s="33">
        <v>0</v>
      </c>
      <c r="G24" s="33">
        <f>E24*F24</f>
        <v>0</v>
      </c>
      <c r="H24" s="34">
        <v>0</v>
      </c>
      <c r="I24" s="34">
        <f>E24*H24</f>
        <v>0</v>
      </c>
      <c r="J24" s="34">
        <v>0</v>
      </c>
      <c r="K24" s="34">
        <f>E24*J24</f>
        <v>0</v>
      </c>
      <c r="L24" s="35">
        <v>0</v>
      </c>
      <c r="M24" s="35">
        <f>E24*L24</f>
        <v>0</v>
      </c>
      <c r="N24" s="35">
        <f>0</f>
        <v>0</v>
      </c>
      <c r="O24" s="35">
        <f>E24*N24</f>
        <v>0</v>
      </c>
      <c r="P24" s="23" t="s">
        <v>162</v>
      </c>
      <c r="Q24" s="23"/>
      <c r="R24" s="23" t="s">
        <v>163</v>
      </c>
      <c r="S24" s="23" t="s">
        <v>166</v>
      </c>
      <c r="T24" s="23" t="s">
        <v>167</v>
      </c>
      <c r="U24" s="23"/>
      <c r="V24" s="23"/>
      <c r="W24" s="23"/>
      <c r="X24" s="23"/>
      <c r="Y24" s="23"/>
      <c r="Z24" s="23"/>
      <c r="AA24" s="36">
        <v>21</v>
      </c>
      <c r="AB24" s="23" t="s">
        <v>65</v>
      </c>
    </row>
    <row r="25" spans="2:28" ht="12.75">
      <c r="B25" s="39" t="s">
        <v>188</v>
      </c>
      <c r="C25" s="40" t="s">
        <v>189</v>
      </c>
      <c r="D25" s="39" t="s">
        <v>68</v>
      </c>
      <c r="E25" s="41">
        <v>280</v>
      </c>
      <c r="F25" s="42">
        <v>0</v>
      </c>
      <c r="G25" s="42">
        <f>E25*F25</f>
        <v>0</v>
      </c>
      <c r="H25" s="43">
        <v>0</v>
      </c>
      <c r="I25" s="43">
        <f>E25*H25</f>
        <v>0</v>
      </c>
      <c r="J25" s="43">
        <v>0</v>
      </c>
      <c r="K25" s="43">
        <f>E25*J25</f>
        <v>0</v>
      </c>
      <c r="L25" s="44">
        <v>0</v>
      </c>
      <c r="M25" s="44">
        <f>E25*L25</f>
        <v>0</v>
      </c>
      <c r="N25" s="44">
        <f>0</f>
        <v>0</v>
      </c>
      <c r="O25" s="44">
        <f>E25*N25</f>
        <v>0</v>
      </c>
      <c r="P25" s="23" t="s">
        <v>162</v>
      </c>
      <c r="Q25" s="23"/>
      <c r="R25" s="23" t="s">
        <v>163</v>
      </c>
      <c r="S25" s="23" t="s">
        <v>166</v>
      </c>
      <c r="T25" s="23" t="s">
        <v>167</v>
      </c>
      <c r="U25" s="23"/>
      <c r="V25" s="23"/>
      <c r="W25" s="23"/>
      <c r="X25" s="23"/>
      <c r="Y25" s="23"/>
      <c r="Z25" s="23"/>
      <c r="AA25" s="36">
        <v>21</v>
      </c>
      <c r="AB25" s="23" t="s">
        <v>96</v>
      </c>
    </row>
    <row r="26" spans="2:28" ht="12.75">
      <c r="B26" s="39" t="s">
        <v>190</v>
      </c>
      <c r="C26" s="40" t="s">
        <v>191</v>
      </c>
      <c r="D26" s="39" t="s">
        <v>68</v>
      </c>
      <c r="E26" s="41">
        <v>70</v>
      </c>
      <c r="F26" s="42">
        <v>0</v>
      </c>
      <c r="G26" s="42">
        <f>E26*F26</f>
        <v>0</v>
      </c>
      <c r="H26" s="43">
        <v>0</v>
      </c>
      <c r="I26" s="43">
        <f>E26*H26</f>
        <v>0</v>
      </c>
      <c r="J26" s="43">
        <v>0</v>
      </c>
      <c r="K26" s="43">
        <f>E26*J26</f>
        <v>0</v>
      </c>
      <c r="L26" s="44">
        <v>0</v>
      </c>
      <c r="M26" s="44">
        <f>E26*L26</f>
        <v>0</v>
      </c>
      <c r="N26" s="44">
        <f>0</f>
        <v>0</v>
      </c>
      <c r="O26" s="44">
        <f>E26*N26</f>
        <v>0</v>
      </c>
      <c r="P26" s="23" t="s">
        <v>162</v>
      </c>
      <c r="Q26" s="23"/>
      <c r="R26" s="23" t="s">
        <v>163</v>
      </c>
      <c r="S26" s="23" t="s">
        <v>166</v>
      </c>
      <c r="T26" s="23" t="s">
        <v>167</v>
      </c>
      <c r="U26" s="23"/>
      <c r="V26" s="23"/>
      <c r="W26" s="23"/>
      <c r="X26" s="23"/>
      <c r="Y26" s="23"/>
      <c r="Z26" s="23"/>
      <c r="AA26" s="36">
        <v>21</v>
      </c>
      <c r="AB26" s="23" t="s">
        <v>96</v>
      </c>
    </row>
    <row r="27" spans="2:28" ht="12.75">
      <c r="B27" s="45" t="s">
        <v>11</v>
      </c>
      <c r="G27" s="33">
        <f>SUM(G24:G26)</f>
        <v>0</v>
      </c>
      <c r="I27" s="34">
        <f>SUM(I24:I26)</f>
        <v>0</v>
      </c>
      <c r="K27" s="34">
        <f>SUM(K24:K26)</f>
        <v>0</v>
      </c>
      <c r="M27" s="35">
        <f>SUM(M24:M26)</f>
        <v>0</v>
      </c>
      <c r="O27" s="35">
        <f>SUM(O24:O26)</f>
        <v>0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2:28" ht="12.75">
      <c r="B28">
        <v>1</v>
      </c>
      <c r="C28" s="37" t="s">
        <v>192</v>
      </c>
      <c r="E28" s="38">
        <v>280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:28" ht="12.75">
      <c r="A29">
        <v>8</v>
      </c>
      <c r="B29" s="30" t="s">
        <v>193</v>
      </c>
      <c r="C29" s="31" t="s">
        <v>194</v>
      </c>
      <c r="D29" s="30" t="s">
        <v>176</v>
      </c>
      <c r="E29" s="32">
        <v>35</v>
      </c>
      <c r="F29" s="33">
        <v>0</v>
      </c>
      <c r="G29" s="33">
        <f>E29*F29</f>
        <v>0</v>
      </c>
      <c r="H29" s="34">
        <v>0</v>
      </c>
      <c r="I29" s="34">
        <f>E29*H29</f>
        <v>0</v>
      </c>
      <c r="J29" s="34">
        <v>0</v>
      </c>
      <c r="K29" s="34">
        <f>E29*J29</f>
        <v>0</v>
      </c>
      <c r="L29" s="35">
        <v>0</v>
      </c>
      <c r="M29" s="35">
        <f>E29*L29</f>
        <v>0</v>
      </c>
      <c r="N29" s="35">
        <f>0</f>
        <v>0</v>
      </c>
      <c r="O29" s="35">
        <f>E29*N29</f>
        <v>0</v>
      </c>
      <c r="P29" s="23" t="s">
        <v>162</v>
      </c>
      <c r="Q29" s="23"/>
      <c r="R29" s="23" t="s">
        <v>163</v>
      </c>
      <c r="S29" s="23" t="s">
        <v>136</v>
      </c>
      <c r="T29" s="23" t="s">
        <v>195</v>
      </c>
      <c r="U29" s="23"/>
      <c r="V29" s="23"/>
      <c r="W29" s="23"/>
      <c r="X29" s="23"/>
      <c r="Y29" s="23"/>
      <c r="Z29" s="23"/>
      <c r="AA29" s="36">
        <v>21</v>
      </c>
      <c r="AB29" s="23" t="s">
        <v>65</v>
      </c>
    </row>
    <row r="30" spans="2:28" ht="12.75">
      <c r="B30" s="39" t="s">
        <v>196</v>
      </c>
      <c r="C30" s="40" t="s">
        <v>197</v>
      </c>
      <c r="D30" s="39" t="s">
        <v>176</v>
      </c>
      <c r="E30" s="41">
        <v>35</v>
      </c>
      <c r="F30" s="42">
        <v>0</v>
      </c>
      <c r="G30" s="42">
        <f>E30*F30</f>
        <v>0</v>
      </c>
      <c r="H30" s="43">
        <v>0</v>
      </c>
      <c r="I30" s="43">
        <f>E30*H30</f>
        <v>0</v>
      </c>
      <c r="J30" s="43">
        <v>0</v>
      </c>
      <c r="K30" s="43">
        <f>E30*J30</f>
        <v>0</v>
      </c>
      <c r="L30" s="44">
        <v>0</v>
      </c>
      <c r="M30" s="44">
        <f>E30*L30</f>
        <v>0</v>
      </c>
      <c r="N30" s="44">
        <f>0</f>
        <v>0</v>
      </c>
      <c r="O30" s="44">
        <f>E30*N30</f>
        <v>0</v>
      </c>
      <c r="P30" s="23" t="s">
        <v>162</v>
      </c>
      <c r="Q30" s="23"/>
      <c r="R30" s="23" t="s">
        <v>163</v>
      </c>
      <c r="S30" s="23" t="s">
        <v>136</v>
      </c>
      <c r="T30" s="23" t="s">
        <v>195</v>
      </c>
      <c r="U30" s="23"/>
      <c r="V30" s="23"/>
      <c r="W30" s="23"/>
      <c r="X30" s="23"/>
      <c r="Y30" s="23"/>
      <c r="Z30" s="23"/>
      <c r="AA30" s="36">
        <v>21</v>
      </c>
      <c r="AB30" s="23" t="s">
        <v>96</v>
      </c>
    </row>
    <row r="31" spans="2:28" ht="12.75">
      <c r="B31" s="45" t="s">
        <v>11</v>
      </c>
      <c r="G31" s="33">
        <f>SUM(G29:G30)</f>
        <v>0</v>
      </c>
      <c r="I31" s="34">
        <f>SUM(I29:I30)</f>
        <v>0</v>
      </c>
      <c r="K31" s="34">
        <f>SUM(K29:K30)</f>
        <v>0</v>
      </c>
      <c r="M31" s="35">
        <f>SUM(M29:M30)</f>
        <v>0</v>
      </c>
      <c r="O31" s="35">
        <f>SUM(O29:O30)</f>
        <v>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1:28" ht="18.75" customHeight="1">
      <c r="A32" s="46" t="s">
        <v>11</v>
      </c>
      <c r="B32" s="29" t="s">
        <v>198</v>
      </c>
      <c r="C32" s="29"/>
      <c r="D32" s="29"/>
      <c r="E32" s="29"/>
      <c r="F32" s="29"/>
      <c r="G32" s="47">
        <f>SUMIF($P:$P,$Q32,G:G)</f>
        <v>0</v>
      </c>
      <c r="H32" s="29"/>
      <c r="I32" s="48">
        <f>SUMIF($P:$P,$Q32,I:I)</f>
        <v>0.192076</v>
      </c>
      <c r="J32" s="29"/>
      <c r="K32" s="48">
        <f>SUMIF($P:$P,$Q32,K:K)</f>
        <v>0</v>
      </c>
      <c r="L32" s="29"/>
      <c r="M32" s="49">
        <f>SUMIF($P:$P,$Q32,M:M)</f>
        <v>0</v>
      </c>
      <c r="N32" s="29"/>
      <c r="O32" s="49">
        <f>SUMIF($P:$P,$Q32,O:O)</f>
        <v>0</v>
      </c>
      <c r="P32" s="23" t="s">
        <v>11</v>
      </c>
      <c r="Q32" s="23" t="s">
        <v>162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ht="12.75" customHeight="1"/>
    <row r="34" spans="1:28" ht="18.75" customHeight="1">
      <c r="A34" s="29"/>
      <c r="B34" s="29" t="s">
        <v>199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2.75">
      <c r="A35">
        <v>9</v>
      </c>
      <c r="B35" s="30" t="s">
        <v>200</v>
      </c>
      <c r="C35" s="31" t="s">
        <v>201</v>
      </c>
      <c r="D35" s="30" t="s">
        <v>88</v>
      </c>
      <c r="E35" s="32">
        <v>81.502</v>
      </c>
      <c r="F35" s="33">
        <v>0</v>
      </c>
      <c r="G35" s="33">
        <f>E35*F35</f>
        <v>0</v>
      </c>
      <c r="H35" s="34">
        <v>0.000279402</v>
      </c>
      <c r="I35" s="34">
        <f>E35*H35</f>
        <v>0.022771821804</v>
      </c>
      <c r="J35" s="34">
        <v>0</v>
      </c>
      <c r="K35" s="34">
        <f>E35*J35</f>
        <v>0</v>
      </c>
      <c r="L35" s="35">
        <v>0</v>
      </c>
      <c r="M35" s="35">
        <f>E35*L35</f>
        <v>0</v>
      </c>
      <c r="N35" s="35">
        <f>0</f>
        <v>0</v>
      </c>
      <c r="O35" s="35">
        <f>E35*N35</f>
        <v>0</v>
      </c>
      <c r="P35" s="23" t="s">
        <v>202</v>
      </c>
      <c r="Q35" s="23"/>
      <c r="R35" s="23" t="s">
        <v>163</v>
      </c>
      <c r="S35" s="23" t="s">
        <v>203</v>
      </c>
      <c r="T35" s="23" t="s">
        <v>204</v>
      </c>
      <c r="U35" s="23"/>
      <c r="V35" s="23"/>
      <c r="W35" s="23"/>
      <c r="X35" s="23"/>
      <c r="Y35" s="23"/>
      <c r="Z35" s="23"/>
      <c r="AA35" s="36">
        <v>21</v>
      </c>
      <c r="AB35" s="23" t="s">
        <v>65</v>
      </c>
    </row>
    <row r="36" spans="2:28" ht="12.75">
      <c r="B36">
        <v>1</v>
      </c>
      <c r="C36" s="37" t="s">
        <v>205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3:28" ht="12.75">
      <c r="C37" s="37" t="s">
        <v>206</v>
      </c>
      <c r="E37" s="38">
        <v>47.502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2:28" ht="12.75">
      <c r="B38">
        <v>2</v>
      </c>
      <c r="C38" s="37" t="s">
        <v>207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3:28" ht="12.75">
      <c r="C39" s="37" t="s">
        <v>208</v>
      </c>
      <c r="E39" s="38">
        <v>34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 ht="12.75">
      <c r="A40">
        <v>10</v>
      </c>
      <c r="B40" s="30" t="s">
        <v>209</v>
      </c>
      <c r="C40" s="31" t="s">
        <v>210</v>
      </c>
      <c r="D40" s="30" t="s">
        <v>88</v>
      </c>
      <c r="E40" s="32">
        <v>81.502</v>
      </c>
      <c r="F40" s="33">
        <v>0</v>
      </c>
      <c r="G40" s="33">
        <f>E40*F40</f>
        <v>0</v>
      </c>
      <c r="H40" s="34">
        <v>7.689E-05</v>
      </c>
      <c r="I40" s="34">
        <f>E40*H40</f>
        <v>0.00626668878</v>
      </c>
      <c r="J40" s="34">
        <v>0</v>
      </c>
      <c r="K40" s="34">
        <f>E40*J40</f>
        <v>0</v>
      </c>
      <c r="L40" s="35">
        <v>0</v>
      </c>
      <c r="M40" s="35">
        <f>E40*L40</f>
        <v>0</v>
      </c>
      <c r="N40" s="35">
        <f>0</f>
        <v>0</v>
      </c>
      <c r="O40" s="35">
        <f>E40*N40</f>
        <v>0</v>
      </c>
      <c r="P40" s="23" t="s">
        <v>202</v>
      </c>
      <c r="Q40" s="23"/>
      <c r="R40" s="23" t="s">
        <v>163</v>
      </c>
      <c r="S40" s="23" t="s">
        <v>203</v>
      </c>
      <c r="T40" s="23" t="s">
        <v>204</v>
      </c>
      <c r="U40" s="23"/>
      <c r="V40" s="23"/>
      <c r="W40" s="23"/>
      <c r="X40" s="23"/>
      <c r="Y40" s="23"/>
      <c r="Z40" s="23"/>
      <c r="AA40" s="36">
        <v>21</v>
      </c>
      <c r="AB40" s="23" t="s">
        <v>65</v>
      </c>
    </row>
    <row r="41" spans="2:28" ht="12.75">
      <c r="B41">
        <v>1</v>
      </c>
      <c r="C41" s="37" t="s">
        <v>205</v>
      </c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3:28" ht="12.75">
      <c r="C42" s="37" t="s">
        <v>206</v>
      </c>
      <c r="E42" s="38">
        <v>47.502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2:28" ht="12.75">
      <c r="B43">
        <v>2</v>
      </c>
      <c r="C43" s="37" t="s">
        <v>207</v>
      </c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3:28" ht="12.75">
      <c r="C44" s="37" t="s">
        <v>208</v>
      </c>
      <c r="E44" s="38">
        <v>34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18.75" customHeight="1">
      <c r="A45" s="46" t="s">
        <v>11</v>
      </c>
      <c r="B45" s="29" t="s">
        <v>211</v>
      </c>
      <c r="C45" s="29"/>
      <c r="D45" s="29"/>
      <c r="E45" s="29"/>
      <c r="F45" s="29"/>
      <c r="G45" s="47">
        <f>SUMIF($P:$P,$Q45,G:G)</f>
        <v>0</v>
      </c>
      <c r="H45" s="29"/>
      <c r="I45" s="48">
        <f>SUMIF($P:$P,$Q45,I:I)</f>
        <v>0.029038510583999998</v>
      </c>
      <c r="J45" s="29"/>
      <c r="K45" s="48">
        <f>SUMIF($P:$P,$Q45,K:K)</f>
        <v>0</v>
      </c>
      <c r="L45" s="29"/>
      <c r="M45" s="49">
        <f>SUMIF($P:$P,$Q45,M:M)</f>
        <v>0</v>
      </c>
      <c r="N45" s="29"/>
      <c r="O45" s="49">
        <f>SUMIF($P:$P,$Q45,O:O)</f>
        <v>0</v>
      </c>
      <c r="P45" s="23" t="s">
        <v>11</v>
      </c>
      <c r="Q45" s="23" t="s">
        <v>202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ht="12.75" customHeight="1"/>
    <row r="47" spans="1:28" ht="18.75" customHeight="1">
      <c r="A47" s="50" t="s">
        <v>11</v>
      </c>
      <c r="B47" s="51"/>
      <c r="C47" s="51"/>
      <c r="D47" s="51"/>
      <c r="E47" s="51"/>
      <c r="F47" s="51"/>
      <c r="G47" s="52">
        <f>SUMIF($P:$P,"S",G:G)</f>
        <v>0</v>
      </c>
      <c r="H47" s="51"/>
      <c r="I47" s="53">
        <f>SUMIF($P:$P,"S",I:I)</f>
        <v>0.221114510584</v>
      </c>
      <c r="J47" s="51"/>
      <c r="K47" s="53">
        <f>SUMIF($P:$P,"S",K:K)</f>
        <v>0</v>
      </c>
      <c r="L47" s="51"/>
      <c r="M47" s="54">
        <f>SUMIF($P:$P,"S",M:M)</f>
        <v>0</v>
      </c>
      <c r="N47" s="51"/>
      <c r="O47" s="54">
        <f>SUMIF($P:$P,"S",O:O)</f>
        <v>0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50" spans="1:5" ht="18.75" customHeight="1">
      <c r="A50" s="55" t="s">
        <v>150</v>
      </c>
      <c r="B50" s="55"/>
      <c r="C50" s="55"/>
      <c r="D50" s="55"/>
      <c r="E50" s="55"/>
    </row>
    <row r="51" spans="2:5" ht="12.75" customHeight="1">
      <c r="B51" s="30" t="s">
        <v>212</v>
      </c>
      <c r="C51" s="56" t="s">
        <v>213</v>
      </c>
      <c r="D51" s="56"/>
      <c r="E51" s="33">
        <f>$G$32</f>
        <v>0</v>
      </c>
    </row>
    <row r="52" spans="2:5" ht="12.75" customHeight="1">
      <c r="B52" s="30" t="s">
        <v>214</v>
      </c>
      <c r="C52" s="57" t="s">
        <v>215</v>
      </c>
      <c r="D52" s="57"/>
      <c r="E52" s="33">
        <f>$G$45</f>
        <v>0</v>
      </c>
    </row>
    <row r="53" spans="1:5" ht="18.75" customHeight="1">
      <c r="A53" s="50" t="s">
        <v>11</v>
      </c>
      <c r="B53" s="51"/>
      <c r="C53" s="51"/>
      <c r="D53" s="51"/>
      <c r="E53" s="52">
        <f>SUM($E$51:$E$52)</f>
        <v>0</v>
      </c>
    </row>
  </sheetData>
  <sheetProtection selectLockedCells="1" selectUnlockedCells="1"/>
  <mergeCells count="18">
    <mergeCell ref="A1:O1"/>
    <mergeCell ref="C2:G2"/>
    <mergeCell ref="C3:G3"/>
    <mergeCell ref="C4:G4"/>
    <mergeCell ref="A6:A7"/>
    <mergeCell ref="B6:B7"/>
    <mergeCell ref="C6:C7"/>
    <mergeCell ref="D6:D7"/>
    <mergeCell ref="E6:E7"/>
    <mergeCell ref="F6:G6"/>
    <mergeCell ref="H6:I6"/>
    <mergeCell ref="J6:K6"/>
    <mergeCell ref="L6:M6"/>
    <mergeCell ref="N6:O6"/>
    <mergeCell ref="P6:AB6"/>
    <mergeCell ref="A50:E50"/>
    <mergeCell ref="C51:D51"/>
    <mergeCell ref="C52:D52"/>
  </mergeCells>
  <printOptions/>
  <pageMargins left="0.7875" right="0.5902777777777778" top="0.9840277777777777" bottom="0.9840277777777777" header="0.5118055555555555" footer="0.5118055555555555"/>
  <pageSetup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2015-07-26T18:26:41Z</cp:lastPrinted>
  <dcterms:modified xsi:type="dcterms:W3CDTF">2015-07-26T18:27:07Z</dcterms:modified>
  <cp:category/>
  <cp:version/>
  <cp:contentType/>
  <cp:contentStatus/>
  <cp:revision>1</cp:revision>
</cp:coreProperties>
</file>