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415" windowWidth="15480" windowHeight="11640" activeTab="0"/>
  </bookViews>
  <sheets>
    <sheet name="Úvod" sheetId="1" r:id="rId1"/>
    <sheet name="Krycí list" sheetId="2" r:id="rId2"/>
    <sheet name="Přirážky" sheetId="3" r:id="rId3"/>
    <sheet name="Rozpočet" sheetId="4" r:id="rId4"/>
    <sheet name="Rekapitulace" sheetId="5" r:id="rId5"/>
  </sheets>
  <externalReferences>
    <externalReference r:id="rId8"/>
  </externalReferences>
  <definedNames>
    <definedName name="_xlnm.Print_Titles" localSheetId="4">'Rekapitulace'!$1:$2</definedName>
    <definedName name="_xlnm.Print_Titles" localSheetId="3">'Rozpočet'!$1:$2</definedName>
    <definedName name="_xlnm.Print_Area" localSheetId="1">'Krycí list'!$A$1:$N$36</definedName>
    <definedName name="_xlnm.Print_Area" localSheetId="2">'Přirážky'!$A$1:$H$19</definedName>
    <definedName name="_xlnm.Print_Area" localSheetId="4">'Rekapitulace'!$A$1:$I$14</definedName>
    <definedName name="_xlnm.Print_Area" localSheetId="3">'Rozpočet'!$A$1:$M$35</definedName>
    <definedName name="_xlnm.Print_Area" localSheetId="0">'Úvod'!$A$1:$L$28</definedName>
  </definedNames>
  <calcPr fullCalcOnLoad="1"/>
</workbook>
</file>

<file path=xl/comments2.xml><?xml version="1.0" encoding="utf-8"?>
<comments xmlns="http://schemas.openxmlformats.org/spreadsheetml/2006/main">
  <authors>
    <author>Fontan</author>
  </authors>
  <commentList>
    <comment ref="J12" authorId="0">
      <text>
        <r>
          <rPr>
            <b/>
            <sz val="8"/>
            <rFont val="Tahoma"/>
            <family val="2"/>
          </rPr>
          <t>Zde můžete změnit procentní sazbu DPH pro ostatní náklady.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sz val="8"/>
            <rFont val="Tahoma"/>
            <family val="2"/>
          </rPr>
          <t xml:space="preserve">Zde zadávejte libovolnou sazbu DPH, která se vyskytuje v sekci rozpočet. Zadávejte pouze číslo!
</t>
        </r>
      </text>
    </comment>
  </commentList>
</comments>
</file>

<file path=xl/comments3.xml><?xml version="1.0" encoding="utf-8"?>
<comments xmlns="http://schemas.openxmlformats.org/spreadsheetml/2006/main">
  <authors>
    <author>Martin Fontan</author>
  </authors>
  <commentList>
    <comment ref="B1" authorId="0">
      <text>
        <r>
          <rPr>
            <b/>
            <sz val="8"/>
            <rFont val="Tahoma"/>
            <family val="2"/>
          </rPr>
          <t>Martin Fontan:</t>
        </r>
        <r>
          <rPr>
            <sz val="8"/>
            <rFont val="Tahoma"/>
            <family val="2"/>
          </rPr>
          <t xml:space="preserve">
Prázdné položky slouží k uživatelsky definovatelným přirážkám.</t>
        </r>
      </text>
    </comment>
  </commentList>
</comments>
</file>

<file path=xl/sharedStrings.xml><?xml version="1.0" encoding="utf-8"?>
<sst xmlns="http://schemas.openxmlformats.org/spreadsheetml/2006/main" count="248" uniqueCount="176">
  <si>
    <t>732 Strojovny ústředního vytápění</t>
  </si>
  <si>
    <t>731</t>
  </si>
  <si>
    <t>732111132</t>
  </si>
  <si>
    <t>Rozdělovače a sběrače těleso DN 125 1,5m</t>
  </si>
  <si>
    <t xml:space="preserve">P7731732111132000000600kus    Rozdělovače a sběrače těleso DN 125 1,5m                                                                                                                                                                                                                       07300000009950000000000000000000000000000000000000000000000000000000000000000000000000000000000000000000000000000000000000000000000000000000000995000000000000100000                  000000008183                                                0100001000000000995000                                                                                       000000995000000P0----      </t>
  </si>
  <si>
    <t>spec.</t>
  </si>
  <si>
    <t>Stojan k rozdělovači a sběrači</t>
  </si>
  <si>
    <t xml:space="preserve">P7   732111132000000600kus    Stojan k rozdělovači a sběrači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000000360000                                                0000000360000000000000100000423927760000000000000000000773                                                0100001000000000360000                                                                                       000000360000000S0----      </t>
  </si>
  <si>
    <t>732 Strojovny ústředního vytápění CELKEM Kč:</t>
  </si>
  <si>
    <t>733 Rozvod potrubí ústředního vytápění</t>
  </si>
  <si>
    <t>733111215</t>
  </si>
  <si>
    <t xml:space="preserve">P7731733111215000000001m      Potrubí záv.zes.kotelny,stroj DN 25                                                                                                                                                                                                                            07300000000212960000000157750000000026290000000055210000000000000000000000000000000447240000000340870000000153330000000095240000000092310000000100107000000000200000                  000000001524                                                0100001000000000050054                                                                                       000000050053661P0----      </t>
  </si>
  <si>
    <t>733111216</t>
  </si>
  <si>
    <t xml:space="preserve">P7731733111216000000001m      Potrubí záv.zes.kotelny,stroj DN 32                                                                                                                                                                                                                            07300000001360910000001008080000000168010000000352830000000000000000000000000000002638130000002178330000000979860000000608600000000589870000000617738000000001000000                  000000008689                                                0100001000000000061774                                                                                       000000061773756P0----      </t>
  </si>
  <si>
    <t>733111217</t>
  </si>
  <si>
    <t xml:space="preserve">P7731733111217000000001m      Potrubí záv.zes.kotelny,stroj DN 40                                                                                                                                                                                                                            07300000002314960000001714780000000285800000000600170000000000000000000000000000005198100000003705420000001666770000001035250000001003400000001121848000000001600000                  000000014983                                                0100001000000000070115                                                                                       000000070115471P0----      </t>
  </si>
  <si>
    <t>733121222</t>
  </si>
  <si>
    <t xml:space="preserve">P7731733121222000000001m      Potrubí hlad.kotelny,stroj D 76/3,2                                                                                                                                                                                                                            07300000004251720000003149420000000524900000001102300000000000000000000000000000015475910000006805470000003061240000001901370000001842870000002653310000000002800000                  000000026926                                                0100001000000000094761                                                                                       000000094761066P0----      </t>
  </si>
  <si>
    <t>733121225</t>
  </si>
  <si>
    <t xml:space="preserve">P7731733121225000000001m      Potrubí hlad.kotelny,stroj D 89/3,6                                                                                                                                                                                                                            07300000002727100000002020070000000336680000000707030000000000000000000000000000010609020000004365110000001963510000001219560000001182030000001770123000000001600000                  000000021513                                                0100001000000000110633                                                                                       000000110632661P0----      </t>
  </si>
  <si>
    <t>733173992</t>
  </si>
  <si>
    <t xml:space="preserve">P7731733173992000000001m      Tlak zkouška potr.plast do d 50/4,6                                                                                                                                                                                                                            01010000000172730000000127950000000021320000000044780000000000000000000000000000000004350000000276480000000124370000000077250000000074870000000045356000000002800000                  000000013216                                                0100001000000000001620                                                                                       000000001619853P0----      </t>
  </si>
  <si>
    <t>733 Rozvod potrubí ústředního vytápění CELKEM Kč:</t>
  </si>
  <si>
    <t>734 Armatury ústředního vytápění</t>
  </si>
  <si>
    <t>734192417</t>
  </si>
  <si>
    <t>Klapka zpět. P16 DN 80</t>
  </si>
  <si>
    <t xml:space="preserve">P7731734192417000000650soubor Klapka zpět. P16 DN 80                                                                                                                                                                                                                                         07300000017380000000000000000000000000000000000000000000000000000000000000000000000000000000000000000000000000000000000000000000000000000000001738000000000000200000                  000000006866                                                0100001000000000869000                                                                                       000000869000000P0----      </t>
  </si>
  <si>
    <t>734192436</t>
  </si>
  <si>
    <t>Mezipřírub. klapka PN16  DN 65</t>
  </si>
  <si>
    <t xml:space="preserve">P7731734192436000000650soubor Mezipřírub. klapka PN16  DN 65                                                                                                                                                                                                                                 07300000005960000000000000000000000000000000000000000000000000000000000000000000000000000000000000000000000000000000000000000000000000000000000596000000000000400000                  000000008948                                                0100001000000000149000                                                                                       000000149000000P0----      </t>
  </si>
  <si>
    <t>734192437</t>
  </si>
  <si>
    <t>Mezipřírub. klapka PN16 DN 80</t>
  </si>
  <si>
    <t xml:space="preserve">P7731734192437000000650soubor Mezipřírub. klapka PN16 DN 80                                                                                                                                                                                                                                  07300000007584000000000000000000000000000000000000000000000000000000000000000000000000000000000000000000000000000000000000000000000000000000000758400000000000400000                  000000011532                                                0100001000000000189600                                                                                       000000189600000P0----      </t>
  </si>
  <si>
    <t>734192442</t>
  </si>
  <si>
    <t>Čerpadlo Willo TOP-S50/7 230V vč . izol. Pouzdra, šroubení vč.příslušenství</t>
  </si>
  <si>
    <t>DOD a MTŽ izol.pásky vč.spojek a klipsy</t>
  </si>
  <si>
    <t>ks</t>
  </si>
  <si>
    <t>DOD a MZŽ vč.výroby armatur izol.</t>
  </si>
  <si>
    <t xml:space="preserve">P7731734192442000000650soubor Čerpadlo Willo TOP-S50/7 230V vč . izol. pouzdra                                                                                                                                                                                                               07300000027500000000000000000000000000000000000000000000000000000000000000000000000000000000000000000000000000000000000000000000000000000000002750000000000000100000                  000000007479                                                0100001000000002750000                                                                                       000002750000000P0----      </t>
  </si>
  <si>
    <t>734211147</t>
  </si>
  <si>
    <t>Ventil odvzdušňovací automat. R 88 G 1/2</t>
  </si>
  <si>
    <t xml:space="preserve">P7731734211147000000600kus    Ventil odvzdušňovací automat. R 88 G 1/2                                                                                                                                                                                                                       07300000000018820000000013940000000002320000000004880000000000000000000000000000000436540000000030130000000013550000000008420000000008160000000048549000000000200000                  000000000014                                                0100001000000000024275                                                                                       000000024274522P0----      </t>
  </si>
  <si>
    <t>734291113</t>
  </si>
  <si>
    <t>Kohout plnící vypouštěcí G 1/2</t>
  </si>
  <si>
    <t xml:space="preserve">P7731734291113000000600kus    Kohout plnící vypouštěcí G 1/2                                                                                                                                                                                                                                 07300000000124470000000092200000000015370000000032270000000000000000000000000000001184960000000199230000000089620000000055660000000053950000000150866000000001000000                  000000000490                                                0100001000000000015087                                                                                       000000015086645P0----      </t>
  </si>
  <si>
    <t>734411111</t>
  </si>
  <si>
    <t>Teploměr přímý do 120°C</t>
  </si>
  <si>
    <t xml:space="preserve">P7731734411111000000600kus    Teploměr přímý do 120°C                                                                                                                                                                                                                                        07300000002452240000000000000000000000000000000000000000000000000000000000000000000000000000000000000000000000000000000000000000000000000000000245224000000000800000                  000000000480                                                0100001000000000030653                                                                                       000000030653000P0----      </t>
  </si>
  <si>
    <t>734494213</t>
  </si>
  <si>
    <t xml:space="preserve">P7731734494213000000600kus    Návarky trubk závit G 1/2                                                                                                                                                                                                                                      07300000000489990000000362960000000060490000000127030000000000000000000000000000000406550000000784300000000352790000000219120000000212380000000168084000000001000000                  000000000236                                                0100001000000000016808                                                                                       000000016808420P0----      </t>
  </si>
  <si>
    <t>734 Armatury ústředního vytápění CELKEM Kč:</t>
  </si>
  <si>
    <t>PŘIDRUŽENÁ STAVEBNÍ VÝROBA CELKEM Kč:</t>
  </si>
  <si>
    <t>ROZPOČET CELKEM :</t>
  </si>
  <si>
    <t>Přirážka</t>
  </si>
  <si>
    <t>m.j.</t>
  </si>
  <si>
    <t>hlava</t>
  </si>
  <si>
    <t>sazba</t>
  </si>
  <si>
    <t>základna</t>
  </si>
  <si>
    <t>hlava VI</t>
  </si>
  <si>
    <t>hlava XI</t>
  </si>
  <si>
    <t>Poznámka</t>
  </si>
  <si>
    <t>Přirážky celkem bez DPH (suma přirážek)</t>
  </si>
  <si>
    <t>ORIENTAČNÍ ROZPOČET STAVEBNÍHO OBJEKTU</t>
  </si>
  <si>
    <t>Náz. stavby:</t>
  </si>
  <si>
    <t>Stav. objekt č:</t>
  </si>
  <si>
    <t>Náz. objektu:</t>
  </si>
  <si>
    <t>Č. rozpočtu:</t>
  </si>
  <si>
    <t>Č. dodatku:</t>
  </si>
  <si>
    <t>Datum:</t>
  </si>
  <si>
    <t>ROZPOČTOVÉ NÁKLADY V KČ</t>
  </si>
  <si>
    <t>OSTATNÍ NÁKLADY</t>
  </si>
  <si>
    <t>HSV</t>
  </si>
  <si>
    <t>Dodávka celkem</t>
  </si>
  <si>
    <t>Montáž celkem</t>
  </si>
  <si>
    <t>Vypracoval:</t>
  </si>
  <si>
    <t>PSV</t>
  </si>
  <si>
    <t>"M"</t>
  </si>
  <si>
    <t>Hodinové zúčtovací ceny</t>
  </si>
  <si>
    <t>Dne:</t>
  </si>
  <si>
    <t>Základní rozpočtové náklady - hl. III</t>
  </si>
  <si>
    <t>Náklady dle hl. VI SR</t>
  </si>
  <si>
    <t>Odsouhlasil:</t>
  </si>
  <si>
    <t>Celkové náklady objektu 
hl.III+VI+XI (bez DPH)</t>
  </si>
  <si>
    <t>Daň z přidané hodnoty</t>
  </si>
  <si>
    <t>Sazba %</t>
  </si>
  <si>
    <t>Základ</t>
  </si>
  <si>
    <t>Daň</t>
  </si>
  <si>
    <t>Celkem daň</t>
  </si>
  <si>
    <t>ÚČELOVÉ MĚRNÉ JEDNOTKY</t>
  </si>
  <si>
    <t>MĚRNÁ JEDNOTKA</t>
  </si>
  <si>
    <t>POČET MJ</t>
  </si>
  <si>
    <t>NÁKLAD/MJ</t>
  </si>
  <si>
    <t>Razítko</t>
  </si>
  <si>
    <t>Izolace potrubí PAROC 28,35/20mm</t>
  </si>
  <si>
    <t>Potrubí záv.zes.kotelny,stroj DN 25,32</t>
  </si>
  <si>
    <t>Potrubí hlad.kotelny,stroj D 76/3,1</t>
  </si>
  <si>
    <t>Potrubí hlad.kotelny,stroj D 89/3,5</t>
  </si>
  <si>
    <t>Tlak zkouška potr.plast do d 50/4,5</t>
  </si>
  <si>
    <t>Tlak.zkouška potr.hlad.D 89/3,5</t>
  </si>
  <si>
    <t>Potrubí záv.zes.kotelny,stroj DN 40,50</t>
  </si>
  <si>
    <t>Doprava a režie</t>
  </si>
  <si>
    <t>VI</t>
  </si>
  <si>
    <t>%</t>
  </si>
  <si>
    <t>Oborová přirážka</t>
  </si>
  <si>
    <t>Odbytový rozpočet stavebního objektu</t>
  </si>
  <si>
    <t>JKSO:</t>
  </si>
  <si>
    <t>MÍSTO STAVBY:</t>
  </si>
  <si>
    <t>ČÍSLO STAVBY:</t>
  </si>
  <si>
    <t>NÁZEV STAVBY:</t>
  </si>
  <si>
    <t>ČÍSLO OBJEKTU:</t>
  </si>
  <si>
    <t>NÁZEV OBJEKTU:</t>
  </si>
  <si>
    <t>ČÍSLO ROZPOČTU:</t>
  </si>
  <si>
    <t>IČO A NÁZEV OBJEDNATELE:</t>
  </si>
  <si>
    <t>ČÍSLO DODATKU:</t>
  </si>
  <si>
    <t>KOEFICIENT NA KURS MĚNY:</t>
  </si>
  <si>
    <t>IČO A NÁZEV PROJEKTANTA:</t>
  </si>
  <si>
    <t>IČO A NÁZEV ZHOTOVITELE:</t>
  </si>
  <si>
    <t>JMÉNO ZPRACOVATELE:</t>
  </si>
  <si>
    <t xml:space="preserve"> </t>
  </si>
  <si>
    <t>SCHVÁLIL:</t>
  </si>
  <si>
    <t>DATUM ZPRACOVÁNÍ:</t>
  </si>
  <si>
    <t>DNE:</t>
  </si>
  <si>
    <t xml:space="preserve">U080110                        KYNŠPERK - KOLOVÁ - UBYTOVNA B - 005                           KYNŠPERK - KOLOVÁ - UBYTOVNA B - 005                           0000                                                                                                                                                      000000000000000000000000000000000000000000000000000000002012071020120710                0000000000100000                                                                                                                                                                  </t>
  </si>
  <si>
    <t>C:\Program Files\WinKaRoK\Texty</t>
  </si>
  <si>
    <t>80110</t>
  </si>
  <si>
    <t/>
  </si>
  <si>
    <t xml:space="preserve">  </t>
  </si>
  <si>
    <t xml:space="preserve">         </t>
  </si>
  <si>
    <t>Kód</t>
  </si>
  <si>
    <t>Číslo</t>
  </si>
  <si>
    <t>Popis položky</t>
  </si>
  <si>
    <t xml:space="preserve">Měr. </t>
  </si>
  <si>
    <t xml:space="preserve">Množství </t>
  </si>
  <si>
    <t>Ceny v Kč</t>
  </si>
  <si>
    <t>Hmotnost</t>
  </si>
  <si>
    <t>DPH</t>
  </si>
  <si>
    <t>Koef.</t>
  </si>
  <si>
    <t>VPH</t>
  </si>
  <si>
    <t>cen.</t>
  </si>
  <si>
    <t>položky</t>
  </si>
  <si>
    <t>jedn.</t>
  </si>
  <si>
    <t>Jedn.cena</t>
  </si>
  <si>
    <t>Výsl.j.cena</t>
  </si>
  <si>
    <t>Montáž</t>
  </si>
  <si>
    <t>Dodávka</t>
  </si>
  <si>
    <t>celkem [t]</t>
  </si>
  <si>
    <t>[%]</t>
  </si>
  <si>
    <t>REKAPITULACE</t>
  </si>
  <si>
    <t>Celkem [Kč]</t>
  </si>
  <si>
    <t>Montáž [Kč]</t>
  </si>
  <si>
    <t>Dodávka [Kč]</t>
  </si>
  <si>
    <t>Hmotnost [t]</t>
  </si>
  <si>
    <t>PŘIDRUŽENÁ STAVEBNÍ VÝROBA</t>
  </si>
  <si>
    <t>713 Izolace tepelné</t>
  </si>
  <si>
    <t>713</t>
  </si>
  <si>
    <t>713493115</t>
  </si>
  <si>
    <t xml:space="preserve">m      </t>
  </si>
  <si>
    <t>--</t>
  </si>
  <si>
    <t xml:space="preserve">P7713713493115000000001m      Izolace potrubí PAROC 28/20mm                                                                                                                                                                                                                                  07130000000191600000000000000000000000000000000000000000000000000000000000000000000000000000000000000000000000000000000000000000000000000000000019160000000000200000                  000000000054                                                0100001000000000009580                                                                                       000000009580000P0----      </t>
  </si>
  <si>
    <t>713493119</t>
  </si>
  <si>
    <t>Izolace potrubí PAROC 42/25mm</t>
  </si>
  <si>
    <t xml:space="preserve">P7713713493119000000001m      Izolace potrubí PAROC 42/25mm                                                                                                                                                                                                                                  07130000001903040000000000000000000000000000000000000000000000000000000000000000000000000000000000000000000000000000000000000000000000000000000190304000000001600000                  000000000464                                                0100001000000000011894                                                                                       000000011894000P0----      </t>
  </si>
  <si>
    <t>713493121</t>
  </si>
  <si>
    <t>Izolace potrubí PAROC 76/30mm</t>
  </si>
  <si>
    <t xml:space="preserve">P7713713493121000000001m      Izolace potrubí PAROC 76/30mm                                                                                                                                                                                                                                  07130000004683560000000000000000000000000000000000000000000000000000000000000000000000000000000000000000000000000000000000000000000000000000000468356000000002800000                  000000000840                                                0100001000000000016727                                                                                       000000016727000P0----      </t>
  </si>
  <si>
    <t>713493125</t>
  </si>
  <si>
    <t>Izolace potrubí PAROC 89/40mm</t>
  </si>
  <si>
    <t xml:space="preserve">P7713713493125000000001m      Izolace potrubí PAROC 89/40mm                                                                                                                                                                                                                                  07130000004112000000000000000000000000000000000000000000000000000000000000000000000000000000000000000000000000000000000000000000000000000000000411200000000001600000                  000000000512                                                0100001000000000025700                                                                                       000000025700000P0----      </t>
  </si>
  <si>
    <t>713 Izolace tepelné CELKEM Kč:</t>
  </si>
  <si>
    <t xml:space="preserve">kus    </t>
  </si>
  <si>
    <t xml:space="preserve">soubor </t>
  </si>
  <si>
    <t>Věznice Kynšperk nad Ohří</t>
  </si>
  <si>
    <t>Celkové náklady objektu s DPH</t>
  </si>
  <si>
    <t>Objekt č. 005 - Ubytovna odsouzených B</t>
  </si>
  <si>
    <t>00212423                                      Vězeňská služba ČR</t>
  </si>
  <si>
    <t>Oprava výměníků tepla v objektech č. 005 a 054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</si>
</sst>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c&quot;;\-#,##0\ &quot;Kc&quot;"/>
    <numFmt numFmtId="165" formatCode="#,##0\ &quot;Kc&quot;;[Red]\-#,##0\ &quot;Kc&quot;"/>
    <numFmt numFmtId="166" formatCode="#,##0.00\ &quot;Kc&quot;;\-#,##0.00\ &quot;Kc&quot;"/>
    <numFmt numFmtId="167" formatCode="#,##0.00\ &quot;Kc&quot;;[Red]\-#,##0.00\ &quot;Kc&quot;"/>
    <numFmt numFmtId="168" formatCode="_-* #,##0\ &quot;Kc&quot;_-;\-* #,##0\ &quot;Kc&quot;_-;_-* &quot;-&quot;\ &quot;Kc&quot;_-;_-@_-"/>
    <numFmt numFmtId="169" formatCode="_-* #,##0\ _K_c_-;\-* #,##0\ _K_c_-;_-* &quot;-&quot;\ _K_c_-;_-@_-"/>
    <numFmt numFmtId="170" formatCode="_-* #,##0.00\ &quot;Kc&quot;_-;\-* #,##0.00\ &quot;Kc&quot;_-;_-* &quot;-&quot;??\ &quot;Kc&quot;_-;_-@_-"/>
    <numFmt numFmtId="171" formatCode="_-* #,##0.00\ _K_c_-;\-* #,##0.00\ _K_c_-;_-* &quot;-&quot;??\ _K_c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0"/>
    <numFmt numFmtId="181" formatCode="#,##0.00000"/>
    <numFmt numFmtId="182" formatCode="0.00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3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14"/>
      <name val="Arial CE"/>
      <family val="2"/>
    </font>
    <font>
      <b/>
      <sz val="8"/>
      <name val="Arial Black"/>
      <family val="2"/>
    </font>
    <font>
      <sz val="8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6" fillId="32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justify" vertical="center"/>
    </xf>
    <xf numFmtId="182" fontId="0" fillId="33" borderId="0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33" borderId="29" xfId="0" applyFill="1" applyBorder="1" applyAlignment="1">
      <alignment/>
    </xf>
    <xf numFmtId="49" fontId="0" fillId="33" borderId="30" xfId="0" applyNumberFormat="1" applyFill="1" applyBorder="1" applyAlignment="1">
      <alignment vertical="top"/>
    </xf>
    <xf numFmtId="49" fontId="0" fillId="33" borderId="30" xfId="0" applyNumberFormat="1" applyFill="1" applyBorder="1" applyAlignment="1">
      <alignment horizontal="justify" vertical="top"/>
    </xf>
    <xf numFmtId="2" fontId="0" fillId="33" borderId="30" xfId="0" applyNumberFormat="1" applyFill="1" applyBorder="1" applyAlignment="1">
      <alignment vertical="top"/>
    </xf>
    <xf numFmtId="4" fontId="0" fillId="33" borderId="30" xfId="0" applyNumberFormat="1" applyFill="1" applyBorder="1" applyAlignment="1">
      <alignment vertical="top"/>
    </xf>
    <xf numFmtId="180" fontId="0" fillId="33" borderId="30" xfId="0" applyNumberFormat="1" applyFill="1" applyBorder="1" applyAlignment="1">
      <alignment vertical="top"/>
    </xf>
    <xf numFmtId="0" fontId="0" fillId="33" borderId="30" xfId="0" applyFill="1" applyBorder="1" applyAlignment="1">
      <alignment vertical="top"/>
    </xf>
    <xf numFmtId="182" fontId="0" fillId="33" borderId="30" xfId="0" applyNumberFormat="1" applyFill="1" applyBorder="1" applyAlignment="1">
      <alignment vertical="top"/>
    </xf>
    <xf numFmtId="49" fontId="0" fillId="33" borderId="31" xfId="0" applyNumberFormat="1" applyFill="1" applyBorder="1" applyAlignment="1">
      <alignment vertical="top"/>
    </xf>
    <xf numFmtId="49" fontId="0" fillId="33" borderId="31" xfId="0" applyNumberFormat="1" applyFill="1" applyBorder="1" applyAlignment="1">
      <alignment horizontal="justify" vertical="top"/>
    </xf>
    <xf numFmtId="2" fontId="0" fillId="33" borderId="31" xfId="0" applyNumberFormat="1" applyFill="1" applyBorder="1" applyAlignment="1">
      <alignment vertical="top"/>
    </xf>
    <xf numFmtId="4" fontId="0" fillId="33" borderId="31" xfId="0" applyNumberFormat="1" applyFill="1" applyBorder="1" applyAlignment="1">
      <alignment vertical="top"/>
    </xf>
    <xf numFmtId="180" fontId="0" fillId="33" borderId="31" xfId="0" applyNumberFormat="1" applyFill="1" applyBorder="1" applyAlignment="1">
      <alignment vertical="top"/>
    </xf>
    <xf numFmtId="0" fontId="0" fillId="33" borderId="31" xfId="0" applyFill="1" applyBorder="1" applyAlignment="1">
      <alignment vertical="top"/>
    </xf>
    <xf numFmtId="182" fontId="0" fillId="33" borderId="31" xfId="0" applyNumberFormat="1" applyFill="1" applyBorder="1" applyAlignment="1">
      <alignment vertical="top"/>
    </xf>
    <xf numFmtId="49" fontId="0" fillId="33" borderId="32" xfId="0" applyNumberFormat="1" applyFill="1" applyBorder="1" applyAlignment="1">
      <alignment vertical="top"/>
    </xf>
    <xf numFmtId="49" fontId="0" fillId="33" borderId="32" xfId="0" applyNumberFormat="1" applyFill="1" applyBorder="1" applyAlignment="1">
      <alignment horizontal="justify" vertical="top"/>
    </xf>
    <xf numFmtId="2" fontId="0" fillId="33" borderId="32" xfId="0" applyNumberFormat="1" applyFill="1" applyBorder="1" applyAlignment="1">
      <alignment vertical="top"/>
    </xf>
    <xf numFmtId="4" fontId="0" fillId="33" borderId="32" xfId="0" applyNumberFormat="1" applyFill="1" applyBorder="1" applyAlignment="1">
      <alignment vertical="top"/>
    </xf>
    <xf numFmtId="180" fontId="0" fillId="33" borderId="32" xfId="0" applyNumberFormat="1" applyFill="1" applyBorder="1" applyAlignment="1">
      <alignment vertical="top"/>
    </xf>
    <xf numFmtId="0" fontId="0" fillId="33" borderId="32" xfId="0" applyFill="1" applyBorder="1" applyAlignment="1">
      <alignment vertical="top"/>
    </xf>
    <xf numFmtId="182" fontId="0" fillId="33" borderId="32" xfId="0" applyNumberFormat="1" applyFill="1" applyBorder="1" applyAlignment="1">
      <alignment vertical="top"/>
    </xf>
    <xf numFmtId="49" fontId="0" fillId="33" borderId="33" xfId="0" applyNumberFormat="1" applyFill="1" applyBorder="1" applyAlignment="1">
      <alignment/>
    </xf>
    <xf numFmtId="49" fontId="5" fillId="33" borderId="33" xfId="0" applyNumberFormat="1" applyFont="1" applyFill="1" applyBorder="1" applyAlignment="1">
      <alignment/>
    </xf>
    <xf numFmtId="2" fontId="5" fillId="33" borderId="33" xfId="0" applyNumberFormat="1" applyFont="1" applyFill="1" applyBorder="1" applyAlignment="1">
      <alignment/>
    </xf>
    <xf numFmtId="4" fontId="5" fillId="33" borderId="33" xfId="0" applyNumberFormat="1" applyFont="1" applyFill="1" applyBorder="1" applyAlignment="1">
      <alignment/>
    </xf>
    <xf numFmtId="180" fontId="5" fillId="33" borderId="33" xfId="0" applyNumberFormat="1" applyFont="1" applyFill="1" applyBorder="1" applyAlignment="1">
      <alignment/>
    </xf>
    <xf numFmtId="0" fontId="5" fillId="33" borderId="33" xfId="0" applyFont="1" applyFill="1" applyBorder="1" applyAlignment="1">
      <alignment/>
    </xf>
    <xf numFmtId="182" fontId="5" fillId="33" borderId="33" xfId="0" applyNumberFormat="1" applyFont="1" applyFill="1" applyBorder="1" applyAlignment="1">
      <alignment/>
    </xf>
    <xf numFmtId="49" fontId="0" fillId="33" borderId="34" xfId="0" applyNumberFormat="1" applyFill="1" applyBorder="1" applyAlignment="1">
      <alignment/>
    </xf>
    <xf numFmtId="49" fontId="5" fillId="33" borderId="34" xfId="0" applyNumberFormat="1" applyFont="1" applyFill="1" applyBorder="1" applyAlignment="1">
      <alignment/>
    </xf>
    <xf numFmtId="2" fontId="5" fillId="33" borderId="34" xfId="0" applyNumberFormat="1" applyFont="1" applyFill="1" applyBorder="1" applyAlignment="1">
      <alignment/>
    </xf>
    <xf numFmtId="4" fontId="5" fillId="33" borderId="34" xfId="0" applyNumberFormat="1" applyFont="1" applyFill="1" applyBorder="1" applyAlignment="1">
      <alignment/>
    </xf>
    <xf numFmtId="180" fontId="5" fillId="33" borderId="34" xfId="0" applyNumberFormat="1" applyFont="1" applyFill="1" applyBorder="1" applyAlignment="1">
      <alignment/>
    </xf>
    <xf numFmtId="0" fontId="5" fillId="33" borderId="34" xfId="0" applyFont="1" applyFill="1" applyBorder="1" applyAlignment="1">
      <alignment/>
    </xf>
    <xf numFmtId="182" fontId="5" fillId="33" borderId="34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180" fontId="0" fillId="32" borderId="0" xfId="0" applyNumberFormat="1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justify" vertical="top"/>
    </xf>
    <xf numFmtId="0" fontId="0" fillId="33" borderId="36" xfId="0" applyFont="1" applyFill="1" applyBorder="1" applyAlignment="1">
      <alignment horizontal="justify" vertical="top"/>
    </xf>
    <xf numFmtId="0" fontId="5" fillId="33" borderId="3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80" fontId="0" fillId="33" borderId="38" xfId="0" applyNumberFormat="1" applyFont="1" applyFill="1" applyBorder="1" applyAlignment="1">
      <alignment/>
    </xf>
    <xf numFmtId="0" fontId="0" fillId="33" borderId="37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180" fontId="5" fillId="33" borderId="38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180" fontId="0" fillId="33" borderId="36" xfId="0" applyNumberFormat="1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5" fillId="34" borderId="40" xfId="0" applyFont="1" applyFill="1" applyBorder="1" applyAlignment="1">
      <alignment/>
    </xf>
    <xf numFmtId="0" fontId="5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0" fillId="0" borderId="22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46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31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0" fontId="0" fillId="0" borderId="48" xfId="0" applyBorder="1" applyAlignment="1">
      <alignment/>
    </xf>
    <xf numFmtId="0" fontId="5" fillId="0" borderId="43" xfId="0" applyFont="1" applyBorder="1" applyAlignment="1">
      <alignment/>
    </xf>
    <xf numFmtId="0" fontId="0" fillId="0" borderId="43" xfId="0" applyBorder="1" applyAlignment="1">
      <alignment/>
    </xf>
    <xf numFmtId="4" fontId="0" fillId="34" borderId="41" xfId="0" applyNumberFormat="1" applyFill="1" applyBorder="1" applyAlignment="1">
      <alignment/>
    </xf>
    <xf numFmtId="4" fontId="0" fillId="34" borderId="44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3" borderId="21" xfId="0" applyFill="1" applyBorder="1" applyAlignment="1">
      <alignment/>
    </xf>
    <xf numFmtId="0" fontId="0" fillId="33" borderId="49" xfId="0" applyFill="1" applyBorder="1" applyAlignment="1">
      <alignment/>
    </xf>
    <xf numFmtId="0" fontId="5" fillId="33" borderId="44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0" fillId="33" borderId="50" xfId="0" applyFill="1" applyBorder="1" applyAlignment="1">
      <alignment/>
    </xf>
    <xf numFmtId="0" fontId="0" fillId="33" borderId="12" xfId="0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4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0" fillId="33" borderId="55" xfId="0" applyFill="1" applyBorder="1" applyAlignment="1">
      <alignment/>
    </xf>
    <xf numFmtId="0" fontId="0" fillId="33" borderId="33" xfId="0" applyFill="1" applyBorder="1" applyAlignment="1">
      <alignment/>
    </xf>
    <xf numFmtId="4" fontId="0" fillId="33" borderId="33" xfId="0" applyNumberFormat="1" applyFill="1" applyBorder="1" applyAlignment="1">
      <alignment/>
    </xf>
    <xf numFmtId="4" fontId="0" fillId="33" borderId="56" xfId="0" applyNumberForma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4" fontId="0" fillId="33" borderId="57" xfId="0" applyNumberFormat="1" applyFill="1" applyBorder="1" applyAlignment="1">
      <alignment/>
    </xf>
    <xf numFmtId="0" fontId="12" fillId="33" borderId="19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4" fontId="0" fillId="33" borderId="14" xfId="0" applyNumberForma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0" fillId="33" borderId="17" xfId="0" applyNumberFormat="1" applyFill="1" applyBorder="1" applyAlignment="1">
      <alignment horizontal="right"/>
    </xf>
    <xf numFmtId="49" fontId="0" fillId="33" borderId="58" xfId="0" applyNumberFormat="1" applyFill="1" applyBorder="1" applyAlignment="1">
      <alignment vertical="top"/>
    </xf>
    <xf numFmtId="49" fontId="0" fillId="33" borderId="49" xfId="0" applyNumberFormat="1" applyFill="1" applyBorder="1" applyAlignment="1">
      <alignment vertical="top"/>
    </xf>
    <xf numFmtId="1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49" fontId="0" fillId="33" borderId="0" xfId="0" applyNumberFormat="1" applyFill="1" applyBorder="1" applyAlignment="1">
      <alignment horizontal="left" wrapText="1"/>
    </xf>
    <xf numFmtId="0" fontId="0" fillId="33" borderId="0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/>
    </xf>
    <xf numFmtId="0" fontId="0" fillId="0" borderId="49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5" fillId="33" borderId="59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0" fillId="33" borderId="45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4" fontId="0" fillId="33" borderId="29" xfId="0" applyNumberFormat="1" applyFill="1" applyBorder="1" applyAlignment="1">
      <alignment/>
    </xf>
    <xf numFmtId="4" fontId="0" fillId="33" borderId="61" xfId="0" applyNumberFormat="1" applyFill="1" applyBorder="1" applyAlignment="1">
      <alignment/>
    </xf>
    <xf numFmtId="4" fontId="0" fillId="33" borderId="53" xfId="0" applyNumberFormat="1" applyFill="1" applyBorder="1" applyAlignment="1">
      <alignment/>
    </xf>
    <xf numFmtId="4" fontId="0" fillId="33" borderId="62" xfId="0" applyNumberFormat="1" applyFill="1" applyBorder="1" applyAlignment="1">
      <alignment/>
    </xf>
    <xf numFmtId="0" fontId="5" fillId="33" borderId="44" xfId="0" applyFont="1" applyFill="1" applyBorder="1" applyAlignment="1">
      <alignment horizontal="center"/>
    </xf>
    <xf numFmtId="0" fontId="0" fillId="33" borderId="63" xfId="0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/>
    </xf>
    <xf numFmtId="4" fontId="0" fillId="33" borderId="0" xfId="0" applyNumberFormat="1" applyFill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0" fillId="33" borderId="55" xfId="0" applyFill="1" applyBorder="1" applyAlignment="1">
      <alignment horizontal="justify" vertical="top" wrapText="1"/>
    </xf>
    <xf numFmtId="0" fontId="0" fillId="33" borderId="33" xfId="0" applyFill="1" applyBorder="1" applyAlignment="1">
      <alignment horizontal="justify" vertical="top"/>
    </xf>
    <xf numFmtId="0" fontId="0" fillId="33" borderId="18" xfId="0" applyFill="1" applyBorder="1" applyAlignment="1">
      <alignment horizontal="justify" vertical="top"/>
    </xf>
    <xf numFmtId="0" fontId="0" fillId="33" borderId="19" xfId="0" applyFill="1" applyBorder="1" applyAlignment="1">
      <alignment horizontal="justify" vertical="top"/>
    </xf>
    <xf numFmtId="4" fontId="0" fillId="33" borderId="33" xfId="0" applyNumberFormat="1" applyFill="1" applyBorder="1" applyAlignment="1">
      <alignment/>
    </xf>
    <xf numFmtId="4" fontId="0" fillId="33" borderId="56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justify" vertical="center"/>
    </xf>
    <xf numFmtId="0" fontId="13" fillId="33" borderId="12" xfId="0" applyFont="1" applyFill="1" applyBorder="1" applyAlignment="1">
      <alignment horizontal="justify" vertical="center"/>
    </xf>
    <xf numFmtId="0" fontId="13" fillId="33" borderId="10" xfId="0" applyFont="1" applyFill="1" applyBorder="1" applyAlignment="1">
      <alignment horizontal="justify" vertical="center"/>
    </xf>
    <xf numFmtId="0" fontId="13" fillId="33" borderId="0" xfId="0" applyFont="1" applyFill="1" applyBorder="1" applyAlignment="1">
      <alignment horizontal="justify" vertical="center"/>
    </xf>
    <xf numFmtId="4" fontId="13" fillId="33" borderId="12" xfId="0" applyNumberFormat="1" applyFont="1" applyFill="1" applyBorder="1" applyAlignment="1">
      <alignment vertical="center"/>
    </xf>
    <xf numFmtId="4" fontId="13" fillId="33" borderId="13" xfId="0" applyNumberFormat="1" applyFont="1" applyFill="1" applyBorder="1" applyAlignment="1">
      <alignment vertical="center"/>
    </xf>
    <xf numFmtId="4" fontId="13" fillId="33" borderId="0" xfId="0" applyNumberFormat="1" applyFont="1" applyFill="1" applyBorder="1" applyAlignment="1">
      <alignment vertical="center"/>
    </xf>
    <xf numFmtId="4" fontId="13" fillId="33" borderId="14" xfId="0" applyNumberFormat="1" applyFont="1" applyFill="1" applyBorder="1" applyAlignment="1">
      <alignment vertical="center"/>
    </xf>
    <xf numFmtId="0" fontId="0" fillId="32" borderId="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12" fillId="33" borderId="19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5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5" fillId="33" borderId="50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7" fillId="33" borderId="65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6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Border="1" applyAlignment="1">
      <alignment horizontal="left" shrinkToFit="1" readingOrder="1"/>
    </xf>
    <xf numFmtId="0" fontId="0" fillId="0" borderId="0" xfId="0" applyAlignment="1">
      <alignment horizontal="left" shrinkToFi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ychnaB\Local%20Settings\Temporary%20Internet%20Files\Content.IE5\O3BDPORL\Rozpocet%20KYN&#352;PERK%20KOLOV&#193;%20-%20UBYTOVNA%20B%20-%20'005.xls'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cet KYNŠPERK KOLOVÁ - UBYT"/>
    </sheetNames>
    <definedNames>
      <definedName name="Exporter.Export3rd"/>
      <definedName name="Utils.FillPrZak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Z100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1" max="11" width="27.375" style="0" customWidth="1"/>
    <col min="16" max="16" width="0" style="0" hidden="1" customWidth="1"/>
  </cols>
  <sheetData>
    <row r="1" spans="1:26" ht="15">
      <c r="A1" s="5"/>
      <c r="B1" s="6"/>
      <c r="C1" s="6"/>
      <c r="D1" s="6"/>
      <c r="E1" s="6"/>
      <c r="F1" s="6"/>
      <c r="G1" s="7"/>
      <c r="H1" s="6"/>
      <c r="I1" s="6"/>
      <c r="J1" s="6"/>
      <c r="K1" s="6"/>
      <c r="L1" s="8"/>
      <c r="M1" s="2"/>
      <c r="N1" s="2"/>
      <c r="O1" s="2"/>
      <c r="P1" s="2" t="s">
        <v>122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>
      <c r="A2" s="9"/>
      <c r="B2" s="10"/>
      <c r="C2" s="10"/>
      <c r="D2" s="10"/>
      <c r="E2" s="10"/>
      <c r="F2" s="11" t="s">
        <v>104</v>
      </c>
      <c r="G2" s="10"/>
      <c r="H2" s="10"/>
      <c r="I2" s="10"/>
      <c r="J2" s="10"/>
      <c r="K2" s="10"/>
      <c r="L2" s="12"/>
      <c r="M2" s="2"/>
      <c r="N2" s="2"/>
      <c r="O2" s="2"/>
      <c r="P2" s="2" t="s">
        <v>123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9"/>
      <c r="B6" s="16" t="s">
        <v>105</v>
      </c>
      <c r="C6" s="10"/>
      <c r="D6" s="17" t="s">
        <v>124</v>
      </c>
      <c r="E6" s="10"/>
      <c r="F6" s="10"/>
      <c r="G6" s="10"/>
      <c r="H6" s="16" t="s">
        <v>106</v>
      </c>
      <c r="I6" s="18"/>
      <c r="J6" s="10"/>
      <c r="K6" s="10" t="s">
        <v>171</v>
      </c>
      <c r="L6" s="1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9"/>
      <c r="B7" s="10"/>
      <c r="C7" s="10"/>
      <c r="D7" s="17"/>
      <c r="E7" s="10"/>
      <c r="F7" s="10"/>
      <c r="G7" s="10"/>
      <c r="H7" s="10"/>
      <c r="I7" s="18"/>
      <c r="J7" s="10"/>
      <c r="K7" s="10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>
      <c r="A8" s="9"/>
      <c r="B8" s="16" t="s">
        <v>107</v>
      </c>
      <c r="C8" s="10"/>
      <c r="D8" s="17" t="s">
        <v>125</v>
      </c>
      <c r="E8" s="10"/>
      <c r="F8" s="10"/>
      <c r="G8" s="10"/>
      <c r="H8" s="19" t="s">
        <v>108</v>
      </c>
      <c r="I8" s="18"/>
      <c r="J8" s="10"/>
      <c r="K8" s="154" t="s">
        <v>175</v>
      </c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9"/>
      <c r="B9" s="10"/>
      <c r="C9" s="10"/>
      <c r="D9" s="17"/>
      <c r="E9" s="10"/>
      <c r="F9" s="10"/>
      <c r="G9" s="10"/>
      <c r="H9" s="10"/>
      <c r="I9" s="18"/>
      <c r="J9" s="10"/>
      <c r="K9" s="10"/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9"/>
      <c r="B10" s="16" t="s">
        <v>109</v>
      </c>
      <c r="C10" s="10"/>
      <c r="D10" s="17" t="s">
        <v>125</v>
      </c>
      <c r="E10" s="10"/>
      <c r="F10" s="10"/>
      <c r="G10" s="10"/>
      <c r="H10" s="19" t="s">
        <v>110</v>
      </c>
      <c r="I10" s="18"/>
      <c r="J10" s="10"/>
      <c r="K10" s="158" t="s">
        <v>173</v>
      </c>
      <c r="L10" s="15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9"/>
      <c r="B11" s="10"/>
      <c r="C11" s="10"/>
      <c r="D11" s="17"/>
      <c r="E11" s="10"/>
      <c r="F11" s="10"/>
      <c r="G11" s="10"/>
      <c r="H11" s="10"/>
      <c r="I11" s="18"/>
      <c r="J11" s="10"/>
      <c r="K11" s="10"/>
      <c r="L11" s="1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9"/>
      <c r="B12" s="16" t="s">
        <v>111</v>
      </c>
      <c r="C12" s="10"/>
      <c r="D12" s="17" t="s">
        <v>125</v>
      </c>
      <c r="E12" s="10"/>
      <c r="F12" s="10"/>
      <c r="G12" s="10"/>
      <c r="H12" s="16" t="s">
        <v>112</v>
      </c>
      <c r="I12" s="18"/>
      <c r="J12" s="10"/>
      <c r="K12" s="157" t="s">
        <v>174</v>
      </c>
      <c r="L12" s="1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9"/>
      <c r="B13" s="10"/>
      <c r="C13" s="10"/>
      <c r="D13" s="17"/>
      <c r="E13" s="10"/>
      <c r="F13" s="10"/>
      <c r="G13" s="10"/>
      <c r="H13" s="10"/>
      <c r="I13" s="18"/>
      <c r="J13" s="10"/>
      <c r="K13" s="157"/>
      <c r="L13" s="1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9"/>
      <c r="B14" s="16" t="s">
        <v>113</v>
      </c>
      <c r="C14" s="10"/>
      <c r="D14" s="17" t="s">
        <v>126</v>
      </c>
      <c r="E14" s="10"/>
      <c r="F14" s="10"/>
      <c r="G14" s="10"/>
      <c r="H14" s="10"/>
      <c r="I14" s="18"/>
      <c r="J14" s="10"/>
      <c r="K14" s="10"/>
      <c r="L14" s="1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9"/>
      <c r="B15" s="10"/>
      <c r="C15" s="10"/>
      <c r="D15" s="10"/>
      <c r="E15" s="10"/>
      <c r="F15" s="10"/>
      <c r="G15" s="10"/>
      <c r="H15" s="10"/>
      <c r="I15" s="18"/>
      <c r="J15" s="10"/>
      <c r="K15" s="10"/>
      <c r="L15" s="1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9"/>
      <c r="B16" s="16" t="s">
        <v>114</v>
      </c>
      <c r="C16" s="10"/>
      <c r="D16" s="10"/>
      <c r="E16" s="21">
        <v>1</v>
      </c>
      <c r="F16" s="10"/>
      <c r="G16" s="10"/>
      <c r="H16" s="16" t="s">
        <v>115</v>
      </c>
      <c r="I16" s="18"/>
      <c r="J16" s="10"/>
      <c r="K16" s="10" t="s">
        <v>118</v>
      </c>
      <c r="L16" s="1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9"/>
      <c r="B17" s="10"/>
      <c r="C17" s="10"/>
      <c r="D17" s="10"/>
      <c r="E17" s="10"/>
      <c r="F17" s="10"/>
      <c r="G17" s="10"/>
      <c r="H17" s="10"/>
      <c r="I17" s="18"/>
      <c r="J17" s="10"/>
      <c r="K17" s="10"/>
      <c r="L17" s="1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9"/>
      <c r="B18" s="10"/>
      <c r="C18" s="10"/>
      <c r="D18" s="10"/>
      <c r="E18" s="10"/>
      <c r="F18" s="10"/>
      <c r="G18" s="10"/>
      <c r="H18" s="10"/>
      <c r="I18" s="18"/>
      <c r="J18" s="10"/>
      <c r="K18" s="10"/>
      <c r="L18" s="1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9"/>
      <c r="B19" s="10"/>
      <c r="C19" s="10"/>
      <c r="D19" s="10"/>
      <c r="E19" s="10"/>
      <c r="F19" s="10"/>
      <c r="G19" s="10"/>
      <c r="H19" s="19" t="s">
        <v>116</v>
      </c>
      <c r="I19" s="18"/>
      <c r="J19" s="10"/>
      <c r="K19" s="20" t="s">
        <v>127</v>
      </c>
      <c r="L19" s="1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9"/>
      <c r="B25" s="16" t="s">
        <v>117</v>
      </c>
      <c r="C25" s="10"/>
      <c r="D25" s="10"/>
      <c r="E25" s="155"/>
      <c r="F25" s="156"/>
      <c r="G25" s="155"/>
      <c r="H25" s="16" t="s">
        <v>119</v>
      </c>
      <c r="I25" s="18"/>
      <c r="J25" s="10"/>
      <c r="K25" s="10"/>
      <c r="L25" s="1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9"/>
      <c r="B26" s="10"/>
      <c r="C26" s="10"/>
      <c r="D26" s="10"/>
      <c r="E26" s="155"/>
      <c r="F26" s="155"/>
      <c r="G26" s="155"/>
      <c r="H26" s="10"/>
      <c r="I26" s="18"/>
      <c r="J26" s="10"/>
      <c r="K26" s="10"/>
      <c r="L26" s="1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9"/>
      <c r="B27" s="16" t="s">
        <v>120</v>
      </c>
      <c r="C27" s="10"/>
      <c r="D27" s="10"/>
      <c r="E27" s="153"/>
      <c r="F27" s="10"/>
      <c r="G27" s="10"/>
      <c r="H27" s="16" t="s">
        <v>121</v>
      </c>
      <c r="I27" s="18"/>
      <c r="J27" s="10"/>
      <c r="K27" s="10"/>
      <c r="L27" s="1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thickBo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sheetProtection/>
  <mergeCells count="3">
    <mergeCell ref="E25:G26"/>
    <mergeCell ref="K12:K13"/>
    <mergeCell ref="K10:L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A1:R76"/>
  <sheetViews>
    <sheetView zoomScalePageLayoutView="0" workbookViewId="0" topLeftCell="A1">
      <selection activeCell="P9" sqref="P9"/>
    </sheetView>
  </sheetViews>
  <sheetFormatPr defaultColWidth="9.00390625" defaultRowHeight="12.75"/>
  <cols>
    <col min="3" max="3" width="14.00390625" style="0" customWidth="1"/>
    <col min="4" max="4" width="4.00390625" style="0" customWidth="1"/>
    <col min="9" max="9" width="11.25390625" style="0" customWidth="1"/>
    <col min="10" max="10" width="10.25390625" style="0" customWidth="1"/>
    <col min="12" max="12" width="4.375" style="0" customWidth="1"/>
    <col min="13" max="13" width="6.875" style="0" customWidth="1"/>
  </cols>
  <sheetData>
    <row r="1" spans="1:18" ht="12.75">
      <c r="A1" s="160" t="s">
        <v>62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  <c r="O1" s="2"/>
      <c r="P1" s="2"/>
      <c r="Q1" s="2"/>
      <c r="R1" s="2"/>
    </row>
    <row r="2" spans="1:18" ht="12.75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  <c r="O2" s="2"/>
      <c r="P2" s="2"/>
      <c r="Q2" s="2"/>
      <c r="R2" s="2"/>
    </row>
    <row r="3" spans="1:18" ht="13.5" thickBot="1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2"/>
      <c r="P3" s="2"/>
      <c r="Q3" s="2"/>
      <c r="R3" s="2"/>
    </row>
    <row r="4" spans="1:18" ht="12.75">
      <c r="A4" s="5"/>
      <c r="B4" s="6"/>
      <c r="C4" s="6"/>
      <c r="D4" s="120"/>
      <c r="E4" s="10"/>
      <c r="F4" s="10"/>
      <c r="G4" s="10"/>
      <c r="H4" s="10"/>
      <c r="I4" s="10"/>
      <c r="J4" s="10"/>
      <c r="K4" s="10"/>
      <c r="L4" s="10"/>
      <c r="M4" s="10"/>
      <c r="N4" s="12"/>
      <c r="O4" s="2"/>
      <c r="P4" s="2"/>
      <c r="Q4" s="2"/>
      <c r="R4" s="2"/>
    </row>
    <row r="5" spans="1:18" ht="12.75">
      <c r="A5" s="9" t="s">
        <v>105</v>
      </c>
      <c r="B5" s="10"/>
      <c r="C5" s="169" t="str">
        <f>Úvod!D6</f>
        <v>80110</v>
      </c>
      <c r="D5" s="170"/>
      <c r="E5" s="10" t="s">
        <v>63</v>
      </c>
      <c r="F5" s="10"/>
      <c r="G5" s="224" t="str">
        <f>Úvod!K8</f>
        <v>Oprava výměníků tepla v objektech č. 005 a 054</v>
      </c>
      <c r="H5" s="225"/>
      <c r="I5" s="225"/>
      <c r="J5" s="225"/>
      <c r="K5" s="225"/>
      <c r="L5" s="223"/>
      <c r="M5" s="223"/>
      <c r="N5" s="12"/>
      <c r="O5" s="2"/>
      <c r="P5" s="2"/>
      <c r="Q5" s="2"/>
      <c r="R5" s="2"/>
    </row>
    <row r="6" spans="1:18" ht="12.75">
      <c r="A6" s="9" t="s">
        <v>64</v>
      </c>
      <c r="B6" s="10"/>
      <c r="C6" s="169">
        <f>Úvod!D10</f>
      </c>
      <c r="D6" s="170"/>
      <c r="E6" s="10" t="s">
        <v>65</v>
      </c>
      <c r="F6" s="10"/>
      <c r="G6" s="171" t="str">
        <f>Úvod!K10</f>
        <v>Objekt č. 005 - Ubytovna odsouzených B</v>
      </c>
      <c r="H6" s="171"/>
      <c r="I6" s="171"/>
      <c r="J6" s="171"/>
      <c r="K6" s="171"/>
      <c r="L6" s="172"/>
      <c r="M6" s="172"/>
      <c r="N6" s="12"/>
      <c r="O6" s="2"/>
      <c r="P6" s="2"/>
      <c r="Q6" s="2"/>
      <c r="R6" s="2"/>
    </row>
    <row r="7" spans="1:18" ht="12.75">
      <c r="A7" s="9" t="s">
        <v>66</v>
      </c>
      <c r="B7" s="10"/>
      <c r="C7" s="169">
        <f>Úvod!D12</f>
      </c>
      <c r="D7" s="170"/>
      <c r="E7" s="10"/>
      <c r="F7" s="10"/>
      <c r="G7" s="10"/>
      <c r="H7" s="10"/>
      <c r="I7" s="10"/>
      <c r="J7" s="10"/>
      <c r="K7" s="10"/>
      <c r="L7" s="10"/>
      <c r="M7" s="10"/>
      <c r="N7" s="12"/>
      <c r="O7" s="2"/>
      <c r="P7" s="2"/>
      <c r="Q7" s="2"/>
      <c r="R7" s="2"/>
    </row>
    <row r="8" spans="1:18" ht="12.75">
      <c r="A8" s="9" t="s">
        <v>67</v>
      </c>
      <c r="B8" s="10"/>
      <c r="C8" s="169" t="str">
        <f>Úvod!D14</f>
        <v>  </v>
      </c>
      <c r="D8" s="170"/>
      <c r="E8" s="10"/>
      <c r="F8" s="10"/>
      <c r="G8" s="10"/>
      <c r="H8" s="10"/>
      <c r="I8" s="10"/>
      <c r="J8" s="10"/>
      <c r="K8" s="10"/>
      <c r="L8" s="10"/>
      <c r="M8" s="10"/>
      <c r="N8" s="12"/>
      <c r="O8" s="2"/>
      <c r="P8" s="2"/>
      <c r="Q8" s="2"/>
      <c r="R8" s="2"/>
    </row>
    <row r="9" spans="1:18" ht="12.75">
      <c r="A9" s="9"/>
      <c r="B9" s="10"/>
      <c r="C9" s="10"/>
      <c r="D9" s="121"/>
      <c r="E9" s="10"/>
      <c r="F9" s="10"/>
      <c r="G9" s="10"/>
      <c r="H9" s="10"/>
      <c r="I9" s="10"/>
      <c r="J9" s="10"/>
      <c r="K9" s="10"/>
      <c r="L9" s="10"/>
      <c r="M9" s="10"/>
      <c r="N9" s="12"/>
      <c r="O9" s="2"/>
      <c r="P9" s="2"/>
      <c r="Q9" s="2"/>
      <c r="R9" s="2"/>
    </row>
    <row r="10" spans="1:18" ht="12.75">
      <c r="A10" s="9" t="s">
        <v>68</v>
      </c>
      <c r="B10" s="10"/>
      <c r="C10" s="171"/>
      <c r="D10" s="170"/>
      <c r="E10" s="10"/>
      <c r="F10" s="10"/>
      <c r="G10" s="10"/>
      <c r="H10" s="10"/>
      <c r="I10" s="10"/>
      <c r="J10" s="10"/>
      <c r="K10" s="10"/>
      <c r="L10" s="10"/>
      <c r="M10" s="10"/>
      <c r="N10" s="12"/>
      <c r="O10" s="2"/>
      <c r="P10" s="2"/>
      <c r="Q10" s="2"/>
      <c r="R10" s="2"/>
    </row>
    <row r="11" spans="1:18" ht="13.5" thickBot="1">
      <c r="A11" s="9"/>
      <c r="B11" s="10"/>
      <c r="C11" s="10"/>
      <c r="D11" s="121"/>
      <c r="E11" s="10"/>
      <c r="F11" s="10"/>
      <c r="G11" s="10"/>
      <c r="H11" s="10"/>
      <c r="I11" s="10"/>
      <c r="J11" s="10"/>
      <c r="K11" s="14"/>
      <c r="L11" s="14"/>
      <c r="M11" s="14"/>
      <c r="N11" s="15"/>
      <c r="O11" s="2"/>
      <c r="P11" s="2"/>
      <c r="Q11" s="2"/>
      <c r="R11" s="2"/>
    </row>
    <row r="12" spans="1:18" ht="13.5" thickBot="1">
      <c r="A12" s="173" t="s">
        <v>69</v>
      </c>
      <c r="B12" s="174"/>
      <c r="C12" s="174"/>
      <c r="D12" s="174"/>
      <c r="E12" s="181"/>
      <c r="F12" s="173" t="s">
        <v>70</v>
      </c>
      <c r="G12" s="174"/>
      <c r="H12" s="174"/>
      <c r="I12" s="123" t="s">
        <v>135</v>
      </c>
      <c r="J12" s="122">
        <v>0</v>
      </c>
      <c r="K12" s="5"/>
      <c r="L12" s="6"/>
      <c r="M12" s="6"/>
      <c r="N12" s="8"/>
      <c r="O12" s="2"/>
      <c r="P12" s="2"/>
      <c r="Q12" s="2"/>
      <c r="R12" s="2"/>
    </row>
    <row r="13" spans="1:18" ht="12.75">
      <c r="A13" s="175" t="s">
        <v>71</v>
      </c>
      <c r="B13" s="124" t="s">
        <v>72</v>
      </c>
      <c r="C13" s="40"/>
      <c r="D13" s="177"/>
      <c r="E13" s="178"/>
      <c r="F13" s="125" t="str">
        <f>IF(OR(Přirážky!B2="",Přirážky!I2="Nepoužítá přirážka"),"",Přirážky!B2)</f>
        <v>Oborová přirážka</v>
      </c>
      <c r="G13" s="6"/>
      <c r="H13" s="6"/>
      <c r="I13" s="6"/>
      <c r="J13" s="126">
        <f>IF(OR(Přirážky!B2="",Přirážky!I2="Nepoužítá přirážka"),"",IF(Přirážky!D2="VI",Přirážky!G2,Přirážky!H2))</f>
        <v>0</v>
      </c>
      <c r="K13" s="9"/>
      <c r="L13" s="10"/>
      <c r="M13" s="10"/>
      <c r="N13" s="12"/>
      <c r="O13" s="2"/>
      <c r="P13" s="2"/>
      <c r="Q13" s="2"/>
      <c r="R13" s="2"/>
    </row>
    <row r="14" spans="1:18" ht="12.75">
      <c r="A14" s="176"/>
      <c r="B14" s="127" t="s">
        <v>73</v>
      </c>
      <c r="C14" s="23"/>
      <c r="D14" s="179"/>
      <c r="E14" s="180"/>
      <c r="F14" s="128">
        <f>IF(OR(Přirážky!B3="",Přirážky!I3="Nepoužítá přirážka"),"",Přirážky!B3)</f>
      </c>
      <c r="G14" s="10"/>
      <c r="H14" s="10"/>
      <c r="I14" s="10"/>
      <c r="J14" s="129">
        <f>IF(OR(Přirážky!B3="",Přirážky!I3="Nepoužítá přirážka"),"",IF(Přirážky!D3="VI",Přirážky!G3,Přirážky!H3))</f>
      </c>
      <c r="K14" s="9" t="s">
        <v>74</v>
      </c>
      <c r="L14" s="10"/>
      <c r="M14" s="10"/>
      <c r="N14" s="12"/>
      <c r="O14" s="2"/>
      <c r="P14" s="2"/>
      <c r="Q14" s="2"/>
      <c r="R14" s="2"/>
    </row>
    <row r="15" spans="1:18" ht="12.75">
      <c r="A15" s="182" t="s">
        <v>75</v>
      </c>
      <c r="B15" s="130" t="s">
        <v>72</v>
      </c>
      <c r="C15" s="131"/>
      <c r="D15" s="179">
        <f>Rekapitulace!H9</f>
        <v>0</v>
      </c>
      <c r="E15" s="180"/>
      <c r="F15" s="128">
        <f>IF(OR(Přirážky!B4="",Přirážky!I4="Nepoužítá přirážka"),"",Přirážky!B4)</f>
      </c>
      <c r="G15" s="10"/>
      <c r="H15" s="10"/>
      <c r="I15" s="10"/>
      <c r="J15" s="129">
        <f>IF(OR(Přirážky!B4="",Přirážky!I4="Nepoužítá přirážka"),"",IF(Přirážky!D4="VI",Přirážky!G4,Přirážky!H4))</f>
      </c>
      <c r="K15" s="9"/>
      <c r="L15" s="10"/>
      <c r="M15" s="10"/>
      <c r="N15" s="12"/>
      <c r="O15" s="2"/>
      <c r="P15" s="2"/>
      <c r="Q15" s="2"/>
      <c r="R15" s="2"/>
    </row>
    <row r="16" spans="1:18" ht="12.75">
      <c r="A16" s="176"/>
      <c r="B16" s="127" t="s">
        <v>73</v>
      </c>
      <c r="C16" s="23"/>
      <c r="D16" s="179">
        <f>Rekapitulace!G9</f>
        <v>0</v>
      </c>
      <c r="E16" s="180"/>
      <c r="F16" s="128">
        <f>IF(OR(Přirážky!B5="",Přirážky!I5="Nepoužítá přirážka"),"",Přirážky!B5)</f>
      </c>
      <c r="G16" s="10"/>
      <c r="H16" s="10"/>
      <c r="I16" s="10"/>
      <c r="J16" s="129">
        <f>IF(OR(Přirážky!B5="",Přirážky!I5="Nepoužítá přirážka"),"",IF(Přirážky!D5="VI",Přirážky!G5,Přirážky!H5))</f>
      </c>
      <c r="K16" s="9"/>
      <c r="L16" s="10"/>
      <c r="M16" s="10"/>
      <c r="N16" s="12"/>
      <c r="O16" s="2"/>
      <c r="P16" s="2"/>
      <c r="Q16" s="2"/>
      <c r="R16" s="2"/>
    </row>
    <row r="17" spans="1:18" ht="12.75">
      <c r="A17" s="182" t="s">
        <v>76</v>
      </c>
      <c r="B17" s="130" t="s">
        <v>72</v>
      </c>
      <c r="C17" s="131"/>
      <c r="D17" s="179"/>
      <c r="E17" s="180"/>
      <c r="F17" s="128">
        <f>IF(OR(Přirážky!B6="",Přirážky!I6="Nepoužítá přirážka"),"",Přirážky!B6)</f>
      </c>
      <c r="G17" s="10"/>
      <c r="H17" s="10"/>
      <c r="I17" s="10"/>
      <c r="J17" s="129">
        <f>IF(OR(Přirážky!B6="",Přirážky!I6="Nepoužítá přirážka"),"",IF(Přirážky!D6="VI",Přirážky!G6,Přirážky!H6))</f>
      </c>
      <c r="K17" s="9"/>
      <c r="L17" s="10"/>
      <c r="M17" s="10"/>
      <c r="N17" s="12"/>
      <c r="O17" s="2"/>
      <c r="P17" s="2"/>
      <c r="Q17" s="2"/>
      <c r="R17" s="2"/>
    </row>
    <row r="18" spans="1:18" ht="12.75">
      <c r="A18" s="176"/>
      <c r="B18" s="127" t="s">
        <v>73</v>
      </c>
      <c r="C18" s="23"/>
      <c r="D18" s="179"/>
      <c r="E18" s="180"/>
      <c r="F18" s="128">
        <f>IF(OR(Přirážky!B7="",Přirážky!I7="Nepoužítá přirážka"),"",Přirážky!B7)</f>
      </c>
      <c r="G18" s="10"/>
      <c r="H18" s="10"/>
      <c r="I18" s="10"/>
      <c r="J18" s="129">
        <f>IF(OR(Přirážky!B7="",Přirážky!I7="Nepoužítá přirážka"),"",IF(Přirážky!D7="VI",Přirážky!G7,Přirážky!H7))</f>
      </c>
      <c r="K18" s="9"/>
      <c r="L18" s="10"/>
      <c r="M18" s="10"/>
      <c r="N18" s="12"/>
      <c r="O18" s="2"/>
      <c r="P18" s="2"/>
      <c r="Q18" s="2"/>
      <c r="R18" s="2"/>
    </row>
    <row r="19" spans="1:18" ht="13.5" thickBot="1">
      <c r="A19" s="132" t="s">
        <v>77</v>
      </c>
      <c r="B19" s="131"/>
      <c r="C19" s="131"/>
      <c r="D19" s="179"/>
      <c r="E19" s="180"/>
      <c r="F19" s="128">
        <f>IF(OR(Přirážky!B8="",Přirážky!I8="Nepoužítá přirážka"),"",Přirážky!B8)</f>
      </c>
      <c r="G19" s="10"/>
      <c r="H19" s="10"/>
      <c r="I19" s="10"/>
      <c r="J19" s="129">
        <f>IF(OR(Přirážky!B8="",Přirážky!I8="Nepoužítá přirážka"),"",IF(Přirážky!D8="VI",Přirážky!G8,Přirážky!H8))</f>
      </c>
      <c r="K19" s="13" t="s">
        <v>78</v>
      </c>
      <c r="L19" s="14"/>
      <c r="M19" s="14"/>
      <c r="N19" s="15"/>
      <c r="O19" s="2"/>
      <c r="P19" s="2"/>
      <c r="Q19" s="2"/>
      <c r="R19" s="2"/>
    </row>
    <row r="20" spans="1:18" ht="12.75">
      <c r="A20" s="133" t="s">
        <v>79</v>
      </c>
      <c r="B20" s="131"/>
      <c r="C20" s="131"/>
      <c r="D20" s="179">
        <f>SUM(D13:D19)</f>
        <v>0</v>
      </c>
      <c r="E20" s="180"/>
      <c r="F20" s="128">
        <f>IF(OR(Přirážky!B9="",Přirážky!I9="Nepoužítá přirážka"),"",Přirážky!B9)</f>
      </c>
      <c r="G20" s="10"/>
      <c r="H20" s="10"/>
      <c r="I20" s="10"/>
      <c r="J20" s="129">
        <f>IF(OR(Přirážky!B9="",Přirážky!I9="Nepoužítá přirážka"),"",IF(Přirážky!D9="VI",Přirážky!G9,Přirážky!H9))</f>
      </c>
      <c r="K20" s="5"/>
      <c r="L20" s="6"/>
      <c r="M20" s="6"/>
      <c r="N20" s="8"/>
      <c r="O20" s="2"/>
      <c r="P20" s="2"/>
      <c r="Q20" s="2"/>
      <c r="R20" s="2"/>
    </row>
    <row r="21" spans="1:18" ht="12.75">
      <c r="A21" s="132" t="s">
        <v>80</v>
      </c>
      <c r="B21" s="131"/>
      <c r="C21" s="131"/>
      <c r="D21" s="179">
        <f>Přirážky!G19</f>
        <v>0</v>
      </c>
      <c r="E21" s="180"/>
      <c r="F21" s="128">
        <f>IF(OR(Přirážky!B10="",Přirážky!I10="Nepoužítá přirážka"),"",Přirážky!B10)</f>
      </c>
      <c r="G21" s="10"/>
      <c r="H21" s="10"/>
      <c r="I21" s="10"/>
      <c r="J21" s="129">
        <f>IF(OR(Přirážky!B10="",Přirážky!I10="Nepoužítá přirážka"),"",IF(Přirážky!D10="VI",Přirážky!G10,Přirážky!H10))</f>
      </c>
      <c r="K21" s="9" t="s">
        <v>81</v>
      </c>
      <c r="L21" s="10"/>
      <c r="M21" s="10"/>
      <c r="N21" s="12"/>
      <c r="O21" s="2"/>
      <c r="P21" s="2"/>
      <c r="Q21" s="2"/>
      <c r="R21" s="2"/>
    </row>
    <row r="22" spans="1:18" ht="12.75">
      <c r="A22" s="188" t="s">
        <v>82</v>
      </c>
      <c r="B22" s="189"/>
      <c r="C22" s="189"/>
      <c r="D22" s="192">
        <f>D20+J30</f>
        <v>0</v>
      </c>
      <c r="E22" s="193"/>
      <c r="F22" s="128">
        <f>IF(OR(Přirážky!B11="",Přirážky!I11="Nepoužítá přirážka"),"",Přirážky!B11)</f>
      </c>
      <c r="G22" s="10"/>
      <c r="H22" s="10"/>
      <c r="I22" s="10"/>
      <c r="J22" s="129">
        <f>IF(OR(Přirážky!B11="",Přirážky!I11="Nepoužítá přirážka"),"",IF(Přirážky!D11="VI",Přirážky!G11,Přirážky!H11))</f>
      </c>
      <c r="K22" s="9"/>
      <c r="L22" s="10"/>
      <c r="M22" s="10"/>
      <c r="N22" s="12"/>
      <c r="O22" s="2"/>
      <c r="P22" s="2"/>
      <c r="Q22" s="2"/>
      <c r="R22" s="2"/>
    </row>
    <row r="23" spans="1:18" ht="12.75">
      <c r="A23" s="190"/>
      <c r="B23" s="191"/>
      <c r="C23" s="191"/>
      <c r="D23" s="194"/>
      <c r="E23" s="195"/>
      <c r="F23" s="128">
        <f>IF(OR(Přirážky!B12="",Přirážky!I12="Nepoužítá přirážka"),"",Přirážky!B12)</f>
      </c>
      <c r="G23" s="10"/>
      <c r="H23" s="10"/>
      <c r="I23" s="134"/>
      <c r="J23" s="129">
        <f>IF(OR(Přirážky!B12="",Přirážky!I12="Nepoužítá přirážka"),"",IF(Přirážky!D12="VI",Přirážky!G12,Přirážky!H12))</f>
      </c>
      <c r="K23" s="9"/>
      <c r="L23" s="10"/>
      <c r="M23" s="10"/>
      <c r="N23" s="12"/>
      <c r="O23" s="2"/>
      <c r="P23" s="2"/>
      <c r="Q23" s="2"/>
      <c r="R23" s="2"/>
    </row>
    <row r="24" spans="1:18" ht="12.75">
      <c r="A24" s="135" t="s">
        <v>83</v>
      </c>
      <c r="B24" s="136"/>
      <c r="C24" s="136"/>
      <c r="D24" s="137"/>
      <c r="E24" s="138"/>
      <c r="F24" s="128">
        <f>IF(OR(Přirážky!B13="",Přirážky!I13="Nepoužítá přirážka"),"",Přirážky!B13)</f>
      </c>
      <c r="G24" s="139"/>
      <c r="H24" s="139"/>
      <c r="I24" s="139"/>
      <c r="J24" s="129">
        <f>IF(OR(Přirážky!B13="",Přirážky!I13="Nepoužítá přirážka"),"",IF(Přirážky!D13="VI",Přirážky!G13,Přirážky!H13))</f>
      </c>
      <c r="K24" s="9"/>
      <c r="L24" s="10"/>
      <c r="M24" s="10"/>
      <c r="N24" s="12"/>
      <c r="O24" s="2"/>
      <c r="P24" s="2"/>
      <c r="Q24" s="2"/>
      <c r="R24" s="2"/>
    </row>
    <row r="25" spans="1:18" ht="12.75">
      <c r="A25" s="9" t="s">
        <v>84</v>
      </c>
      <c r="B25" s="183" t="s">
        <v>85</v>
      </c>
      <c r="C25" s="183"/>
      <c r="D25" s="184" t="s">
        <v>86</v>
      </c>
      <c r="E25" s="185"/>
      <c r="F25" s="128">
        <f>IF(OR(Přirážky!B14="",Přirážky!I14="Nepoužítá přirážka"),"",Přirážky!B14)</f>
      </c>
      <c r="G25" s="139"/>
      <c r="H25" s="139"/>
      <c r="I25" s="139"/>
      <c r="J25" s="129">
        <f>IF(OR(Přirážky!B14="",Přirážky!I14="Nepoužítá přirážka"),"",IF(Přirážky!D14="VI",Přirážky!G14,Přirážky!H14))</f>
      </c>
      <c r="K25" s="9"/>
      <c r="L25" s="10"/>
      <c r="M25" s="10"/>
      <c r="N25" s="12"/>
      <c r="O25" s="2"/>
      <c r="P25" s="2"/>
      <c r="Q25" s="2"/>
      <c r="R25" s="2"/>
    </row>
    <row r="26" spans="1:18" ht="12.75">
      <c r="A26" s="140">
        <v>5</v>
      </c>
      <c r="B26" s="186">
        <f>SUMIF(Rozpočet!K1:Rozpočet!K35,A26,Rozpočet!H1:Rozpočet!H35)+SUMIF(Rozpočet!K1:Rozpočet!K35,A26,Rozpočet!I1:Rozpočet!I35)+IF($J$12=$A$26,J30,0)</f>
        <v>0</v>
      </c>
      <c r="C26" s="186"/>
      <c r="D26" s="186">
        <f>A26/100*B26</f>
        <v>0</v>
      </c>
      <c r="E26" s="187"/>
      <c r="F26" s="128">
        <f>IF(OR(Přirážky!B15="",Přirážky!I15="Nepoužítá přirážka"),"",Přirážky!B15)</f>
      </c>
      <c r="G26" s="139"/>
      <c r="H26" s="139"/>
      <c r="I26" s="139"/>
      <c r="J26" s="129">
        <f>IF(OR(Přirážky!B15="",Přirážky!I15="Nepoužítá přirážka"),"",IF(Přirážky!D15="VI",Přirážky!G15,Přirážky!H15))</f>
      </c>
      <c r="K26" s="9"/>
      <c r="L26" s="10"/>
      <c r="M26" s="10"/>
      <c r="N26" s="12"/>
      <c r="O26" s="2"/>
      <c r="P26" s="2"/>
      <c r="Q26" s="2"/>
      <c r="R26" s="2"/>
    </row>
    <row r="27" spans="1:18" ht="12.75">
      <c r="A27" s="140">
        <v>9</v>
      </c>
      <c r="B27" s="186">
        <f>SUMIF(Rozpočet!K1:Rozpočet!K35,A27,Rozpočet!H1:Rozpočet!H35)+SUMIF(Rozpočet!K1:Rozpočet!K35,A27,Rozpočet!I1:Rozpočet!I35)+IF($J$12=$A$27,J30,0)</f>
        <v>0</v>
      </c>
      <c r="C27" s="186"/>
      <c r="D27" s="186">
        <f>A27/100*B27</f>
        <v>0</v>
      </c>
      <c r="E27" s="187"/>
      <c r="F27" s="128">
        <f>IF(OR(Přirážky!B16="",Přirážky!I16="Nepoužítá přirážka"),"",Přirážky!B16)</f>
      </c>
      <c r="G27" s="139"/>
      <c r="H27" s="139"/>
      <c r="I27" s="139"/>
      <c r="J27" s="129">
        <f>IF(OR(Přirážky!B16="",Přirážky!I16="Nepoužítá přirážka"),"",IF(Přirážky!D16="VI",Přirážky!G16,Přirážky!H16))</f>
      </c>
      <c r="K27" s="9"/>
      <c r="L27" s="10"/>
      <c r="M27" s="10"/>
      <c r="N27" s="12"/>
      <c r="O27" s="2"/>
      <c r="P27" s="2"/>
      <c r="Q27" s="2"/>
      <c r="R27" s="2"/>
    </row>
    <row r="28" spans="1:18" ht="12.75">
      <c r="A28" s="140">
        <v>20</v>
      </c>
      <c r="B28" s="186">
        <f>D22</f>
        <v>0</v>
      </c>
      <c r="C28" s="186"/>
      <c r="D28" s="186">
        <f>A28/100*B28</f>
        <v>0</v>
      </c>
      <c r="E28" s="187"/>
      <c r="F28" s="128">
        <f>IF(OR(Přirážky!B17="",Přirážky!I17="Nepoužítá přirážka"),"",Přirážky!B17)</f>
      </c>
      <c r="G28" s="139"/>
      <c r="H28" s="139"/>
      <c r="I28" s="139"/>
      <c r="J28" s="129">
        <f>IF(OR(Přirážky!B17="",Přirážky!I17="Nepoužítá přirážka"),"",IF(Přirážky!D17="VI",Přirážky!G17,Přirážky!H17))</f>
      </c>
      <c r="K28" s="9"/>
      <c r="L28" s="10"/>
      <c r="M28" s="10"/>
      <c r="N28" s="12"/>
      <c r="O28" s="2"/>
      <c r="P28" s="2"/>
      <c r="Q28" s="2"/>
      <c r="R28" s="2"/>
    </row>
    <row r="29" spans="1:18" ht="13.5" thickBot="1">
      <c r="A29" s="140"/>
      <c r="B29" s="186"/>
      <c r="C29" s="186"/>
      <c r="D29" s="186">
        <f>A29/100*B29</f>
        <v>0</v>
      </c>
      <c r="E29" s="187"/>
      <c r="F29" s="128">
        <f>IF(OR(Přirážky!B18="",Přirážky!I18="Nepoužítá přirážka"),"",Přirážky!B18)</f>
      </c>
      <c r="G29" s="139"/>
      <c r="H29" s="139"/>
      <c r="I29" s="139"/>
      <c r="J29" s="129">
        <f>IF(OR(Přirážky!B18="",Přirážky!I18="Nepoužítá přirážka"),"",IF(Přirážky!D18="VI",Přirážky!G18,Přirážky!H18))</f>
      </c>
      <c r="K29" s="9"/>
      <c r="L29" s="10"/>
      <c r="M29" s="10"/>
      <c r="N29" s="12"/>
      <c r="O29" s="2"/>
      <c r="P29" s="2"/>
      <c r="Q29" s="2"/>
      <c r="R29" s="2"/>
    </row>
    <row r="30" spans="1:18" ht="14.25" thickBot="1" thickTop="1">
      <c r="A30" s="13" t="s">
        <v>87</v>
      </c>
      <c r="B30" s="14"/>
      <c r="C30" s="14"/>
      <c r="D30" s="196">
        <f>SUM(D26:E29)</f>
        <v>0</v>
      </c>
      <c r="E30" s="197"/>
      <c r="F30" s="141"/>
      <c r="G30" s="142"/>
      <c r="H30" s="142"/>
      <c r="I30" s="142"/>
      <c r="J30" s="143">
        <f>SUM(J13:J29)</f>
        <v>0</v>
      </c>
      <c r="K30" s="13" t="s">
        <v>78</v>
      </c>
      <c r="L30" s="14"/>
      <c r="M30" s="14"/>
      <c r="N30" s="15"/>
      <c r="O30" s="2"/>
      <c r="P30" s="2"/>
      <c r="Q30" s="2"/>
      <c r="R30" s="2"/>
    </row>
    <row r="31" spans="1:18" ht="13.5" thickBot="1">
      <c r="A31" s="198" t="s">
        <v>172</v>
      </c>
      <c r="B31" s="199"/>
      <c r="C31" s="199"/>
      <c r="D31" s="202">
        <f>D30+D22</f>
        <v>0</v>
      </c>
      <c r="E31" s="203"/>
      <c r="F31" s="174" t="s">
        <v>88</v>
      </c>
      <c r="G31" s="174"/>
      <c r="H31" s="174"/>
      <c r="I31" s="174"/>
      <c r="J31" s="181"/>
      <c r="K31" s="10"/>
      <c r="L31" s="10"/>
      <c r="M31" s="10"/>
      <c r="N31" s="12"/>
      <c r="O31" s="2"/>
      <c r="P31" s="2"/>
      <c r="Q31" s="2"/>
      <c r="R31" s="2"/>
    </row>
    <row r="32" spans="1:18" ht="12.75">
      <c r="A32" s="200"/>
      <c r="B32" s="201"/>
      <c r="C32" s="201"/>
      <c r="D32" s="204"/>
      <c r="E32" s="205"/>
      <c r="F32" s="211" t="s">
        <v>89</v>
      </c>
      <c r="G32" s="211"/>
      <c r="H32" s="211"/>
      <c r="I32" s="144" t="s">
        <v>90</v>
      </c>
      <c r="J32" s="145" t="s">
        <v>91</v>
      </c>
      <c r="K32" s="10" t="s">
        <v>92</v>
      </c>
      <c r="L32" s="10"/>
      <c r="M32" s="10"/>
      <c r="N32" s="12"/>
      <c r="O32" s="2"/>
      <c r="P32" s="2"/>
      <c r="Q32" s="2"/>
      <c r="R32" s="2"/>
    </row>
    <row r="33" spans="1:18" ht="12.75">
      <c r="A33" s="200"/>
      <c r="B33" s="201"/>
      <c r="C33" s="201"/>
      <c r="D33" s="204"/>
      <c r="E33" s="205"/>
      <c r="F33" s="208"/>
      <c r="G33" s="208"/>
      <c r="H33" s="208"/>
      <c r="I33" s="146"/>
      <c r="J33" s="147">
        <f>IF(I33&gt;0,$D$22/I33,"")</f>
      </c>
      <c r="K33" s="10"/>
      <c r="L33" s="10"/>
      <c r="M33" s="10"/>
      <c r="N33" s="12"/>
      <c r="O33" s="2"/>
      <c r="P33" s="2"/>
      <c r="Q33" s="2"/>
      <c r="R33" s="2"/>
    </row>
    <row r="34" spans="1:18" ht="12.75">
      <c r="A34" s="148"/>
      <c r="B34" s="10"/>
      <c r="C34" s="10"/>
      <c r="D34" s="10"/>
      <c r="E34" s="12"/>
      <c r="F34" s="207"/>
      <c r="G34" s="208"/>
      <c r="H34" s="208"/>
      <c r="I34" s="146"/>
      <c r="J34" s="147">
        <f>IF(I34&gt;0,$D$22/I34,"")</f>
      </c>
      <c r="K34" s="10"/>
      <c r="L34" s="10"/>
      <c r="M34" s="10"/>
      <c r="N34" s="12"/>
      <c r="O34" s="2"/>
      <c r="P34" s="2"/>
      <c r="Q34" s="2"/>
      <c r="R34" s="2"/>
    </row>
    <row r="35" spans="1:18" ht="12.75">
      <c r="A35" s="9"/>
      <c r="B35" s="10"/>
      <c r="C35" s="10"/>
      <c r="D35" s="10"/>
      <c r="E35" s="12"/>
      <c r="F35" s="207"/>
      <c r="G35" s="208"/>
      <c r="H35" s="208"/>
      <c r="I35" s="146"/>
      <c r="J35" s="147">
        <f>IF(I35&gt;0,$D$22/I35,"")</f>
      </c>
      <c r="K35" s="10"/>
      <c r="L35" s="10"/>
      <c r="M35" s="10"/>
      <c r="N35" s="12"/>
      <c r="O35" s="2"/>
      <c r="P35" s="2"/>
      <c r="Q35" s="2"/>
      <c r="R35" s="2"/>
    </row>
    <row r="36" spans="1:18" ht="13.5" thickBot="1">
      <c r="A36" s="13"/>
      <c r="B36" s="14"/>
      <c r="C36" s="14"/>
      <c r="D36" s="14"/>
      <c r="E36" s="15"/>
      <c r="F36" s="209"/>
      <c r="G36" s="210"/>
      <c r="H36" s="210"/>
      <c r="I36" s="149"/>
      <c r="J36" s="150">
        <f>IF(I36&gt;0,$D$22/I36,"")</f>
      </c>
      <c r="K36" s="14"/>
      <c r="L36" s="14"/>
      <c r="M36" s="14"/>
      <c r="N36" s="15"/>
      <c r="O36" s="2"/>
      <c r="P36" s="2"/>
      <c r="Q36" s="2"/>
      <c r="R36" s="2"/>
    </row>
    <row r="37" spans="1:18" ht="12.75">
      <c r="A37" s="3"/>
      <c r="B37" s="3"/>
      <c r="C37" s="3"/>
      <c r="D37" s="3"/>
      <c r="E37" s="3"/>
      <c r="F37" s="206"/>
      <c r="G37" s="206"/>
      <c r="H37" s="206"/>
      <c r="I37" s="3"/>
      <c r="J37" s="3"/>
      <c r="K37" s="3"/>
      <c r="L37" s="3"/>
      <c r="M37" s="3"/>
      <c r="N37" s="3"/>
      <c r="O37" s="3"/>
      <c r="P37" s="2"/>
      <c r="Q37" s="2"/>
      <c r="R37" s="2"/>
    </row>
    <row r="38" spans="1:18" ht="12.75">
      <c r="A38" s="3"/>
      <c r="B38" s="3"/>
      <c r="C38" s="3"/>
      <c r="D38" s="3"/>
      <c r="E38" s="3"/>
      <c r="F38" s="206"/>
      <c r="G38" s="206"/>
      <c r="H38" s="206"/>
      <c r="I38" s="3"/>
      <c r="J38" s="3"/>
      <c r="K38" s="3"/>
      <c r="L38" s="3"/>
      <c r="M38" s="3"/>
      <c r="N38" s="3"/>
      <c r="O38" s="3"/>
      <c r="P38" s="2"/>
      <c r="Q38" s="2"/>
      <c r="R38" s="2"/>
    </row>
    <row r="39" spans="1:18" ht="12.75">
      <c r="A39" s="3"/>
      <c r="B39" s="3"/>
      <c r="C39" s="3"/>
      <c r="D39" s="3"/>
      <c r="E39" s="3"/>
      <c r="F39" s="206"/>
      <c r="G39" s="206"/>
      <c r="H39" s="206"/>
      <c r="I39" s="3"/>
      <c r="J39" s="3"/>
      <c r="K39" s="3"/>
      <c r="L39" s="3"/>
      <c r="M39" s="3"/>
      <c r="N39" s="3"/>
      <c r="O39" s="3"/>
      <c r="P39" s="2"/>
      <c r="Q39" s="2"/>
      <c r="R39" s="2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"/>
      <c r="Q40" s="2"/>
      <c r="R40" s="2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"/>
      <c r="Q41" s="2"/>
      <c r="R41" s="2"/>
    </row>
    <row r="42" spans="1:1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</sheetData>
  <sheetProtection/>
  <mergeCells count="46">
    <mergeCell ref="F39:H39"/>
    <mergeCell ref="F35:H35"/>
    <mergeCell ref="F36:H36"/>
    <mergeCell ref="F37:H37"/>
    <mergeCell ref="F38:H38"/>
    <mergeCell ref="F31:J31"/>
    <mergeCell ref="F32:H32"/>
    <mergeCell ref="F33:H33"/>
    <mergeCell ref="F34:H34"/>
    <mergeCell ref="B29:C29"/>
    <mergeCell ref="D29:E29"/>
    <mergeCell ref="D30:E30"/>
    <mergeCell ref="A31:C33"/>
    <mergeCell ref="D31:E33"/>
    <mergeCell ref="B27:C27"/>
    <mergeCell ref="D27:E27"/>
    <mergeCell ref="B28:C28"/>
    <mergeCell ref="D28:E28"/>
    <mergeCell ref="B25:C25"/>
    <mergeCell ref="D25:E25"/>
    <mergeCell ref="B26:C26"/>
    <mergeCell ref="D26:E26"/>
    <mergeCell ref="D19:E19"/>
    <mergeCell ref="D20:E20"/>
    <mergeCell ref="D21:E21"/>
    <mergeCell ref="A22:C23"/>
    <mergeCell ref="D22:E23"/>
    <mergeCell ref="A15:A16"/>
    <mergeCell ref="D15:E15"/>
    <mergeCell ref="D16:E16"/>
    <mergeCell ref="A17:A18"/>
    <mergeCell ref="D17:E17"/>
    <mergeCell ref="D18:E18"/>
    <mergeCell ref="A13:A14"/>
    <mergeCell ref="D13:E13"/>
    <mergeCell ref="D14:E14"/>
    <mergeCell ref="C7:D7"/>
    <mergeCell ref="C8:D8"/>
    <mergeCell ref="C10:D10"/>
    <mergeCell ref="A12:E12"/>
    <mergeCell ref="A1:N3"/>
    <mergeCell ref="C5:D5"/>
    <mergeCell ref="C6:D6"/>
    <mergeCell ref="G6:M6"/>
    <mergeCell ref="F12:H12"/>
    <mergeCell ref="G5:K5"/>
  </mergeCells>
  <conditionalFormatting sqref="B26:E29">
    <cfRule type="cellIs" priority="1" dxfId="1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300" verticalDpi="300" orientation="landscape" paperSize="9" r:id="rId3"/>
  <headerFooter alignWithMargins="0">
    <oddFooter>&amp;LKrycí list&amp;C&amp;F&amp;RStránka &amp;P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9"/>
  <dimension ref="A1:M36"/>
  <sheetViews>
    <sheetView zoomScalePageLayoutView="0" workbookViewId="0" topLeftCell="A1">
      <selection activeCell="J23" sqref="J23"/>
    </sheetView>
  </sheetViews>
  <sheetFormatPr defaultColWidth="9.00390625" defaultRowHeight="12.75"/>
  <cols>
    <col min="2" max="2" width="43.625" style="0" customWidth="1"/>
    <col min="5" max="5" width="9.875" style="0" customWidth="1"/>
    <col min="6" max="6" width="10.25390625" style="0" customWidth="1"/>
    <col min="7" max="7" width="11.125" style="0" customWidth="1"/>
    <col min="8" max="8" width="11.625" style="0" customWidth="1"/>
    <col min="9" max="9" width="30.25390625" style="0" customWidth="1"/>
    <col min="13" max="13" width="0" style="0" hidden="1" customWidth="1"/>
  </cols>
  <sheetData>
    <row r="1" spans="1:13" ht="13.5" thickBot="1">
      <c r="A1" s="93" t="s">
        <v>128</v>
      </c>
      <c r="B1" s="94" t="s">
        <v>53</v>
      </c>
      <c r="C1" s="95" t="s">
        <v>54</v>
      </c>
      <c r="D1" s="96" t="s">
        <v>55</v>
      </c>
      <c r="E1" s="96" t="s">
        <v>56</v>
      </c>
      <c r="F1" s="97" t="s">
        <v>57</v>
      </c>
      <c r="G1" s="95" t="s">
        <v>58</v>
      </c>
      <c r="H1" s="98" t="s">
        <v>59</v>
      </c>
      <c r="I1" s="99" t="s">
        <v>60</v>
      </c>
      <c r="M1" s="119">
        <f>Rekapitulace!F11</f>
        <v>0</v>
      </c>
    </row>
    <row r="2" spans="1:13" ht="16.5" customHeight="1">
      <c r="A2" s="1"/>
      <c r="B2" s="100" t="s">
        <v>103</v>
      </c>
      <c r="C2" s="101" t="s">
        <v>102</v>
      </c>
      <c r="D2" s="102" t="s">
        <v>101</v>
      </c>
      <c r="E2" s="103">
        <v>0</v>
      </c>
      <c r="F2" s="104">
        <f>Rekapitulace!G11</f>
        <v>0</v>
      </c>
      <c r="G2" s="105">
        <f>IF($D2="VI",IF($C2="Kč",$E2,($E2/100)*$F2),"")</f>
        <v>0</v>
      </c>
      <c r="H2" s="106">
        <f>IF($D2="XI",IF($C2="Kč",$E2,($E2/100)*$F2),"")</f>
      </c>
      <c r="I2" s="107"/>
      <c r="M2" s="119">
        <f>Rekapitulace!F11</f>
        <v>0</v>
      </c>
    </row>
    <row r="3" spans="1:9" ht="16.5" customHeight="1">
      <c r="A3" s="1"/>
      <c r="B3" s="108"/>
      <c r="C3" s="109"/>
      <c r="D3" s="110"/>
      <c r="E3" s="111">
        <f>IF(B3="%",Rekapitulace!F11,"")</f>
      </c>
      <c r="F3" s="112"/>
      <c r="G3" s="113">
        <f aca="true" t="shared" si="0" ref="G3:G18">IF(D3="VI",IF(C3="Kč",E3,(E3/100)*F3),"")</f>
      </c>
      <c r="H3" s="106">
        <f aca="true" t="shared" si="1" ref="H3:H18">IF($D3="XI",IF($C3="Kč",$E3,($E3/100)*$F3),"")</f>
      </c>
      <c r="I3" s="107"/>
    </row>
    <row r="4" spans="1:9" ht="16.5" customHeight="1">
      <c r="A4" s="1"/>
      <c r="B4" s="108"/>
      <c r="C4" s="109"/>
      <c r="D4" s="110"/>
      <c r="E4" s="111">
        <f>IF(B4="%",Rekapitulace!F11,"")</f>
      </c>
      <c r="F4" s="112"/>
      <c r="G4" s="113">
        <f t="shared" si="0"/>
      </c>
      <c r="H4" s="106">
        <f t="shared" si="1"/>
      </c>
      <c r="I4" s="107"/>
    </row>
    <row r="5" spans="1:9" ht="16.5" customHeight="1">
      <c r="A5" s="1"/>
      <c r="B5" s="108"/>
      <c r="C5" s="109"/>
      <c r="D5" s="110"/>
      <c r="E5" s="111">
        <f>IF(B5="%",Rekapitulace!F11,"")</f>
      </c>
      <c r="F5" s="112"/>
      <c r="G5" s="113">
        <f t="shared" si="0"/>
      </c>
      <c r="H5" s="106">
        <f t="shared" si="1"/>
      </c>
      <c r="I5" s="107"/>
    </row>
    <row r="6" spans="1:9" ht="16.5" customHeight="1">
      <c r="A6" s="1"/>
      <c r="B6" s="108"/>
      <c r="C6" s="109"/>
      <c r="D6" s="110"/>
      <c r="E6" s="111">
        <f>IF(B6="%",Rekapitulace!F11,"")</f>
      </c>
      <c r="F6" s="112"/>
      <c r="G6" s="113">
        <f t="shared" si="0"/>
      </c>
      <c r="H6" s="106">
        <f t="shared" si="1"/>
      </c>
      <c r="I6" s="107"/>
    </row>
    <row r="7" spans="1:9" ht="16.5" customHeight="1">
      <c r="A7" s="1"/>
      <c r="B7" s="108"/>
      <c r="C7" s="109"/>
      <c r="D7" s="110"/>
      <c r="E7" s="111">
        <f>IF(B7="%",Rekapitulace!F11,"")</f>
      </c>
      <c r="F7" s="112"/>
      <c r="G7" s="113">
        <f t="shared" si="0"/>
      </c>
      <c r="H7" s="106">
        <f t="shared" si="1"/>
      </c>
      <c r="I7" s="107"/>
    </row>
    <row r="8" spans="1:9" ht="16.5" customHeight="1">
      <c r="A8" s="1"/>
      <c r="B8" s="108"/>
      <c r="C8" s="109"/>
      <c r="D8" s="110"/>
      <c r="E8" s="111">
        <f>IF(B8="%",Rekapitulace!F11,"")</f>
      </c>
      <c r="F8" s="112"/>
      <c r="G8" s="113">
        <f t="shared" si="0"/>
      </c>
      <c r="H8" s="106">
        <f t="shared" si="1"/>
      </c>
      <c r="I8" s="107"/>
    </row>
    <row r="9" spans="1:9" ht="16.5" customHeight="1">
      <c r="A9" s="1"/>
      <c r="B9" s="108"/>
      <c r="C9" s="109"/>
      <c r="D9" s="110"/>
      <c r="E9" s="111">
        <f>IF(B9="%",Rekapitulace!F11,"")</f>
      </c>
      <c r="F9" s="112"/>
      <c r="G9" s="113">
        <f t="shared" si="0"/>
      </c>
      <c r="H9" s="106">
        <f t="shared" si="1"/>
      </c>
      <c r="I9" s="107"/>
    </row>
    <row r="10" spans="1:9" ht="16.5" customHeight="1">
      <c r="A10" s="1"/>
      <c r="B10" s="108"/>
      <c r="C10" s="109"/>
      <c r="D10" s="110"/>
      <c r="E10" s="111">
        <f>IF(B10="%",Rekapitulace!F11,"")</f>
      </c>
      <c r="F10" s="112"/>
      <c r="G10" s="113">
        <f t="shared" si="0"/>
      </c>
      <c r="H10" s="106">
        <f t="shared" si="1"/>
      </c>
      <c r="I10" s="107"/>
    </row>
    <row r="11" spans="1:9" ht="16.5" customHeight="1">
      <c r="A11" s="1"/>
      <c r="B11" s="108"/>
      <c r="C11" s="109"/>
      <c r="D11" s="110"/>
      <c r="E11" s="111">
        <f>IF(B11="%",Rekapitulace!F11,"")</f>
      </c>
      <c r="F11" s="112"/>
      <c r="G11" s="113">
        <f t="shared" si="0"/>
      </c>
      <c r="H11" s="106">
        <f t="shared" si="1"/>
      </c>
      <c r="I11" s="107"/>
    </row>
    <row r="12" spans="1:9" ht="16.5" customHeight="1">
      <c r="A12" s="1"/>
      <c r="B12" s="108"/>
      <c r="C12" s="109"/>
      <c r="D12" s="110"/>
      <c r="E12" s="111">
        <f>IF(B12="%",Rekapitulace!F11,"")</f>
      </c>
      <c r="F12" s="112"/>
      <c r="G12" s="113">
        <f t="shared" si="0"/>
      </c>
      <c r="H12" s="106">
        <f t="shared" si="1"/>
      </c>
      <c r="I12" s="107"/>
    </row>
    <row r="13" spans="1:9" ht="16.5" customHeight="1">
      <c r="A13" s="1"/>
      <c r="B13" s="108"/>
      <c r="C13" s="109"/>
      <c r="D13" s="110"/>
      <c r="E13" s="111">
        <f>IF(B13="%",Rekapitulace!F11,"")</f>
      </c>
      <c r="F13" s="112"/>
      <c r="G13" s="113">
        <f t="shared" si="0"/>
      </c>
      <c r="H13" s="106">
        <f t="shared" si="1"/>
      </c>
      <c r="I13" s="107"/>
    </row>
    <row r="14" spans="1:9" ht="16.5" customHeight="1">
      <c r="A14" s="1"/>
      <c r="B14" s="108"/>
      <c r="C14" s="109"/>
      <c r="D14" s="110"/>
      <c r="E14" s="111">
        <f>IF(B14="%",Rekapitulace!F11,"")</f>
      </c>
      <c r="F14" s="112"/>
      <c r="G14" s="113">
        <f t="shared" si="0"/>
      </c>
      <c r="H14" s="106">
        <f t="shared" si="1"/>
      </c>
      <c r="I14" s="107"/>
    </row>
    <row r="15" spans="1:9" ht="16.5" customHeight="1">
      <c r="A15" s="1"/>
      <c r="B15" s="108"/>
      <c r="C15" s="109"/>
      <c r="D15" s="110"/>
      <c r="E15" s="111">
        <f>IF(B15="%",Rekapitulace!F11,"")</f>
      </c>
      <c r="F15" s="112"/>
      <c r="G15" s="113">
        <f t="shared" si="0"/>
      </c>
      <c r="H15" s="106">
        <f t="shared" si="1"/>
      </c>
      <c r="I15" s="107"/>
    </row>
    <row r="16" spans="1:9" ht="16.5" customHeight="1">
      <c r="A16" s="1"/>
      <c r="B16" s="108"/>
      <c r="C16" s="109"/>
      <c r="D16" s="110"/>
      <c r="E16" s="111">
        <f>IF(B16="%",Rekapitulace!F11,"")</f>
      </c>
      <c r="F16" s="112"/>
      <c r="G16" s="113">
        <f t="shared" si="0"/>
      </c>
      <c r="H16" s="106">
        <f t="shared" si="1"/>
      </c>
      <c r="I16" s="107"/>
    </row>
    <row r="17" spans="1:9" ht="16.5" customHeight="1">
      <c r="A17" s="1"/>
      <c r="B17" s="108"/>
      <c r="C17" s="109"/>
      <c r="D17" s="110"/>
      <c r="E17" s="111">
        <f>IF(B17="%",Rekapitulace!F11,"")</f>
      </c>
      <c r="F17" s="112"/>
      <c r="G17" s="113">
        <f t="shared" si="0"/>
      </c>
      <c r="H17" s="106">
        <f t="shared" si="1"/>
      </c>
      <c r="I17" s="107"/>
    </row>
    <row r="18" spans="1:9" ht="16.5" customHeight="1" thickBot="1">
      <c r="A18" s="1"/>
      <c r="B18" s="108"/>
      <c r="C18" s="109"/>
      <c r="D18" s="110"/>
      <c r="E18" s="111">
        <f>IF(B18="%",Rekapitulace!F11,"")</f>
      </c>
      <c r="F18" s="112"/>
      <c r="G18" s="113">
        <f t="shared" si="0"/>
      </c>
      <c r="H18" s="106">
        <f t="shared" si="1"/>
      </c>
      <c r="I18" s="114"/>
    </row>
    <row r="19" spans="1:8" ht="13.5" thickBot="1">
      <c r="A19" s="115" t="s">
        <v>61</v>
      </c>
      <c r="B19" s="116"/>
      <c r="C19" s="116"/>
      <c r="D19" s="116"/>
      <c r="E19" s="116"/>
      <c r="F19" s="116"/>
      <c r="G19" s="117">
        <f>SUM(G2:G18)</f>
        <v>0</v>
      </c>
      <c r="H19" s="118">
        <f>SUM(H2:H18)</f>
        <v>0</v>
      </c>
    </row>
    <row r="20" spans="3:8" ht="12.75">
      <c r="C20" s="110"/>
      <c r="D20" s="110"/>
      <c r="E20" s="112"/>
      <c r="F20" s="112"/>
      <c r="G20" s="112">
        <f>IF($D20="VI",IF($C20="Kč",$E20,($E20/100)*$F20),"")</f>
      </c>
      <c r="H20" s="112">
        <f>IF($D20="XI",IF($C20="Kč",$E20,($E20/100)*$F20),"")</f>
      </c>
    </row>
    <row r="21" spans="3:8" ht="12.75">
      <c r="C21" s="110"/>
      <c r="D21" s="110"/>
      <c r="E21" s="112"/>
      <c r="F21" s="112"/>
      <c r="G21" s="112">
        <f aca="true" t="shared" si="2" ref="G21:G36">IF(D21="VI",IF(C21="Kč",E21,(E21/100)*F21),"")</f>
      </c>
      <c r="H21" s="112">
        <f aca="true" t="shared" si="3" ref="H21:H36">IF($D21="XI",IF($C21="Kč",$E21,($E21/100)*$F21),"")</f>
      </c>
    </row>
    <row r="22" spans="3:8" ht="12.75">
      <c r="C22" s="110"/>
      <c r="D22" s="110"/>
      <c r="E22" s="112"/>
      <c r="F22" s="112"/>
      <c r="G22" s="112">
        <f t="shared" si="2"/>
      </c>
      <c r="H22" s="112">
        <f t="shared" si="3"/>
      </c>
    </row>
    <row r="23" spans="3:8" ht="12.75">
      <c r="C23" s="110"/>
      <c r="D23" s="110"/>
      <c r="E23" s="112"/>
      <c r="F23" s="112"/>
      <c r="G23" s="112">
        <f t="shared" si="2"/>
      </c>
      <c r="H23" s="112">
        <f t="shared" si="3"/>
      </c>
    </row>
    <row r="24" spans="3:8" ht="12.75">
      <c r="C24" s="110"/>
      <c r="D24" s="110"/>
      <c r="E24" s="112"/>
      <c r="F24" s="112"/>
      <c r="G24" s="112">
        <f t="shared" si="2"/>
      </c>
      <c r="H24" s="112">
        <f t="shared" si="3"/>
      </c>
    </row>
    <row r="25" spans="3:8" ht="12.75">
      <c r="C25" s="110"/>
      <c r="D25" s="110"/>
      <c r="E25" s="112"/>
      <c r="F25" s="112"/>
      <c r="G25" s="112">
        <f t="shared" si="2"/>
      </c>
      <c r="H25" s="112">
        <f t="shared" si="3"/>
      </c>
    </row>
    <row r="26" spans="3:8" ht="12.75">
      <c r="C26" s="110"/>
      <c r="D26" s="110"/>
      <c r="E26" s="112"/>
      <c r="F26" s="112"/>
      <c r="G26" s="112">
        <f t="shared" si="2"/>
      </c>
      <c r="H26" s="112">
        <f t="shared" si="3"/>
      </c>
    </row>
    <row r="27" spans="3:8" ht="12.75">
      <c r="C27" s="110"/>
      <c r="D27" s="110"/>
      <c r="E27" s="112"/>
      <c r="F27" s="112"/>
      <c r="G27" s="112">
        <f t="shared" si="2"/>
      </c>
      <c r="H27" s="112">
        <f t="shared" si="3"/>
      </c>
    </row>
    <row r="28" spans="3:8" ht="12.75">
      <c r="C28" s="110"/>
      <c r="D28" s="110"/>
      <c r="E28" s="112"/>
      <c r="F28" s="112"/>
      <c r="G28" s="112">
        <f t="shared" si="2"/>
      </c>
      <c r="H28" s="112">
        <f t="shared" si="3"/>
      </c>
    </row>
    <row r="29" spans="3:8" ht="12.75">
      <c r="C29" s="110"/>
      <c r="D29" s="110"/>
      <c r="E29" s="112"/>
      <c r="F29" s="112"/>
      <c r="G29" s="112">
        <f t="shared" si="2"/>
      </c>
      <c r="H29" s="112">
        <f t="shared" si="3"/>
      </c>
    </row>
    <row r="30" spans="3:8" ht="12.75">
      <c r="C30" s="110"/>
      <c r="D30" s="110"/>
      <c r="E30" s="112"/>
      <c r="F30" s="112"/>
      <c r="G30" s="112">
        <f t="shared" si="2"/>
      </c>
      <c r="H30" s="112">
        <f t="shared" si="3"/>
      </c>
    </row>
    <row r="31" spans="3:8" ht="12.75">
      <c r="C31" s="110"/>
      <c r="D31" s="110"/>
      <c r="E31" s="112"/>
      <c r="F31" s="112"/>
      <c r="G31" s="112">
        <f t="shared" si="2"/>
      </c>
      <c r="H31" s="112">
        <f t="shared" si="3"/>
      </c>
    </row>
    <row r="32" spans="3:8" ht="12.75">
      <c r="C32" s="110"/>
      <c r="D32" s="110"/>
      <c r="E32" s="112"/>
      <c r="F32" s="112"/>
      <c r="G32" s="112">
        <f t="shared" si="2"/>
      </c>
      <c r="H32" s="112">
        <f t="shared" si="3"/>
      </c>
    </row>
    <row r="33" spans="3:8" ht="12.75">
      <c r="C33" s="110"/>
      <c r="D33" s="110"/>
      <c r="E33" s="112"/>
      <c r="F33" s="112"/>
      <c r="G33" s="112">
        <f t="shared" si="2"/>
      </c>
      <c r="H33" s="112">
        <f t="shared" si="3"/>
      </c>
    </row>
    <row r="34" spans="3:8" ht="12.75">
      <c r="C34" s="110"/>
      <c r="D34" s="110"/>
      <c r="E34" s="112"/>
      <c r="F34" s="112"/>
      <c r="G34" s="112">
        <f t="shared" si="2"/>
      </c>
      <c r="H34" s="112">
        <f t="shared" si="3"/>
      </c>
    </row>
    <row r="35" spans="3:8" ht="12.75">
      <c r="C35" s="110"/>
      <c r="D35" s="110"/>
      <c r="E35" s="112"/>
      <c r="F35" s="112"/>
      <c r="G35" s="112">
        <f t="shared" si="2"/>
      </c>
      <c r="H35" s="112">
        <f t="shared" si="3"/>
      </c>
    </row>
    <row r="36" spans="3:8" ht="12.75">
      <c r="C36" s="110"/>
      <c r="D36" s="110"/>
      <c r="E36" s="112"/>
      <c r="F36" s="112"/>
      <c r="G36" s="112">
        <f t="shared" si="2"/>
      </c>
      <c r="H36" s="112">
        <f t="shared" si="3"/>
      </c>
    </row>
  </sheetData>
  <sheetProtection/>
  <dataValidations count="2">
    <dataValidation type="list" allowBlank="1" showInputMessage="1" showErrorMessage="1" sqref="D2:D18 D20:D36">
      <formula1>"VI,XI"</formula1>
    </dataValidation>
    <dataValidation type="list" allowBlank="1" showInputMessage="1" showErrorMessage="1" sqref="C2:C18 C20:C36">
      <formula1>"%,Kč"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Footer>&amp;LPřirážky&amp;C&amp;F&amp;RStránka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Z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12" sqref="O12"/>
    </sheetView>
  </sheetViews>
  <sheetFormatPr defaultColWidth="9.00390625" defaultRowHeight="12.75"/>
  <cols>
    <col min="1" max="1" width="5.625" style="0" customWidth="1"/>
    <col min="2" max="2" width="12.375" style="0" customWidth="1"/>
    <col min="3" max="3" width="38.125" style="0" customWidth="1"/>
    <col min="4" max="4" width="6.125" style="0" customWidth="1"/>
    <col min="5" max="5" width="12.375" style="0" customWidth="1"/>
    <col min="6" max="6" width="10.625" style="0" customWidth="1"/>
    <col min="7" max="7" width="12.00390625" style="0" bestFit="1" customWidth="1"/>
    <col min="8" max="8" width="11.625" style="0" bestFit="1" customWidth="1"/>
    <col min="9" max="9" width="11.00390625" style="0" customWidth="1"/>
    <col min="10" max="10" width="10.875" style="0" customWidth="1"/>
    <col min="11" max="11" width="4.875" style="0" bestFit="1" customWidth="1"/>
    <col min="12" max="12" width="9.75390625" style="0" customWidth="1"/>
    <col min="17" max="17" width="0" style="0" hidden="1" customWidth="1"/>
  </cols>
  <sheetData>
    <row r="1" spans="1:26" s="28" customFormat="1" ht="12.75">
      <c r="A1" s="25" t="s">
        <v>128</v>
      </c>
      <c r="B1" s="25" t="s">
        <v>129</v>
      </c>
      <c r="C1" s="25" t="s">
        <v>130</v>
      </c>
      <c r="D1" s="25" t="s">
        <v>131</v>
      </c>
      <c r="E1" s="26" t="s">
        <v>132</v>
      </c>
      <c r="F1" s="215" t="s">
        <v>133</v>
      </c>
      <c r="G1" s="216"/>
      <c r="H1" s="216"/>
      <c r="I1" s="217"/>
      <c r="J1" s="27" t="s">
        <v>134</v>
      </c>
      <c r="K1" s="27" t="s">
        <v>135</v>
      </c>
      <c r="L1" s="27" t="s">
        <v>136</v>
      </c>
      <c r="M1" s="27" t="s">
        <v>137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s="28" customFormat="1" ht="13.5" thickBot="1">
      <c r="A2" s="29" t="s">
        <v>138</v>
      </c>
      <c r="B2" s="29" t="s">
        <v>139</v>
      </c>
      <c r="C2" s="29"/>
      <c r="D2" s="29" t="s">
        <v>140</v>
      </c>
      <c r="E2" s="30" t="s">
        <v>139</v>
      </c>
      <c r="F2" s="31" t="s">
        <v>141</v>
      </c>
      <c r="G2" s="31" t="s">
        <v>142</v>
      </c>
      <c r="H2" s="32" t="s">
        <v>143</v>
      </c>
      <c r="I2" s="33" t="s">
        <v>144</v>
      </c>
      <c r="J2" s="31" t="s">
        <v>145</v>
      </c>
      <c r="K2" s="31" t="s">
        <v>146</v>
      </c>
      <c r="L2" s="31"/>
      <c r="M2" s="3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3.5" thickBot="1">
      <c r="A3" s="218" t="s">
        <v>152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40"/>
      <c r="B4" s="213" t="s">
        <v>153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41" t="s">
        <v>154</v>
      </c>
      <c r="B5" s="41" t="s">
        <v>155</v>
      </c>
      <c r="C5" s="42" t="s">
        <v>93</v>
      </c>
      <c r="D5" s="41" t="s">
        <v>156</v>
      </c>
      <c r="E5" s="43">
        <v>19</v>
      </c>
      <c r="F5" s="44"/>
      <c r="G5" s="44">
        <f>F5*L5*Úvod!E16</f>
        <v>0</v>
      </c>
      <c r="H5" s="44">
        <f aca="true" t="shared" si="0" ref="H5:H10">IF(E5=0,,E5*G5)</f>
        <v>0</v>
      </c>
      <c r="I5" s="44"/>
      <c r="J5" s="45">
        <f>0.00027*E5</f>
        <v>0.00513</v>
      </c>
      <c r="K5" s="46">
        <v>0</v>
      </c>
      <c r="L5" s="47">
        <v>1</v>
      </c>
      <c r="M5" s="41" t="s">
        <v>157</v>
      </c>
      <c r="N5" s="2"/>
      <c r="O5" s="2"/>
      <c r="P5" s="2"/>
      <c r="Q5" s="2" t="s">
        <v>158</v>
      </c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48" t="s">
        <v>154</v>
      </c>
      <c r="B6" s="48" t="s">
        <v>159</v>
      </c>
      <c r="C6" s="49" t="s">
        <v>160</v>
      </c>
      <c r="D6" s="48" t="s">
        <v>156</v>
      </c>
      <c r="E6" s="50">
        <v>22</v>
      </c>
      <c r="F6" s="51"/>
      <c r="G6" s="51">
        <f>F6*L6*Úvod!E16</f>
        <v>0</v>
      </c>
      <c r="H6" s="51">
        <f t="shared" si="0"/>
        <v>0</v>
      </c>
      <c r="I6" s="51"/>
      <c r="J6" s="52">
        <f>0.00029*E6</f>
        <v>0.00638</v>
      </c>
      <c r="K6" s="53">
        <v>0</v>
      </c>
      <c r="L6" s="54">
        <v>1</v>
      </c>
      <c r="M6" s="48" t="s">
        <v>157</v>
      </c>
      <c r="N6" s="2"/>
      <c r="O6" s="2"/>
      <c r="P6" s="2"/>
      <c r="Q6" s="2" t="s">
        <v>161</v>
      </c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48" t="s">
        <v>154</v>
      </c>
      <c r="B7" s="48" t="s">
        <v>162</v>
      </c>
      <c r="C7" s="49" t="s">
        <v>163</v>
      </c>
      <c r="D7" s="48" t="s">
        <v>156</v>
      </c>
      <c r="E7" s="50">
        <v>35</v>
      </c>
      <c r="F7" s="51"/>
      <c r="G7" s="51">
        <f>F7*L7*Úvod!E16</f>
        <v>0</v>
      </c>
      <c r="H7" s="51">
        <f t="shared" si="0"/>
        <v>0</v>
      </c>
      <c r="I7" s="51"/>
      <c r="J7" s="52">
        <f>0.0003*E7</f>
        <v>0.010499999999999999</v>
      </c>
      <c r="K7" s="53">
        <v>0</v>
      </c>
      <c r="L7" s="54">
        <v>1</v>
      </c>
      <c r="M7" s="48" t="s">
        <v>157</v>
      </c>
      <c r="N7" s="2"/>
      <c r="O7" s="2"/>
      <c r="P7" s="2"/>
      <c r="Q7" s="2" t="s">
        <v>164</v>
      </c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48" t="s">
        <v>154</v>
      </c>
      <c r="B8" s="48" t="s">
        <v>165</v>
      </c>
      <c r="C8" s="49" t="s">
        <v>166</v>
      </c>
      <c r="D8" s="48" t="s">
        <v>156</v>
      </c>
      <c r="E8" s="50">
        <v>22</v>
      </c>
      <c r="F8" s="51"/>
      <c r="G8" s="51">
        <f>F8*L8*Úvod!E16</f>
        <v>0</v>
      </c>
      <c r="H8" s="51">
        <f t="shared" si="0"/>
        <v>0</v>
      </c>
      <c r="I8" s="51"/>
      <c r="J8" s="52">
        <f>0.00032*E8</f>
        <v>0.00704</v>
      </c>
      <c r="K8" s="53">
        <v>0</v>
      </c>
      <c r="L8" s="54">
        <v>1</v>
      </c>
      <c r="M8" s="48" t="s">
        <v>157</v>
      </c>
      <c r="N8" s="2"/>
      <c r="O8" s="2"/>
      <c r="P8" s="2"/>
      <c r="Q8" s="2" t="s">
        <v>167</v>
      </c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48" t="s">
        <v>154</v>
      </c>
      <c r="B9" s="48"/>
      <c r="C9" s="49" t="s">
        <v>35</v>
      </c>
      <c r="D9" s="48" t="s">
        <v>36</v>
      </c>
      <c r="E9" s="50">
        <v>655</v>
      </c>
      <c r="F9" s="51"/>
      <c r="G9" s="51">
        <f>F9*L9*Úvod!E16</f>
        <v>0</v>
      </c>
      <c r="H9" s="51">
        <f t="shared" si="0"/>
        <v>0</v>
      </c>
      <c r="I9" s="51"/>
      <c r="J9" s="52"/>
      <c r="K9" s="53">
        <v>0</v>
      </c>
      <c r="L9" s="54">
        <v>1</v>
      </c>
      <c r="M9" s="4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48" t="s">
        <v>154</v>
      </c>
      <c r="B10" s="48"/>
      <c r="C10" s="49" t="s">
        <v>37</v>
      </c>
      <c r="D10" s="48" t="s">
        <v>36</v>
      </c>
      <c r="E10" s="50">
        <v>165</v>
      </c>
      <c r="F10" s="51"/>
      <c r="G10" s="51">
        <f>F10*L10*Úvod!E16</f>
        <v>0</v>
      </c>
      <c r="H10" s="51">
        <f t="shared" si="0"/>
        <v>0</v>
      </c>
      <c r="I10" s="51"/>
      <c r="J10" s="52"/>
      <c r="K10" s="53">
        <v>0</v>
      </c>
      <c r="L10" s="54">
        <v>1</v>
      </c>
      <c r="M10" s="4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thickBot="1">
      <c r="A11" s="62"/>
      <c r="B11" s="63" t="s">
        <v>168</v>
      </c>
      <c r="C11" s="63"/>
      <c r="D11" s="63"/>
      <c r="E11" s="64"/>
      <c r="F11" s="65"/>
      <c r="G11" s="65">
        <f>H11+I11</f>
        <v>0</v>
      </c>
      <c r="H11" s="65">
        <f>SUM(H5:H10)</f>
        <v>0</v>
      </c>
      <c r="I11" s="65">
        <f>SUM(I5:I10)</f>
        <v>0</v>
      </c>
      <c r="J11" s="66">
        <f>SUM(J5:J10)</f>
        <v>0.02905</v>
      </c>
      <c r="K11" s="67"/>
      <c r="L11" s="68"/>
      <c r="M11" s="6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40"/>
      <c r="B12" s="213" t="s">
        <v>0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41" t="s">
        <v>1</v>
      </c>
      <c r="B13" s="41" t="s">
        <v>2</v>
      </c>
      <c r="C13" s="42" t="s">
        <v>3</v>
      </c>
      <c r="D13" s="41" t="s">
        <v>169</v>
      </c>
      <c r="E13" s="43">
        <v>1</v>
      </c>
      <c r="F13" s="44"/>
      <c r="G13" s="44">
        <f>F13*L13*Úvod!E16</f>
        <v>0</v>
      </c>
      <c r="H13" s="44">
        <f>IF(E13=0,,E13*G13)</f>
        <v>0</v>
      </c>
      <c r="I13" s="44"/>
      <c r="J13" s="45">
        <f>0.08183*E13</f>
        <v>0.08183</v>
      </c>
      <c r="K13" s="46">
        <v>0</v>
      </c>
      <c r="L13" s="47">
        <v>1</v>
      </c>
      <c r="M13" s="41" t="s">
        <v>157</v>
      </c>
      <c r="N13" s="2"/>
      <c r="O13" s="2"/>
      <c r="P13" s="2"/>
      <c r="Q13" s="2" t="s">
        <v>4</v>
      </c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55" t="s">
        <v>5</v>
      </c>
      <c r="B14" s="55">
        <v>4239277600</v>
      </c>
      <c r="C14" s="56" t="s">
        <v>6</v>
      </c>
      <c r="D14" s="55" t="s">
        <v>169</v>
      </c>
      <c r="E14" s="57">
        <v>1</v>
      </c>
      <c r="F14" s="58"/>
      <c r="G14" s="58">
        <f>F14*L14*Úvod!E16</f>
        <v>0</v>
      </c>
      <c r="H14" s="58">
        <f>IF(E14=0,,E14*G14)</f>
        <v>0</v>
      </c>
      <c r="I14" s="58"/>
      <c r="J14" s="59">
        <f>0.00773*E14</f>
        <v>0.00773</v>
      </c>
      <c r="K14" s="60">
        <v>0</v>
      </c>
      <c r="L14" s="61">
        <v>1</v>
      </c>
      <c r="M14" s="55" t="s">
        <v>157</v>
      </c>
      <c r="N14" s="2"/>
      <c r="O14" s="2"/>
      <c r="P14" s="2"/>
      <c r="Q14" s="2" t="s">
        <v>7</v>
      </c>
      <c r="R14" s="2"/>
      <c r="S14" s="2"/>
      <c r="T14" s="2"/>
      <c r="U14" s="2"/>
      <c r="V14" s="2"/>
      <c r="W14" s="2"/>
      <c r="X14" s="2"/>
      <c r="Y14" s="2"/>
      <c r="Z14" s="2"/>
    </row>
    <row r="15" spans="1:26" ht="13.5" thickBot="1">
      <c r="A15" s="62"/>
      <c r="B15" s="63" t="s">
        <v>8</v>
      </c>
      <c r="C15" s="63"/>
      <c r="D15" s="63"/>
      <c r="E15" s="64"/>
      <c r="F15" s="65"/>
      <c r="G15" s="65">
        <f>H15+I15</f>
        <v>0</v>
      </c>
      <c r="H15" s="65">
        <f>SUM(H13:H14)</f>
        <v>0</v>
      </c>
      <c r="I15" s="65">
        <f>SUM(I13:I14)</f>
        <v>0</v>
      </c>
      <c r="J15" s="66">
        <f>SUM(J13:J14)</f>
        <v>0.08956</v>
      </c>
      <c r="K15" s="67"/>
      <c r="L15" s="68"/>
      <c r="M15" s="6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40"/>
      <c r="B16" s="213" t="s">
        <v>9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41" t="s">
        <v>1</v>
      </c>
      <c r="B17" s="41" t="s">
        <v>10</v>
      </c>
      <c r="C17" s="42" t="s">
        <v>94</v>
      </c>
      <c r="D17" s="41" t="s">
        <v>156</v>
      </c>
      <c r="E17" s="43">
        <v>19</v>
      </c>
      <c r="F17" s="44"/>
      <c r="G17" s="44">
        <f>F17*L17*Úvod!E16</f>
        <v>0</v>
      </c>
      <c r="H17" s="44">
        <f aca="true" t="shared" si="1" ref="H17:H22">IF(E17=0,,E17*G17)</f>
        <v>0</v>
      </c>
      <c r="I17" s="44"/>
      <c r="J17" s="45">
        <f>0.00762*E17</f>
        <v>0.14478</v>
      </c>
      <c r="K17" s="46">
        <v>0</v>
      </c>
      <c r="L17" s="47">
        <v>1</v>
      </c>
      <c r="M17" s="41" t="s">
        <v>157</v>
      </c>
      <c r="N17" s="2"/>
      <c r="O17" s="2"/>
      <c r="P17" s="2"/>
      <c r="Q17" s="2" t="s">
        <v>11</v>
      </c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48" t="s">
        <v>1</v>
      </c>
      <c r="B18" s="48" t="s">
        <v>12</v>
      </c>
      <c r="C18" s="49" t="s">
        <v>99</v>
      </c>
      <c r="D18" s="48" t="s">
        <v>156</v>
      </c>
      <c r="E18" s="50">
        <v>22</v>
      </c>
      <c r="F18" s="51"/>
      <c r="G18" s="51">
        <f>F18*L18*Úvod!E16</f>
        <v>0</v>
      </c>
      <c r="H18" s="51">
        <f t="shared" si="1"/>
        <v>0</v>
      </c>
      <c r="I18" s="51"/>
      <c r="J18" s="52">
        <f>0.00869*E18</f>
        <v>0.19118</v>
      </c>
      <c r="K18" s="53">
        <v>0</v>
      </c>
      <c r="L18" s="54">
        <v>1</v>
      </c>
      <c r="M18" s="48" t="s">
        <v>157</v>
      </c>
      <c r="N18" s="2"/>
      <c r="O18" s="2"/>
      <c r="P18" s="2"/>
      <c r="Q18" s="2" t="s">
        <v>13</v>
      </c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48" t="s">
        <v>1</v>
      </c>
      <c r="B19" s="48" t="s">
        <v>14</v>
      </c>
      <c r="C19" s="49" t="s">
        <v>95</v>
      </c>
      <c r="D19" s="48" t="s">
        <v>156</v>
      </c>
      <c r="E19" s="50">
        <v>35</v>
      </c>
      <c r="F19" s="51"/>
      <c r="G19" s="51">
        <f>F19*L19*Úvod!E16</f>
        <v>0</v>
      </c>
      <c r="H19" s="51">
        <f t="shared" si="1"/>
        <v>0</v>
      </c>
      <c r="I19" s="51"/>
      <c r="J19" s="52">
        <f>0.00936*E19</f>
        <v>0.3276</v>
      </c>
      <c r="K19" s="53">
        <v>0</v>
      </c>
      <c r="L19" s="54">
        <v>1</v>
      </c>
      <c r="M19" s="48" t="s">
        <v>157</v>
      </c>
      <c r="N19" s="2"/>
      <c r="O19" s="2"/>
      <c r="P19" s="2"/>
      <c r="Q19" s="2" t="s">
        <v>15</v>
      </c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48" t="s">
        <v>1</v>
      </c>
      <c r="B20" s="48" t="s">
        <v>16</v>
      </c>
      <c r="C20" s="49" t="s">
        <v>96</v>
      </c>
      <c r="D20" s="48" t="s">
        <v>156</v>
      </c>
      <c r="E20" s="50">
        <v>22</v>
      </c>
      <c r="F20" s="51"/>
      <c r="G20" s="51">
        <f>F20*L20*Úvod!E16</f>
        <v>0</v>
      </c>
      <c r="H20" s="51">
        <f t="shared" si="1"/>
        <v>0</v>
      </c>
      <c r="I20" s="51"/>
      <c r="J20" s="52">
        <f>0.00962*E20</f>
        <v>0.21164</v>
      </c>
      <c r="K20" s="53">
        <v>0</v>
      </c>
      <c r="L20" s="54">
        <v>1</v>
      </c>
      <c r="M20" s="48" t="s">
        <v>157</v>
      </c>
      <c r="N20" s="2"/>
      <c r="O20" s="2"/>
      <c r="P20" s="2"/>
      <c r="Q20" s="2" t="s">
        <v>17</v>
      </c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48" t="s">
        <v>1</v>
      </c>
      <c r="B21" s="48" t="s">
        <v>18</v>
      </c>
      <c r="C21" s="49" t="s">
        <v>97</v>
      </c>
      <c r="D21" s="48" t="s">
        <v>156</v>
      </c>
      <c r="E21" s="50">
        <v>35</v>
      </c>
      <c r="F21" s="51"/>
      <c r="G21" s="51">
        <f>F21*L21*Úvod!E16</f>
        <v>0</v>
      </c>
      <c r="H21" s="51">
        <f t="shared" si="1"/>
        <v>0</v>
      </c>
      <c r="I21" s="51"/>
      <c r="J21" s="52">
        <f>0.01345*E21</f>
        <v>0.47075</v>
      </c>
      <c r="K21" s="53">
        <v>0</v>
      </c>
      <c r="L21" s="54">
        <v>1</v>
      </c>
      <c r="M21" s="48" t="s">
        <v>157</v>
      </c>
      <c r="N21" s="2"/>
      <c r="O21" s="2"/>
      <c r="P21" s="2"/>
      <c r="Q21" s="2" t="s">
        <v>19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48" t="s">
        <v>1</v>
      </c>
      <c r="B22" s="151" t="s">
        <v>20</v>
      </c>
      <c r="C22" s="49" t="s">
        <v>98</v>
      </c>
      <c r="D22" s="152" t="s">
        <v>156</v>
      </c>
      <c r="E22" s="50">
        <v>44</v>
      </c>
      <c r="F22" s="51"/>
      <c r="G22" s="51">
        <f>F22*L22*Úvod!E16</f>
        <v>0</v>
      </c>
      <c r="H22" s="51">
        <f t="shared" si="1"/>
        <v>0</v>
      </c>
      <c r="I22" s="51"/>
      <c r="J22" s="52">
        <f>0.00472*E22</f>
        <v>0.20768</v>
      </c>
      <c r="K22" s="53">
        <v>0</v>
      </c>
      <c r="L22" s="54">
        <v>1</v>
      </c>
      <c r="M22" s="48" t="s">
        <v>157</v>
      </c>
      <c r="N22" s="2"/>
      <c r="O22" s="2"/>
      <c r="P22" s="2"/>
      <c r="Q22" s="2" t="s">
        <v>21</v>
      </c>
      <c r="R22" s="2"/>
      <c r="S22" s="2"/>
      <c r="T22" s="2"/>
      <c r="U22" s="2"/>
      <c r="V22" s="2"/>
      <c r="W22" s="2"/>
      <c r="X22" s="2"/>
      <c r="Y22" s="2"/>
      <c r="Z22" s="2"/>
    </row>
    <row r="23" spans="1:26" ht="13.5" thickBot="1">
      <c r="A23" s="62"/>
      <c r="B23" s="63" t="s">
        <v>22</v>
      </c>
      <c r="C23" s="63"/>
      <c r="D23" s="63"/>
      <c r="E23" s="64"/>
      <c r="F23" s="65"/>
      <c r="G23" s="65">
        <f>H23+I23</f>
        <v>0</v>
      </c>
      <c r="H23" s="65">
        <f>SUM(H17:H22)</f>
        <v>0</v>
      </c>
      <c r="I23" s="65">
        <f>SUM(I17:I22)</f>
        <v>0</v>
      </c>
      <c r="J23" s="66">
        <f>SUM(J17:J22)</f>
        <v>1.55363</v>
      </c>
      <c r="K23" s="67"/>
      <c r="L23" s="68"/>
      <c r="M23" s="6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40"/>
      <c r="B24" s="213" t="s">
        <v>23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41" t="s">
        <v>1</v>
      </c>
      <c r="B25" s="41" t="s">
        <v>24</v>
      </c>
      <c r="C25" s="42" t="s">
        <v>25</v>
      </c>
      <c r="D25" s="41" t="s">
        <v>170</v>
      </c>
      <c r="E25" s="43">
        <v>2</v>
      </c>
      <c r="F25" s="44"/>
      <c r="G25" s="44">
        <f>F25*L25*Úvod!E16</f>
        <v>0</v>
      </c>
      <c r="H25" s="44">
        <f aca="true" t="shared" si="2" ref="H25:H32">IF(E25=0,,E25*G25)</f>
        <v>0</v>
      </c>
      <c r="I25" s="44"/>
      <c r="J25" s="45">
        <f>0.03433*E25</f>
        <v>0.06866</v>
      </c>
      <c r="K25" s="46">
        <v>0</v>
      </c>
      <c r="L25" s="47">
        <v>1</v>
      </c>
      <c r="M25" s="41" t="s">
        <v>157</v>
      </c>
      <c r="N25" s="2"/>
      <c r="O25" s="2"/>
      <c r="P25" s="2"/>
      <c r="Q25" s="2" t="s">
        <v>26</v>
      </c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48" t="s">
        <v>1</v>
      </c>
      <c r="B26" s="48" t="s">
        <v>27</v>
      </c>
      <c r="C26" s="49" t="s">
        <v>28</v>
      </c>
      <c r="D26" s="48" t="s">
        <v>170</v>
      </c>
      <c r="E26" s="50">
        <v>4</v>
      </c>
      <c r="F26" s="51"/>
      <c r="G26" s="51">
        <f>F26*L26*Úvod!E16</f>
        <v>0</v>
      </c>
      <c r="H26" s="51">
        <f t="shared" si="2"/>
        <v>0</v>
      </c>
      <c r="I26" s="51"/>
      <c r="J26" s="52">
        <f>0.02237*E26</f>
        <v>0.08948</v>
      </c>
      <c r="K26" s="53">
        <v>0</v>
      </c>
      <c r="L26" s="54">
        <v>1</v>
      </c>
      <c r="M26" s="48" t="s">
        <v>157</v>
      </c>
      <c r="N26" s="2"/>
      <c r="O26" s="2"/>
      <c r="P26" s="2"/>
      <c r="Q26" s="2" t="s">
        <v>29</v>
      </c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48" t="s">
        <v>1</v>
      </c>
      <c r="B27" s="48" t="s">
        <v>30</v>
      </c>
      <c r="C27" s="49" t="s">
        <v>31</v>
      </c>
      <c r="D27" s="48" t="s">
        <v>170</v>
      </c>
      <c r="E27" s="50">
        <v>4</v>
      </c>
      <c r="F27" s="51"/>
      <c r="G27" s="51">
        <f>F27*L27*Úvod!E16</f>
        <v>0</v>
      </c>
      <c r="H27" s="51">
        <f t="shared" si="2"/>
        <v>0</v>
      </c>
      <c r="I27" s="51"/>
      <c r="J27" s="52">
        <f>0.02883*E27</f>
        <v>0.11532</v>
      </c>
      <c r="K27" s="53">
        <v>0</v>
      </c>
      <c r="L27" s="54">
        <v>1</v>
      </c>
      <c r="M27" s="48" t="s">
        <v>157</v>
      </c>
      <c r="N27" s="2"/>
      <c r="O27" s="2"/>
      <c r="P27" s="2"/>
      <c r="Q27" s="2" t="s">
        <v>32</v>
      </c>
      <c r="R27" s="2"/>
      <c r="S27" s="2"/>
      <c r="T27" s="2"/>
      <c r="U27" s="2"/>
      <c r="V27" s="2"/>
      <c r="W27" s="2"/>
      <c r="X27" s="2"/>
      <c r="Y27" s="2"/>
      <c r="Z27" s="2"/>
    </row>
    <row r="28" spans="1:26" ht="25.5">
      <c r="A28" s="48" t="s">
        <v>1</v>
      </c>
      <c r="B28" s="48" t="s">
        <v>33</v>
      </c>
      <c r="C28" s="49" t="s">
        <v>34</v>
      </c>
      <c r="D28" s="48" t="s">
        <v>170</v>
      </c>
      <c r="E28" s="50">
        <v>1</v>
      </c>
      <c r="F28" s="51"/>
      <c r="G28" s="51">
        <f>F28*L28*Úvod!E16</f>
        <v>0</v>
      </c>
      <c r="H28" s="51">
        <f t="shared" si="2"/>
        <v>0</v>
      </c>
      <c r="I28" s="51"/>
      <c r="J28" s="52">
        <f>0.07479*E28</f>
        <v>0.07479</v>
      </c>
      <c r="K28" s="53">
        <v>0</v>
      </c>
      <c r="L28" s="54">
        <v>1</v>
      </c>
      <c r="M28" s="48" t="s">
        <v>157</v>
      </c>
      <c r="N28" s="2"/>
      <c r="O28" s="2"/>
      <c r="P28" s="2"/>
      <c r="Q28" s="2" t="s">
        <v>38</v>
      </c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48" t="s">
        <v>1</v>
      </c>
      <c r="B29" s="48" t="s">
        <v>39</v>
      </c>
      <c r="C29" s="49" t="s">
        <v>40</v>
      </c>
      <c r="D29" s="48" t="s">
        <v>169</v>
      </c>
      <c r="E29" s="50">
        <v>2</v>
      </c>
      <c r="F29" s="51"/>
      <c r="G29" s="51">
        <f>F29*L29*Úvod!E16</f>
        <v>0</v>
      </c>
      <c r="H29" s="51">
        <f t="shared" si="2"/>
        <v>0</v>
      </c>
      <c r="I29" s="51"/>
      <c r="J29" s="52">
        <f>0.00007*E29</f>
        <v>0.00014</v>
      </c>
      <c r="K29" s="53">
        <v>0</v>
      </c>
      <c r="L29" s="54">
        <v>1</v>
      </c>
      <c r="M29" s="48" t="s">
        <v>157</v>
      </c>
      <c r="N29" s="2"/>
      <c r="O29" s="2"/>
      <c r="P29" s="2"/>
      <c r="Q29" s="2" t="s">
        <v>41</v>
      </c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48" t="s">
        <v>1</v>
      </c>
      <c r="B30" s="48" t="s">
        <v>42</v>
      </c>
      <c r="C30" s="49" t="s">
        <v>43</v>
      </c>
      <c r="D30" s="48" t="s">
        <v>169</v>
      </c>
      <c r="E30" s="50">
        <v>10</v>
      </c>
      <c r="F30" s="51"/>
      <c r="G30" s="51">
        <f>F30*L30*Úvod!E16</f>
        <v>0</v>
      </c>
      <c r="H30" s="51">
        <f t="shared" si="2"/>
        <v>0</v>
      </c>
      <c r="I30" s="51"/>
      <c r="J30" s="52">
        <f>0.00049*E30</f>
        <v>0.0049</v>
      </c>
      <c r="K30" s="53">
        <v>0</v>
      </c>
      <c r="L30" s="54">
        <v>1</v>
      </c>
      <c r="M30" s="48" t="s">
        <v>157</v>
      </c>
      <c r="N30" s="2"/>
      <c r="O30" s="2"/>
      <c r="P30" s="2"/>
      <c r="Q30" s="2" t="s">
        <v>44</v>
      </c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48" t="s">
        <v>1</v>
      </c>
      <c r="B31" s="48" t="s">
        <v>45</v>
      </c>
      <c r="C31" s="49" t="s">
        <v>46</v>
      </c>
      <c r="D31" s="48" t="s">
        <v>169</v>
      </c>
      <c r="E31" s="50">
        <v>8</v>
      </c>
      <c r="F31" s="51"/>
      <c r="G31" s="51">
        <f>F31*L31*Úvod!E16</f>
        <v>0</v>
      </c>
      <c r="H31" s="51">
        <f t="shared" si="2"/>
        <v>0</v>
      </c>
      <c r="I31" s="51"/>
      <c r="J31" s="52">
        <f>0.0006*E31</f>
        <v>0.0048</v>
      </c>
      <c r="K31" s="53">
        <v>0</v>
      </c>
      <c r="L31" s="54">
        <v>1</v>
      </c>
      <c r="M31" s="48" t="s">
        <v>157</v>
      </c>
      <c r="N31" s="2"/>
      <c r="O31" s="2"/>
      <c r="P31" s="2"/>
      <c r="Q31" s="2" t="s">
        <v>47</v>
      </c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55" t="s">
        <v>1</v>
      </c>
      <c r="B32" s="55" t="s">
        <v>48</v>
      </c>
      <c r="C32" s="56" t="s">
        <v>100</v>
      </c>
      <c r="D32" s="55" t="s">
        <v>169</v>
      </c>
      <c r="E32" s="57">
        <v>1</v>
      </c>
      <c r="F32" s="58"/>
      <c r="G32" s="58">
        <f>F32*L32*Úvod!E16</f>
        <v>0</v>
      </c>
      <c r="H32" s="58">
        <f t="shared" si="2"/>
        <v>0</v>
      </c>
      <c r="I32" s="58"/>
      <c r="J32" s="59">
        <f>0.00024*E32</f>
        <v>0.00024</v>
      </c>
      <c r="K32" s="60">
        <v>0</v>
      </c>
      <c r="L32" s="61">
        <v>1</v>
      </c>
      <c r="M32" s="55" t="s">
        <v>157</v>
      </c>
      <c r="N32" s="2"/>
      <c r="O32" s="2"/>
      <c r="P32" s="2"/>
      <c r="Q32" s="2" t="s">
        <v>49</v>
      </c>
      <c r="R32" s="2"/>
      <c r="S32" s="2"/>
      <c r="T32" s="2"/>
      <c r="U32" s="2"/>
      <c r="V32" s="2"/>
      <c r="W32" s="2"/>
      <c r="X32" s="2"/>
      <c r="Y32" s="2"/>
      <c r="Z32" s="2"/>
    </row>
    <row r="33" spans="1:26" ht="13.5" thickBot="1">
      <c r="A33" s="69"/>
      <c r="B33" s="70" t="s">
        <v>50</v>
      </c>
      <c r="C33" s="70"/>
      <c r="D33" s="70"/>
      <c r="E33" s="71"/>
      <c r="F33" s="72"/>
      <c r="G33" s="72">
        <f>H33+I33</f>
        <v>0</v>
      </c>
      <c r="H33" s="72">
        <f>SUM(H25:H32)</f>
        <v>0</v>
      </c>
      <c r="I33" s="72">
        <f>SUM(I25:I32)</f>
        <v>0</v>
      </c>
      <c r="J33" s="73">
        <f>SUM(J25:J32)</f>
        <v>0.3583300000000001</v>
      </c>
      <c r="K33" s="74"/>
      <c r="L33" s="75"/>
      <c r="M33" s="7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</sheetData>
  <sheetProtection/>
  <mergeCells count="7">
    <mergeCell ref="A35:M35"/>
    <mergeCell ref="B24:M24"/>
    <mergeCell ref="F1:I1"/>
    <mergeCell ref="A3:M3"/>
    <mergeCell ref="B4:M4"/>
    <mergeCell ref="B12:M12"/>
    <mergeCell ref="B16:M16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5" r:id="rId2"/>
  <headerFooter alignWithMargins="0">
    <oddFooter>&amp;LRozpočet&amp;C&amp;F&amp;RStránka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Z44"/>
  <sheetViews>
    <sheetView zoomScalePageLayoutView="0" workbookViewId="0" topLeftCell="A1">
      <selection activeCell="F34" sqref="F34"/>
    </sheetView>
  </sheetViews>
  <sheetFormatPr defaultColWidth="9.00390625" defaultRowHeight="12.75"/>
  <cols>
    <col min="1" max="1" width="9.125" style="38" customWidth="1"/>
    <col min="2" max="2" width="46.75390625" style="38" customWidth="1"/>
    <col min="3" max="5" width="9.125" style="38" customWidth="1"/>
    <col min="6" max="7" width="12.125" style="38" bestFit="1" customWidth="1"/>
    <col min="8" max="9" width="10.75390625" style="38" customWidth="1"/>
    <col min="10" max="16384" width="9.125" style="34" customWidth="1"/>
  </cols>
  <sheetData>
    <row r="1" spans="1:26" ht="16.5">
      <c r="A1" s="219" t="s">
        <v>147</v>
      </c>
      <c r="B1" s="220"/>
      <c r="C1" s="220"/>
      <c r="D1" s="220"/>
      <c r="E1" s="220"/>
      <c r="F1" s="220"/>
      <c r="G1" s="220"/>
      <c r="H1" s="220"/>
      <c r="I1" s="22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 thickBot="1">
      <c r="A2" s="79"/>
      <c r="B2" s="80"/>
      <c r="C2" s="80"/>
      <c r="D2" s="80"/>
      <c r="E2" s="80"/>
      <c r="F2" s="81" t="s">
        <v>148</v>
      </c>
      <c r="G2" s="81" t="s">
        <v>149</v>
      </c>
      <c r="H2" s="81" t="s">
        <v>150</v>
      </c>
      <c r="I2" s="82" t="s">
        <v>151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83" t="s">
        <v>152</v>
      </c>
      <c r="B3" s="84"/>
      <c r="C3" s="84"/>
      <c r="D3" s="84"/>
      <c r="E3" s="84"/>
      <c r="F3" s="84"/>
      <c r="G3" s="84"/>
      <c r="H3" s="84"/>
      <c r="I3" s="8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86"/>
      <c r="B4" s="84" t="s">
        <v>153</v>
      </c>
      <c r="C4" s="84"/>
      <c r="D4" s="84"/>
      <c r="E4" s="84"/>
      <c r="F4" s="87">
        <f>G4+H4</f>
        <v>0</v>
      </c>
      <c r="G4" s="87">
        <f>Rozpočet!H11</f>
        <v>0</v>
      </c>
      <c r="H4" s="87">
        <f>Rozpočet!I11</f>
        <v>0</v>
      </c>
      <c r="I4" s="85">
        <f>Rozpočet!J11</f>
        <v>0.02905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86"/>
      <c r="B5" s="84" t="s">
        <v>0</v>
      </c>
      <c r="C5" s="84"/>
      <c r="D5" s="84"/>
      <c r="E5" s="84"/>
      <c r="F5" s="87">
        <f>G5+H5</f>
        <v>0</v>
      </c>
      <c r="G5" s="87">
        <f>Rozpočet!H15</f>
        <v>0</v>
      </c>
      <c r="H5" s="87">
        <f>Rozpočet!I15</f>
        <v>0</v>
      </c>
      <c r="I5" s="85">
        <f>Rozpočet!J15</f>
        <v>0.08956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86"/>
      <c r="B6" s="84" t="s">
        <v>9</v>
      </c>
      <c r="C6" s="84"/>
      <c r="D6" s="84"/>
      <c r="E6" s="84"/>
      <c r="F6" s="87">
        <f>G6+H6</f>
        <v>0</v>
      </c>
      <c r="G6" s="87">
        <f>Rozpočet!H23</f>
        <v>0</v>
      </c>
      <c r="H6" s="87">
        <f>Rozpočet!I23</f>
        <v>0</v>
      </c>
      <c r="I6" s="85">
        <f>Rozpočet!J23</f>
        <v>1.55363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86"/>
      <c r="B7" s="84" t="s">
        <v>23</v>
      </c>
      <c r="C7" s="84"/>
      <c r="D7" s="84"/>
      <c r="E7" s="84"/>
      <c r="F7" s="87">
        <f>G7+H7</f>
        <v>0</v>
      </c>
      <c r="G7" s="87">
        <f>Rozpočet!H33</f>
        <v>0</v>
      </c>
      <c r="H7" s="87">
        <f>Rozpočet!I33</f>
        <v>0</v>
      </c>
      <c r="I7" s="85">
        <f>Rozpočet!J33</f>
        <v>0.3583300000000001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86"/>
      <c r="B8" s="84"/>
      <c r="C8" s="84"/>
      <c r="D8" s="84"/>
      <c r="E8" s="84"/>
      <c r="F8" s="87"/>
      <c r="G8" s="87"/>
      <c r="H8" s="87"/>
      <c r="I8" s="8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83" t="s">
        <v>51</v>
      </c>
      <c r="B9" s="84"/>
      <c r="C9" s="84"/>
      <c r="D9" s="84"/>
      <c r="E9" s="84"/>
      <c r="F9" s="88">
        <f>G9+H9</f>
        <v>0</v>
      </c>
      <c r="G9" s="88">
        <f>SUM(G4:G7)</f>
        <v>0</v>
      </c>
      <c r="H9" s="88">
        <f>SUM(H4:H7)</f>
        <v>0</v>
      </c>
      <c r="I9" s="89">
        <f>SUM(I4:I7)</f>
        <v>2.03057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86"/>
      <c r="B10" s="84"/>
      <c r="C10" s="84"/>
      <c r="D10" s="84"/>
      <c r="E10" s="84"/>
      <c r="F10" s="87"/>
      <c r="G10" s="87"/>
      <c r="H10" s="87"/>
      <c r="I10" s="8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83" t="s">
        <v>52</v>
      </c>
      <c r="B11" s="90"/>
      <c r="C11" s="90"/>
      <c r="D11" s="90"/>
      <c r="E11" s="90"/>
      <c r="F11" s="88">
        <f>G11+H11</f>
        <v>0</v>
      </c>
      <c r="G11" s="88">
        <f>G9</f>
        <v>0</v>
      </c>
      <c r="H11" s="88">
        <f>H9</f>
        <v>0</v>
      </c>
      <c r="I11" s="89">
        <f>I9</f>
        <v>2.03057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thickBot="1">
      <c r="A12" s="79"/>
      <c r="B12" s="80"/>
      <c r="C12" s="80"/>
      <c r="D12" s="80"/>
      <c r="E12" s="80"/>
      <c r="F12" s="91"/>
      <c r="G12" s="91"/>
      <c r="H12" s="91"/>
      <c r="I12" s="9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35"/>
      <c r="B13" s="35"/>
      <c r="C13" s="35"/>
      <c r="D13" s="35"/>
      <c r="E13" s="35"/>
      <c r="F13" s="35"/>
      <c r="G13" s="35"/>
      <c r="H13" s="35"/>
      <c r="I13" s="3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22"/>
      <c r="B14" s="222"/>
      <c r="C14" s="222"/>
      <c r="D14" s="222"/>
      <c r="E14" s="222"/>
      <c r="F14" s="222"/>
      <c r="G14" s="222"/>
      <c r="H14" s="222"/>
      <c r="I14" s="22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76"/>
      <c r="B15" s="76"/>
      <c r="C15" s="76"/>
      <c r="D15" s="76"/>
      <c r="E15" s="76"/>
      <c r="F15" s="77"/>
      <c r="G15" s="77"/>
      <c r="H15" s="77"/>
      <c r="I15" s="7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76"/>
      <c r="B16" s="76"/>
      <c r="C16" s="76"/>
      <c r="D16" s="76"/>
      <c r="E16" s="76"/>
      <c r="F16" s="77"/>
      <c r="G16" s="77"/>
      <c r="H16" s="77"/>
      <c r="I16" s="7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76"/>
      <c r="B17" s="76"/>
      <c r="C17" s="76"/>
      <c r="D17" s="76"/>
      <c r="E17" s="76"/>
      <c r="F17" s="77"/>
      <c r="G17" s="77"/>
      <c r="H17" s="77"/>
      <c r="I17" s="7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76"/>
      <c r="B18" s="76"/>
      <c r="C18" s="76"/>
      <c r="D18" s="76"/>
      <c r="E18" s="76"/>
      <c r="F18" s="77"/>
      <c r="G18" s="77"/>
      <c r="H18" s="77"/>
      <c r="I18" s="7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76"/>
      <c r="B19" s="76"/>
      <c r="C19" s="76"/>
      <c r="D19" s="76"/>
      <c r="E19" s="76"/>
      <c r="F19" s="77"/>
      <c r="G19" s="77"/>
      <c r="H19" s="77"/>
      <c r="I19" s="7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76"/>
      <c r="B20" s="76"/>
      <c r="C20" s="76"/>
      <c r="D20" s="76"/>
      <c r="E20" s="76"/>
      <c r="F20" s="77"/>
      <c r="G20" s="77"/>
      <c r="H20" s="77"/>
      <c r="I20" s="7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76"/>
      <c r="B21" s="76"/>
      <c r="C21" s="76"/>
      <c r="D21" s="76"/>
      <c r="E21" s="76"/>
      <c r="F21" s="77"/>
      <c r="G21" s="77"/>
      <c r="H21" s="77"/>
      <c r="I21" s="7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9" ht="12.75">
      <c r="A22" s="35"/>
      <c r="B22" s="35"/>
      <c r="C22" s="35"/>
      <c r="D22" s="35"/>
      <c r="E22" s="35"/>
      <c r="F22" s="37"/>
      <c r="G22" s="37"/>
      <c r="H22" s="37"/>
      <c r="I22" s="36"/>
    </row>
    <row r="23" spans="1:9" ht="12.75">
      <c r="A23" s="35"/>
      <c r="B23" s="35"/>
      <c r="C23" s="35"/>
      <c r="D23" s="35"/>
      <c r="E23" s="35"/>
      <c r="F23" s="37"/>
      <c r="G23" s="37"/>
      <c r="H23" s="37"/>
      <c r="I23" s="36"/>
    </row>
    <row r="24" spans="1:9" ht="12.75">
      <c r="A24" s="35"/>
      <c r="B24" s="35"/>
      <c r="C24" s="35"/>
      <c r="D24" s="35"/>
      <c r="E24" s="35"/>
      <c r="F24" s="37"/>
      <c r="G24" s="37"/>
      <c r="H24" s="37"/>
      <c r="I24" s="36"/>
    </row>
    <row r="25" spans="1:9" ht="12.75">
      <c r="A25" s="35"/>
      <c r="B25" s="35"/>
      <c r="C25" s="35"/>
      <c r="D25" s="35"/>
      <c r="E25" s="35"/>
      <c r="F25" s="37"/>
      <c r="G25" s="37"/>
      <c r="H25" s="37"/>
      <c r="I25" s="36"/>
    </row>
    <row r="26" spans="1:9" ht="12.75">
      <c r="A26" s="35"/>
      <c r="B26" s="35"/>
      <c r="C26" s="35"/>
      <c r="D26" s="35"/>
      <c r="E26" s="35"/>
      <c r="F26" s="37"/>
      <c r="G26" s="37"/>
      <c r="H26" s="37"/>
      <c r="I26" s="36"/>
    </row>
    <row r="27" spans="1:9" ht="12.75">
      <c r="A27" s="35"/>
      <c r="B27" s="35"/>
      <c r="C27" s="35"/>
      <c r="D27" s="35"/>
      <c r="E27" s="35"/>
      <c r="F27" s="37"/>
      <c r="G27" s="37"/>
      <c r="H27" s="37"/>
      <c r="I27" s="36"/>
    </row>
    <row r="28" spans="1:9" ht="12.75">
      <c r="A28" s="35"/>
      <c r="B28" s="35"/>
      <c r="C28" s="35"/>
      <c r="D28" s="35"/>
      <c r="E28" s="35"/>
      <c r="F28" s="37"/>
      <c r="G28" s="37"/>
      <c r="H28" s="37"/>
      <c r="I28" s="36"/>
    </row>
    <row r="29" spans="1:9" ht="12.75">
      <c r="A29" s="35"/>
      <c r="B29" s="35"/>
      <c r="C29" s="35"/>
      <c r="D29" s="35"/>
      <c r="E29" s="35"/>
      <c r="F29" s="35"/>
      <c r="G29" s="35"/>
      <c r="H29" s="35"/>
      <c r="I29" s="36"/>
    </row>
    <row r="30" spans="1:9" ht="12.75">
      <c r="A30" s="35"/>
      <c r="B30" s="35"/>
      <c r="C30" s="35"/>
      <c r="D30" s="35"/>
      <c r="E30" s="35"/>
      <c r="F30" s="37"/>
      <c r="G30" s="37"/>
      <c r="H30" s="37"/>
      <c r="I30" s="36"/>
    </row>
    <row r="31" spans="1:9" ht="12.75">
      <c r="A31" s="35"/>
      <c r="B31" s="35"/>
      <c r="C31" s="35"/>
      <c r="D31" s="35"/>
      <c r="E31" s="35"/>
      <c r="F31" s="35"/>
      <c r="G31" s="35"/>
      <c r="H31" s="35"/>
      <c r="I31" s="36"/>
    </row>
    <row r="32" spans="1:9" ht="12.75">
      <c r="A32" s="35"/>
      <c r="B32" s="35"/>
      <c r="C32" s="35"/>
      <c r="D32" s="35"/>
      <c r="E32" s="35"/>
      <c r="F32" s="35"/>
      <c r="G32" s="35"/>
      <c r="H32" s="35"/>
      <c r="I32" s="36"/>
    </row>
    <row r="33" spans="1:9" ht="12.75">
      <c r="A33" s="35"/>
      <c r="B33" s="35"/>
      <c r="C33" s="35"/>
      <c r="D33" s="35"/>
      <c r="E33" s="35"/>
      <c r="F33" s="37"/>
      <c r="G33" s="37"/>
      <c r="H33" s="37"/>
      <c r="I33" s="36"/>
    </row>
    <row r="34" spans="1:9" ht="12.75">
      <c r="A34" s="35"/>
      <c r="B34" s="35"/>
      <c r="C34" s="35"/>
      <c r="D34" s="35"/>
      <c r="E34" s="35"/>
      <c r="F34" s="35"/>
      <c r="G34" s="35"/>
      <c r="H34" s="35"/>
      <c r="I34" s="36"/>
    </row>
    <row r="35" spans="1:9" ht="12.75">
      <c r="A35" s="35"/>
      <c r="B35" s="35"/>
      <c r="C35" s="35"/>
      <c r="D35" s="35"/>
      <c r="E35" s="35"/>
      <c r="F35" s="37"/>
      <c r="G35" s="37"/>
      <c r="H35" s="37"/>
      <c r="I35" s="36"/>
    </row>
    <row r="36" spans="1:9" ht="12.75">
      <c r="A36" s="35"/>
      <c r="B36" s="35"/>
      <c r="C36" s="35"/>
      <c r="D36" s="35"/>
      <c r="E36" s="35"/>
      <c r="F36" s="35"/>
      <c r="G36" s="35"/>
      <c r="H36" s="35"/>
      <c r="I36" s="36"/>
    </row>
    <row r="37" spans="1:9" ht="12.75">
      <c r="A37" s="35"/>
      <c r="B37" s="35"/>
      <c r="C37" s="35"/>
      <c r="D37" s="35"/>
      <c r="E37" s="35"/>
      <c r="F37" s="35"/>
      <c r="G37" s="35"/>
      <c r="H37" s="35"/>
      <c r="I37" s="36"/>
    </row>
    <row r="38" spans="1:9" ht="12.75">
      <c r="A38" s="35"/>
      <c r="B38" s="35"/>
      <c r="C38" s="35"/>
      <c r="D38" s="35"/>
      <c r="E38" s="35"/>
      <c r="F38" s="37"/>
      <c r="G38" s="37"/>
      <c r="H38" s="37"/>
      <c r="I38" s="36"/>
    </row>
    <row r="39" spans="1:9" ht="12.75">
      <c r="A39" s="35"/>
      <c r="B39" s="35"/>
      <c r="C39" s="35"/>
      <c r="D39" s="35"/>
      <c r="E39" s="35"/>
      <c r="F39" s="35"/>
      <c r="G39" s="35"/>
      <c r="H39" s="35"/>
      <c r="I39" s="36"/>
    </row>
    <row r="40" spans="1:9" ht="12.75">
      <c r="A40" s="35"/>
      <c r="B40" s="35"/>
      <c r="C40" s="35"/>
      <c r="D40" s="35"/>
      <c r="E40" s="35"/>
      <c r="F40" s="37"/>
      <c r="G40" s="37"/>
      <c r="H40" s="37"/>
      <c r="I40" s="36"/>
    </row>
    <row r="41" spans="1:9" ht="12.75">
      <c r="A41" s="35"/>
      <c r="B41" s="35"/>
      <c r="C41" s="35"/>
      <c r="D41" s="35"/>
      <c r="E41" s="35"/>
      <c r="F41" s="35"/>
      <c r="G41" s="35"/>
      <c r="H41" s="35"/>
      <c r="I41" s="36"/>
    </row>
    <row r="42" spans="1:9" ht="12.75">
      <c r="A42" s="35"/>
      <c r="B42" s="35"/>
      <c r="C42" s="35"/>
      <c r="D42" s="35"/>
      <c r="E42" s="35"/>
      <c r="F42" s="37"/>
      <c r="G42" s="37"/>
      <c r="H42" s="37"/>
      <c r="I42" s="36"/>
    </row>
    <row r="43" spans="1:9" ht="12.75">
      <c r="A43" s="35"/>
      <c r="B43" s="35"/>
      <c r="C43" s="35"/>
      <c r="D43" s="35"/>
      <c r="E43" s="35"/>
      <c r="F43" s="35"/>
      <c r="G43" s="35"/>
      <c r="H43" s="35"/>
      <c r="I43" s="36"/>
    </row>
    <row r="44" spans="1:9" ht="12.75">
      <c r="A44" s="35"/>
      <c r="B44" s="35"/>
      <c r="C44" s="35"/>
      <c r="D44" s="35"/>
      <c r="E44" s="35"/>
      <c r="F44" s="35"/>
      <c r="G44" s="35"/>
      <c r="H44" s="35"/>
      <c r="I44" s="35"/>
    </row>
  </sheetData>
  <sheetProtection/>
  <mergeCells count="2">
    <mergeCell ref="A1:I1"/>
    <mergeCell ref="A14:I1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&amp;LRekapitulace&amp;C&amp;F&amp;RStránka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Porings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miniRozpočet</dc:title>
  <dc:subject/>
  <dc:creator>Martin Fontan</dc:creator>
  <cp:keywords/>
  <dc:description/>
  <cp:lastModifiedBy>Žalman Petr</cp:lastModifiedBy>
  <cp:lastPrinted>2012-08-03T06:05:43Z</cp:lastPrinted>
  <dcterms:created xsi:type="dcterms:W3CDTF">2001-11-23T16:23:28Z</dcterms:created>
  <dcterms:modified xsi:type="dcterms:W3CDTF">2012-08-14T10:59:49Z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PH_NovePolozky">
    <vt:i4>9</vt:i4>
  </property>
</Properties>
</file>