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Stavba!$H$38</definedName>
    <definedName name="CenaCelkem">Stavba!$G$27</definedName>
    <definedName name="CenaCelkemBezDPH">Stavba!$G$26</definedName>
    <definedName name="CenaCelkemVypocet" localSheetId="1">Stavba!$I$38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Stavba!#REF!</definedName>
    <definedName name="DPHZakl">Stavba!$G$24</definedName>
    <definedName name="dpsc" localSheetId="1">Stavba!$C$13</definedName>
    <definedName name="IČO" localSheetId="1">Stavba!$I$11</definedName>
    <definedName name="Mena">Stavba!$J$27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Stavba!$B$36</definedName>
    <definedName name="_xlnm.Print_Area" localSheetId="3">' Pol'!$A$1:$U$159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Stavba!#REF!</definedName>
    <definedName name="SazbaDPH1">'[1]Krycí list'!$C$30</definedName>
    <definedName name="SazbaDPH2" localSheetId="1">Stavba!$E$23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Stavba!$B$1:$J$34</definedName>
    <definedName name="ZakladDPHSni">Stavba!#REF!</definedName>
    <definedName name="ZakladDPHSniVypocet" localSheetId="1">Stavba!$F$38</definedName>
    <definedName name="ZakladDPHZakl">Stavba!$G$23</definedName>
    <definedName name="ZakladDPHZaklVypocet" localSheetId="1">Stavba!$G$38</definedName>
    <definedName name="Zaokrouhleni">Stavba!$G$25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57" i="12" l="1"/>
  <c r="G155" i="12"/>
  <c r="G153" i="12"/>
  <c r="G150" i="12"/>
  <c r="G149" i="12"/>
  <c r="G148" i="12"/>
  <c r="G146" i="12"/>
  <c r="G145" i="12"/>
  <c r="G144" i="12"/>
  <c r="G143" i="12"/>
  <c r="G141" i="12"/>
  <c r="G140" i="12"/>
  <c r="G139" i="12"/>
  <c r="G137" i="12"/>
  <c r="G136" i="12"/>
  <c r="G135" i="12"/>
  <c r="G134" i="12"/>
  <c r="M134" i="12" s="1"/>
  <c r="G132" i="12"/>
  <c r="G131" i="12"/>
  <c r="G130" i="12"/>
  <c r="G128" i="12"/>
  <c r="G126" i="12"/>
  <c r="G125" i="12"/>
  <c r="G124" i="12"/>
  <c r="G123" i="12"/>
  <c r="M123" i="12" s="1"/>
  <c r="G122" i="12"/>
  <c r="G121" i="12"/>
  <c r="G120" i="12"/>
  <c r="G119" i="12"/>
  <c r="M119" i="12" s="1"/>
  <c r="G118" i="12"/>
  <c r="G117" i="12"/>
  <c r="G116" i="12"/>
  <c r="G114" i="12"/>
  <c r="G113" i="12"/>
  <c r="G112" i="12"/>
  <c r="G110" i="12"/>
  <c r="G109" i="12"/>
  <c r="G108" i="12"/>
  <c r="G107" i="12"/>
  <c r="G106" i="12"/>
  <c r="G105" i="12"/>
  <c r="G103" i="12"/>
  <c r="G102" i="12"/>
  <c r="G101" i="12"/>
  <c r="G100" i="12"/>
  <c r="G99" i="12"/>
  <c r="G98" i="12"/>
  <c r="G97" i="12"/>
  <c r="G96" i="12"/>
  <c r="G94" i="12"/>
  <c r="M94" i="12" s="1"/>
  <c r="G93" i="12"/>
  <c r="G92" i="12"/>
  <c r="M92" i="12" s="1"/>
  <c r="G91" i="12"/>
  <c r="G90" i="12"/>
  <c r="M90" i="12" s="1"/>
  <c r="G89" i="12"/>
  <c r="G88" i="12"/>
  <c r="M88" i="12" s="1"/>
  <c r="G87" i="12"/>
  <c r="G86" i="12"/>
  <c r="M86" i="12" s="1"/>
  <c r="G85" i="12"/>
  <c r="G84" i="12"/>
  <c r="M84" i="12" s="1"/>
  <c r="G83" i="12"/>
  <c r="G82" i="12"/>
  <c r="M82" i="12" s="1"/>
  <c r="G81" i="12"/>
  <c r="G80" i="12"/>
  <c r="M80" i="12" s="1"/>
  <c r="G79" i="12"/>
  <c r="G78" i="12"/>
  <c r="M78" i="12" s="1"/>
  <c r="G76" i="12"/>
  <c r="M76" i="12" s="1"/>
  <c r="G75" i="12"/>
  <c r="G74" i="12"/>
  <c r="M74" i="12" s="1"/>
  <c r="G73" i="12"/>
  <c r="G72" i="12"/>
  <c r="M72" i="12" s="1"/>
  <c r="G71" i="12"/>
  <c r="G70" i="12"/>
  <c r="M70" i="12" s="1"/>
  <c r="G69" i="12"/>
  <c r="G68" i="12"/>
  <c r="M68" i="12" s="1"/>
  <c r="G67" i="12"/>
  <c r="G66" i="12"/>
  <c r="M66" i="12" s="1"/>
  <c r="G65" i="12"/>
  <c r="G64" i="12"/>
  <c r="M64" i="12" s="1"/>
  <c r="G63" i="12"/>
  <c r="G62" i="12"/>
  <c r="M62" i="12" s="1"/>
  <c r="G61" i="12"/>
  <c r="G60" i="12"/>
  <c r="M60" i="12" s="1"/>
  <c r="G59" i="12"/>
  <c r="G58" i="12"/>
  <c r="M58" i="12" s="1"/>
  <c r="G56" i="12"/>
  <c r="M56" i="12" s="1"/>
  <c r="G55" i="12"/>
  <c r="G54" i="12"/>
  <c r="M54" i="12" s="1"/>
  <c r="G53" i="12"/>
  <c r="G52" i="12"/>
  <c r="M52" i="12" s="1"/>
  <c r="G51" i="12"/>
  <c r="G50" i="12"/>
  <c r="M50" i="12" s="1"/>
  <c r="G49" i="12"/>
  <c r="G47" i="12"/>
  <c r="G43" i="12" s="1"/>
  <c r="I53" i="1" s="1"/>
  <c r="G44" i="12"/>
  <c r="M44" i="12" s="1"/>
  <c r="G41" i="12"/>
  <c r="G39" i="12"/>
  <c r="M39" i="12" s="1"/>
  <c r="G38" i="12"/>
  <c r="M38" i="12" s="1"/>
  <c r="G37" i="12"/>
  <c r="M37" i="12" s="1"/>
  <c r="G35" i="12"/>
  <c r="G33" i="12"/>
  <c r="M33" i="12" s="1"/>
  <c r="G31" i="12"/>
  <c r="M31" i="12" s="1"/>
  <c r="G30" i="12"/>
  <c r="G29" i="12"/>
  <c r="G28" i="12"/>
  <c r="G27" i="12"/>
  <c r="G25" i="12" s="1"/>
  <c r="I50" i="1" s="1"/>
  <c r="G26" i="12"/>
  <c r="G24" i="12"/>
  <c r="M24" i="12" s="1"/>
  <c r="M23" i="12" s="1"/>
  <c r="G22" i="12"/>
  <c r="G20" i="12"/>
  <c r="M20" i="12" s="1"/>
  <c r="M19" i="12" s="1"/>
  <c r="G18" i="12"/>
  <c r="G17" i="12"/>
  <c r="M17" i="12" s="1"/>
  <c r="G16" i="12"/>
  <c r="G15" i="12"/>
  <c r="M15" i="12" s="1"/>
  <c r="G14" i="12"/>
  <c r="M14" i="12" s="1"/>
  <c r="G13" i="12"/>
  <c r="G11" i="12"/>
  <c r="M11" i="12" s="1"/>
  <c r="G10" i="12"/>
  <c r="M10" i="12" s="1"/>
  <c r="G9" i="12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3" i="12"/>
  <c r="K13" i="12"/>
  <c r="M13" i="12"/>
  <c r="O13" i="12"/>
  <c r="Q13" i="12"/>
  <c r="U13" i="12"/>
  <c r="I14" i="12"/>
  <c r="K14" i="12"/>
  <c r="O14" i="12"/>
  <c r="Q14" i="12"/>
  <c r="U14" i="12"/>
  <c r="I15" i="12"/>
  <c r="K15" i="12"/>
  <c r="O15" i="12"/>
  <c r="Q15" i="12"/>
  <c r="U15" i="12"/>
  <c r="I16" i="12"/>
  <c r="K16" i="12"/>
  <c r="M16" i="12"/>
  <c r="O16" i="12"/>
  <c r="Q16" i="12"/>
  <c r="U16" i="12"/>
  <c r="I17" i="12"/>
  <c r="K17" i="12"/>
  <c r="O17" i="12"/>
  <c r="Q17" i="12"/>
  <c r="U17" i="12"/>
  <c r="I18" i="12"/>
  <c r="K18" i="12"/>
  <c r="M18" i="12"/>
  <c r="O18" i="12"/>
  <c r="Q18" i="12"/>
  <c r="U18" i="12"/>
  <c r="G19" i="12"/>
  <c r="I47" i="1" s="1"/>
  <c r="I20" i="12"/>
  <c r="I19" i="12" s="1"/>
  <c r="K20" i="12"/>
  <c r="K19" i="12" s="1"/>
  <c r="O20" i="12"/>
  <c r="O19" i="12" s="1"/>
  <c r="Q20" i="12"/>
  <c r="Q19" i="12" s="1"/>
  <c r="U20" i="12"/>
  <c r="U19" i="12" s="1"/>
  <c r="G21" i="12"/>
  <c r="I48" i="1" s="1"/>
  <c r="I22" i="12"/>
  <c r="I21" i="12" s="1"/>
  <c r="K22" i="12"/>
  <c r="K21" i="12" s="1"/>
  <c r="M22" i="12"/>
  <c r="M21" i="12" s="1"/>
  <c r="O22" i="12"/>
  <c r="O21" i="12" s="1"/>
  <c r="Q22" i="12"/>
  <c r="Q21" i="12" s="1"/>
  <c r="U22" i="12"/>
  <c r="U21" i="12" s="1"/>
  <c r="G23" i="12"/>
  <c r="I49" i="1" s="1"/>
  <c r="I24" i="12"/>
  <c r="I23" i="12" s="1"/>
  <c r="K24" i="12"/>
  <c r="K23" i="12" s="1"/>
  <c r="O24" i="12"/>
  <c r="O23" i="12" s="1"/>
  <c r="Q24" i="12"/>
  <c r="Q23" i="12" s="1"/>
  <c r="U24" i="12"/>
  <c r="U23" i="12" s="1"/>
  <c r="I26" i="12"/>
  <c r="K26" i="12"/>
  <c r="M26" i="12"/>
  <c r="O26" i="12"/>
  <c r="Q26" i="12"/>
  <c r="U26" i="12"/>
  <c r="I27" i="12"/>
  <c r="K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O31" i="12"/>
  <c r="Q31" i="12"/>
  <c r="U31" i="12"/>
  <c r="G32" i="12"/>
  <c r="I51" i="1" s="1"/>
  <c r="I33" i="12"/>
  <c r="K33" i="12"/>
  <c r="O33" i="12"/>
  <c r="Q33" i="12"/>
  <c r="U33" i="12"/>
  <c r="I35" i="12"/>
  <c r="K35" i="12"/>
  <c r="M35" i="12"/>
  <c r="O35" i="12"/>
  <c r="Q35" i="12"/>
  <c r="U35" i="12"/>
  <c r="U32" i="12" s="1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G40" i="12"/>
  <c r="I52" i="1" s="1"/>
  <c r="U40" i="12"/>
  <c r="I41" i="12"/>
  <c r="I40" i="12" s="1"/>
  <c r="K41" i="12"/>
  <c r="K40" i="12" s="1"/>
  <c r="M41" i="12"/>
  <c r="M40" i="12" s="1"/>
  <c r="O41" i="12"/>
  <c r="O40" i="12" s="1"/>
  <c r="Q41" i="12"/>
  <c r="Q40" i="12" s="1"/>
  <c r="U41" i="12"/>
  <c r="I44" i="12"/>
  <c r="K44" i="12"/>
  <c r="K43" i="12" s="1"/>
  <c r="O44" i="12"/>
  <c r="Q44" i="12"/>
  <c r="U44" i="12"/>
  <c r="I47" i="12"/>
  <c r="I43" i="12" s="1"/>
  <c r="K47" i="12"/>
  <c r="M47" i="12"/>
  <c r="O47" i="12"/>
  <c r="Q47" i="12"/>
  <c r="Q43" i="12" s="1"/>
  <c r="U47" i="12"/>
  <c r="G48" i="12"/>
  <c r="I54" i="1" s="1"/>
  <c r="I49" i="12"/>
  <c r="K49" i="12"/>
  <c r="M49" i="12"/>
  <c r="O49" i="12"/>
  <c r="Q49" i="12"/>
  <c r="U49" i="12"/>
  <c r="I50" i="12"/>
  <c r="K50" i="12"/>
  <c r="O50" i="12"/>
  <c r="Q50" i="12"/>
  <c r="U50" i="12"/>
  <c r="I51" i="12"/>
  <c r="K51" i="12"/>
  <c r="M51" i="12"/>
  <c r="O51" i="12"/>
  <c r="Q51" i="12"/>
  <c r="U51" i="12"/>
  <c r="I52" i="12"/>
  <c r="K52" i="12"/>
  <c r="O52" i="12"/>
  <c r="Q52" i="12"/>
  <c r="U52" i="12"/>
  <c r="I53" i="12"/>
  <c r="K53" i="12"/>
  <c r="M53" i="12"/>
  <c r="O53" i="12"/>
  <c r="Q53" i="12"/>
  <c r="U53" i="12"/>
  <c r="I54" i="12"/>
  <c r="K54" i="12"/>
  <c r="O54" i="12"/>
  <c r="Q54" i="12"/>
  <c r="U54" i="12"/>
  <c r="I55" i="12"/>
  <c r="K55" i="12"/>
  <c r="M55" i="12"/>
  <c r="O55" i="12"/>
  <c r="Q55" i="12"/>
  <c r="U55" i="12"/>
  <c r="I56" i="12"/>
  <c r="K56" i="12"/>
  <c r="O56" i="12"/>
  <c r="Q56" i="12"/>
  <c r="U56" i="12"/>
  <c r="G57" i="12"/>
  <c r="I55" i="1" s="1"/>
  <c r="I58" i="12"/>
  <c r="K58" i="12"/>
  <c r="O58" i="12"/>
  <c r="Q58" i="12"/>
  <c r="U58" i="12"/>
  <c r="I59" i="12"/>
  <c r="K59" i="12"/>
  <c r="M59" i="12"/>
  <c r="O59" i="12"/>
  <c r="Q59" i="12"/>
  <c r="U59" i="12"/>
  <c r="I60" i="12"/>
  <c r="K60" i="12"/>
  <c r="O60" i="12"/>
  <c r="Q60" i="12"/>
  <c r="U60" i="12"/>
  <c r="I61" i="12"/>
  <c r="K61" i="12"/>
  <c r="M61" i="12"/>
  <c r="O61" i="12"/>
  <c r="Q61" i="12"/>
  <c r="U61" i="12"/>
  <c r="I62" i="12"/>
  <c r="K62" i="12"/>
  <c r="O62" i="12"/>
  <c r="Q62" i="12"/>
  <c r="U62" i="12"/>
  <c r="I63" i="12"/>
  <c r="K63" i="12"/>
  <c r="M63" i="12"/>
  <c r="O63" i="12"/>
  <c r="Q63" i="12"/>
  <c r="U63" i="12"/>
  <c r="I64" i="12"/>
  <c r="K64" i="12"/>
  <c r="O64" i="12"/>
  <c r="Q64" i="12"/>
  <c r="U64" i="12"/>
  <c r="I65" i="12"/>
  <c r="K65" i="12"/>
  <c r="M65" i="12"/>
  <c r="O65" i="12"/>
  <c r="Q65" i="12"/>
  <c r="U65" i="12"/>
  <c r="I66" i="12"/>
  <c r="K66" i="12"/>
  <c r="O66" i="12"/>
  <c r="Q66" i="12"/>
  <c r="U66" i="12"/>
  <c r="I67" i="12"/>
  <c r="K67" i="12"/>
  <c r="M67" i="12"/>
  <c r="O67" i="12"/>
  <c r="Q67" i="12"/>
  <c r="U67" i="12"/>
  <c r="I68" i="12"/>
  <c r="K68" i="12"/>
  <c r="O68" i="12"/>
  <c r="Q68" i="12"/>
  <c r="U68" i="12"/>
  <c r="I69" i="12"/>
  <c r="K69" i="12"/>
  <c r="M69" i="12"/>
  <c r="O69" i="12"/>
  <c r="Q69" i="12"/>
  <c r="U69" i="12"/>
  <c r="I70" i="12"/>
  <c r="K70" i="12"/>
  <c r="O70" i="12"/>
  <c r="Q70" i="12"/>
  <c r="U70" i="12"/>
  <c r="I71" i="12"/>
  <c r="K71" i="12"/>
  <c r="M71" i="12"/>
  <c r="O71" i="12"/>
  <c r="Q71" i="12"/>
  <c r="U71" i="12"/>
  <c r="I72" i="12"/>
  <c r="K72" i="12"/>
  <c r="O72" i="12"/>
  <c r="Q72" i="12"/>
  <c r="U72" i="12"/>
  <c r="I73" i="12"/>
  <c r="K73" i="12"/>
  <c r="M73" i="12"/>
  <c r="O73" i="12"/>
  <c r="Q73" i="12"/>
  <c r="U73" i="12"/>
  <c r="I74" i="12"/>
  <c r="K74" i="12"/>
  <c r="O74" i="12"/>
  <c r="Q74" i="12"/>
  <c r="U74" i="12"/>
  <c r="I75" i="12"/>
  <c r="K75" i="12"/>
  <c r="M75" i="12"/>
  <c r="O75" i="12"/>
  <c r="Q75" i="12"/>
  <c r="U75" i="12"/>
  <c r="I76" i="12"/>
  <c r="K76" i="12"/>
  <c r="O76" i="12"/>
  <c r="Q76" i="12"/>
  <c r="U76" i="12"/>
  <c r="G77" i="12"/>
  <c r="I56" i="1" s="1"/>
  <c r="I78" i="12"/>
  <c r="K78" i="12"/>
  <c r="O78" i="12"/>
  <c r="Q78" i="12"/>
  <c r="U78" i="12"/>
  <c r="I79" i="12"/>
  <c r="K79" i="12"/>
  <c r="M79" i="12"/>
  <c r="O79" i="12"/>
  <c r="Q79" i="12"/>
  <c r="U79" i="12"/>
  <c r="I80" i="12"/>
  <c r="K80" i="12"/>
  <c r="O80" i="12"/>
  <c r="Q80" i="12"/>
  <c r="U80" i="12"/>
  <c r="I81" i="12"/>
  <c r="K81" i="12"/>
  <c r="M81" i="12"/>
  <c r="O81" i="12"/>
  <c r="Q81" i="12"/>
  <c r="U81" i="12"/>
  <c r="I82" i="12"/>
  <c r="K82" i="12"/>
  <c r="O82" i="12"/>
  <c r="Q82" i="12"/>
  <c r="U82" i="12"/>
  <c r="I83" i="12"/>
  <c r="K83" i="12"/>
  <c r="M83" i="12"/>
  <c r="O83" i="12"/>
  <c r="Q83" i="12"/>
  <c r="U83" i="12"/>
  <c r="I84" i="12"/>
  <c r="K84" i="12"/>
  <c r="O84" i="12"/>
  <c r="Q84" i="12"/>
  <c r="U84" i="12"/>
  <c r="I85" i="12"/>
  <c r="K85" i="12"/>
  <c r="M85" i="12"/>
  <c r="O85" i="12"/>
  <c r="Q85" i="12"/>
  <c r="U85" i="12"/>
  <c r="I86" i="12"/>
  <c r="K86" i="12"/>
  <c r="O86" i="12"/>
  <c r="Q86" i="12"/>
  <c r="U86" i="12"/>
  <c r="I87" i="12"/>
  <c r="K87" i="12"/>
  <c r="M87" i="12"/>
  <c r="O87" i="12"/>
  <c r="Q87" i="12"/>
  <c r="U87" i="12"/>
  <c r="I88" i="12"/>
  <c r="K88" i="12"/>
  <c r="O88" i="12"/>
  <c r="Q88" i="12"/>
  <c r="U88" i="12"/>
  <c r="I89" i="12"/>
  <c r="K89" i="12"/>
  <c r="M89" i="12"/>
  <c r="O89" i="12"/>
  <c r="Q89" i="12"/>
  <c r="U89" i="12"/>
  <c r="I90" i="12"/>
  <c r="K90" i="12"/>
  <c r="O90" i="12"/>
  <c r="Q90" i="12"/>
  <c r="U90" i="12"/>
  <c r="I91" i="12"/>
  <c r="K91" i="12"/>
  <c r="M91" i="12"/>
  <c r="O91" i="12"/>
  <c r="Q91" i="12"/>
  <c r="U91" i="12"/>
  <c r="I92" i="12"/>
  <c r="K92" i="12"/>
  <c r="O92" i="12"/>
  <c r="Q92" i="12"/>
  <c r="U92" i="12"/>
  <c r="I93" i="12"/>
  <c r="K93" i="12"/>
  <c r="M93" i="12"/>
  <c r="O93" i="12"/>
  <c r="Q93" i="12"/>
  <c r="U93" i="12"/>
  <c r="I94" i="12"/>
  <c r="K94" i="12"/>
  <c r="O94" i="12"/>
  <c r="Q94" i="12"/>
  <c r="U94" i="12"/>
  <c r="G95" i="12"/>
  <c r="I57" i="1" s="1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G104" i="12"/>
  <c r="I58" i="1" s="1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G111" i="12"/>
  <c r="I59" i="1" s="1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G115" i="12"/>
  <c r="I60" i="1" s="1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G127" i="12"/>
  <c r="I61" i="1" s="1"/>
  <c r="I128" i="12"/>
  <c r="I127" i="12" s="1"/>
  <c r="K128" i="12"/>
  <c r="K127" i="12" s="1"/>
  <c r="M128" i="12"/>
  <c r="M127" i="12" s="1"/>
  <c r="O128" i="12"/>
  <c r="O127" i="12" s="1"/>
  <c r="Q128" i="12"/>
  <c r="Q127" i="12" s="1"/>
  <c r="U128" i="12"/>
  <c r="U127" i="12" s="1"/>
  <c r="G129" i="12"/>
  <c r="I62" i="1" s="1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U129" i="12" s="1"/>
  <c r="I132" i="12"/>
  <c r="K132" i="12"/>
  <c r="M132" i="12"/>
  <c r="O132" i="12"/>
  <c r="Q132" i="12"/>
  <c r="U132" i="12"/>
  <c r="I134" i="12"/>
  <c r="K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G138" i="12"/>
  <c r="I63" i="1" s="1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G147" i="12"/>
  <c r="I64" i="1" s="1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I150" i="12"/>
  <c r="K150" i="12"/>
  <c r="M150" i="12"/>
  <c r="O150" i="12"/>
  <c r="Q150" i="12"/>
  <c r="U150" i="12"/>
  <c r="G152" i="12"/>
  <c r="I65" i="1" s="1"/>
  <c r="I153" i="12"/>
  <c r="I152" i="12" s="1"/>
  <c r="K153" i="12"/>
  <c r="K152" i="12" s="1"/>
  <c r="M153" i="12"/>
  <c r="M152" i="12" s="1"/>
  <c r="O153" i="12"/>
  <c r="O152" i="12" s="1"/>
  <c r="Q153" i="12"/>
  <c r="Q152" i="12" s="1"/>
  <c r="U153" i="12"/>
  <c r="U152" i="12" s="1"/>
  <c r="G154" i="12"/>
  <c r="I66" i="1" s="1"/>
  <c r="Q154" i="12"/>
  <c r="U154" i="12"/>
  <c r="I155" i="12"/>
  <c r="I154" i="12" s="1"/>
  <c r="K155" i="12"/>
  <c r="K154" i="12" s="1"/>
  <c r="M155" i="12"/>
  <c r="M154" i="12" s="1"/>
  <c r="O155" i="12"/>
  <c r="O154" i="12" s="1"/>
  <c r="Q155" i="12"/>
  <c r="U155" i="12"/>
  <c r="G156" i="12"/>
  <c r="I67" i="1" s="1"/>
  <c r="I157" i="12"/>
  <c r="I156" i="12" s="1"/>
  <c r="K157" i="12"/>
  <c r="K156" i="12" s="1"/>
  <c r="M157" i="12"/>
  <c r="M156" i="12" s="1"/>
  <c r="O157" i="12"/>
  <c r="O156" i="12" s="1"/>
  <c r="Q157" i="12"/>
  <c r="Q156" i="12" s="1"/>
  <c r="U157" i="12"/>
  <c r="U156" i="12" s="1"/>
  <c r="F38" i="1"/>
  <c r="G38" i="1"/>
  <c r="H38" i="1"/>
  <c r="I38" i="1"/>
  <c r="J37" i="1" s="1"/>
  <c r="J38" i="1" s="1"/>
  <c r="J26" i="1"/>
  <c r="J24" i="1"/>
  <c r="G36" i="1"/>
  <c r="F36" i="1"/>
  <c r="H30" i="1"/>
  <c r="J23" i="1"/>
  <c r="J25" i="1"/>
  <c r="E24" i="1"/>
  <c r="I18" i="1" l="1"/>
  <c r="I17" i="1"/>
  <c r="M27" i="12"/>
  <c r="M25" i="12" s="1"/>
  <c r="O138" i="12"/>
  <c r="O147" i="12"/>
  <c r="U147" i="12"/>
  <c r="K147" i="12"/>
  <c r="Q111" i="12"/>
  <c r="I111" i="12"/>
  <c r="Q95" i="12"/>
  <c r="I95" i="12"/>
  <c r="Q57" i="12"/>
  <c r="O43" i="12"/>
  <c r="U43" i="12"/>
  <c r="Q25" i="12"/>
  <c r="I25" i="12"/>
  <c r="O12" i="12"/>
  <c r="U12" i="12"/>
  <c r="K12" i="12"/>
  <c r="K8" i="12"/>
  <c r="Q147" i="12"/>
  <c r="I147" i="12"/>
  <c r="U111" i="12"/>
  <c r="K111" i="12"/>
  <c r="Q104" i="12"/>
  <c r="I104" i="12"/>
  <c r="K77" i="12"/>
  <c r="U57" i="12"/>
  <c r="K57" i="12"/>
  <c r="O57" i="12"/>
  <c r="K48" i="12"/>
  <c r="O48" i="12"/>
  <c r="I32" i="12"/>
  <c r="Q12" i="12"/>
  <c r="I12" i="12"/>
  <c r="U8" i="12"/>
  <c r="I8" i="12"/>
  <c r="K138" i="12"/>
  <c r="K129" i="12"/>
  <c r="Q138" i="12"/>
  <c r="I138" i="12"/>
  <c r="Q129" i="12"/>
  <c r="I129" i="12"/>
  <c r="O115" i="12"/>
  <c r="U115" i="12"/>
  <c r="K115" i="12"/>
  <c r="O104" i="12"/>
  <c r="U104" i="12"/>
  <c r="K104" i="12"/>
  <c r="O77" i="12"/>
  <c r="U77" i="12"/>
  <c r="I77" i="12"/>
  <c r="U48" i="12"/>
  <c r="I48" i="12"/>
  <c r="Q32" i="12"/>
  <c r="O8" i="12"/>
  <c r="Q8" i="12"/>
  <c r="U138" i="12"/>
  <c r="O129" i="12"/>
  <c r="Q115" i="12"/>
  <c r="I115" i="12"/>
  <c r="O111" i="12"/>
  <c r="O95" i="12"/>
  <c r="U95" i="12"/>
  <c r="K95" i="12"/>
  <c r="Q77" i="12"/>
  <c r="I57" i="12"/>
  <c r="Q48" i="12"/>
  <c r="K32" i="12"/>
  <c r="O32" i="12"/>
  <c r="U25" i="12"/>
  <c r="K25" i="12"/>
  <c r="O25" i="12"/>
  <c r="G8" i="12"/>
  <c r="I45" i="1" s="1"/>
  <c r="I16" i="1" s="1"/>
  <c r="I21" i="1" s="1"/>
  <c r="G23" i="1" s="1"/>
  <c r="G24" i="1" s="1"/>
  <c r="G27" i="1" s="1"/>
  <c r="G12" i="12"/>
  <c r="I46" i="1" s="1"/>
  <c r="M9" i="12"/>
  <c r="M8" i="12" s="1"/>
  <c r="M111" i="12"/>
  <c r="M147" i="12"/>
  <c r="M138" i="12"/>
  <c r="M129" i="12"/>
  <c r="M115" i="12"/>
  <c r="M104" i="12"/>
  <c r="M95" i="12"/>
  <c r="M77" i="12"/>
  <c r="M57" i="12"/>
  <c r="M48" i="12"/>
  <c r="M43" i="12"/>
  <c r="M32" i="12"/>
  <c r="M12" i="12"/>
  <c r="I6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<sst xmlns="http://schemas.openxmlformats.org/spreadsheetml/2006/main" count="756" uniqueCount="386">
  <si>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</si>
  <si>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</si>
  <si>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</si>
  <si>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</si>
  <si>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</si>
  <si>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</si>
  <si>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</si>
  <si>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</si>
  <si>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</si>
  <si>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</si>
  <si>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</si>
  <si>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</si>
  <si>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</si>
  <si>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</si>
  <si>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</si>
  <si>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</si>
  <si>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</si>
  <si>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</si>
  <si>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</si>
  <si>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</si>
  <si>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</si>
  <si>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</si>
  <si>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</si>
  <si>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</si>
  <si>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</si>
  <si>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</si>
  <si>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</si>
  <si>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</si>
  <si>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</si>
  <si>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</si>
  <si>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</si>
  <si>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</si>
  <si>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</si>
  <si>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</si>
  <si>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</si>
  <si>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</si>
  <si>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</si>
  <si>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</si>
  <si>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</si>
  <si>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</si>
  <si>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</si>
  <si>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</si>
  <si>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</si>
  <si>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Jan Kvasnička</t>
  </si>
  <si>
    <t>Opravy hygienického zázemí tělocvičny</t>
  </si>
  <si>
    <t>ArchEnergy s.r.o.</t>
  </si>
  <si>
    <t>Sokolovská 1105/100</t>
  </si>
  <si>
    <t>Plzeň</t>
  </si>
  <si>
    <t>32300</t>
  </si>
  <si>
    <t>01795937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</si>
  <si>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</si>
  <si>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</si>
  <si>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</si>
  <si>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</si>
  <si>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</si>
  <si>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</si>
  <si>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</si>
  <si>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</si>
  <si>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</si>
  <si>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</si>
  <si>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</si>
  <si>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</si>
  <si>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</si>
  <si>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</si>
  <si>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</si>
  <si>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</si>
  <si>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</si>
  <si>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</si>
  <si>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</si>
  <si>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</si>
  <si>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</si>
  <si>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</si>
  <si>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</si>
  <si>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</si>
  <si>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</si>
  <si>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</si>
  <si>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</si>
  <si>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</si>
  <si>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</si>
  <si>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</si>
  <si>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</si>
  <si>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</si>
  <si>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</si>
  <si>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</si>
  <si>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</si>
  <si>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</si>
  <si>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</si>
  <si>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</si>
  <si>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</si>
  <si>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</si>
  <si>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</si>
  <si>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</si>
  <si>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</si>
  <si>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</si>
  <si>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</si>
  <si>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</si>
  <si>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</si>
  <si>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</si>
  <si>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</si>
  <si>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</si>
  <si>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</si>
  <si>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</si>
  <si>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</si>
  <si>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</si>
  <si>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</si>
  <si>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</si>
  <si>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</si>
  <si>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</si>
  <si>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</si>
  <si>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</si>
  <si>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</si>
  <si>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</si>
  <si>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</si>
  <si>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</si>
  <si>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</si>
  <si>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</si>
  <si>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</si>
  <si>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</si>
  <si>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</si>
  <si>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</si>
  <si>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</si>
  <si>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</si>
  <si>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</si>
  <si>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</si>
  <si>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</si>
  <si>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</si>
  <si>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</si>
  <si>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</si>
  <si>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</si>
  <si>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342255024R00</t>
  </si>
  <si>
    <t>Přizídvky z desek Ytong tl. 10 cm</t>
  </si>
  <si>
    <t>m2</t>
  </si>
  <si>
    <t>POL1_0</t>
  </si>
  <si>
    <t>340271410R00</t>
  </si>
  <si>
    <t>Zazdívka otvorů pl.0,25 m2, pórobet.tvár.,tl.10 cm, odhad</t>
  </si>
  <si>
    <t>kus</t>
  </si>
  <si>
    <t>340271405R00</t>
  </si>
  <si>
    <t>Zazdívka otvorů pl.0,25 m2, pórobet.tvár.,tl. 5 cm, odhad</t>
  </si>
  <si>
    <t>611471411R00</t>
  </si>
  <si>
    <t>Úprava stropů aktivovaným štukem tl. 2 - 3 mm</t>
  </si>
  <si>
    <t>612471411R00</t>
  </si>
  <si>
    <t>Úprava vnitřních stěn aktivovaným štukem</t>
  </si>
  <si>
    <t>078844111R00</t>
  </si>
  <si>
    <t>Úprava ostění otvoru při opravách omítnutím MC, po výměně oken</t>
  </si>
  <si>
    <t>612403399R00</t>
  </si>
  <si>
    <t>Hrubá výplň rýh ve stěnách maltou, odhad - zahození drážek odpadního vedení</t>
  </si>
  <si>
    <t>611401111R00</t>
  </si>
  <si>
    <t>Oprava omítky na stropech o ploše do 0,09 m2, po zazdění odvětrávacích otvorů</t>
  </si>
  <si>
    <t>220261665R00</t>
  </si>
  <si>
    <t>Začištění drážky, konečná úprava</t>
  </si>
  <si>
    <t>m</t>
  </si>
  <si>
    <t>631312141R00</t>
  </si>
  <si>
    <t>Doplnění rýh betonem v dosavadních mazaninách, pro výměnu vpustí</t>
  </si>
  <si>
    <t>m3</t>
  </si>
  <si>
    <t>941955001R00</t>
  </si>
  <si>
    <t>Lešení lehké pomocné, výška podlahy do 1,2 m</t>
  </si>
  <si>
    <t>952901114R00</t>
  </si>
  <si>
    <t>Vyčištění budov o výšce podlaží nad 4 m</t>
  </si>
  <si>
    <t>968062355R00</t>
  </si>
  <si>
    <t>Vybourání dřevěných rámů oken dvojitých pl. 2 m2</t>
  </si>
  <si>
    <t>965081712RT1</t>
  </si>
  <si>
    <t>Bourání dlaždic keramických tl.1 cm, pl. do 1 m2, ručně, dlaždice keramické</t>
  </si>
  <si>
    <t>968061125R00</t>
  </si>
  <si>
    <t>Vyvěšení dřevěných dveřních křídel pl. do 2 m2</t>
  </si>
  <si>
    <t>978059531R00</t>
  </si>
  <si>
    <t>Odsekání vnitřních obkladů stěn nad 2 m2</t>
  </si>
  <si>
    <t>976082131R00</t>
  </si>
  <si>
    <t>Vybourání mříží předokeních</t>
  </si>
  <si>
    <t>974032132R00</t>
  </si>
  <si>
    <t>Vysekání rýh zeď l 5 x 7 cm,  pro odpadní potruíbí od zařízov. předmětů</t>
  </si>
  <si>
    <t>979083513R00</t>
  </si>
  <si>
    <t>Vodorovné přemístění suti do 1 km</t>
  </si>
  <si>
    <t>t</t>
  </si>
  <si>
    <t>3,002+12,744+0,368+0,039+0,35</t>
  </si>
  <si>
    <t>VV</t>
  </si>
  <si>
    <t>979081121R00</t>
  </si>
  <si>
    <t>Příplatek k odvozu za každý další 1 km</t>
  </si>
  <si>
    <t>16,503*15</t>
  </si>
  <si>
    <t>979093111R00</t>
  </si>
  <si>
    <t>Uložení suti na skládku bez zhutnění</t>
  </si>
  <si>
    <t>979990104R00</t>
  </si>
  <si>
    <t>Poplatek za skládku suti - beton</t>
  </si>
  <si>
    <t>979087311R00</t>
  </si>
  <si>
    <t>Vodorovné přemístění suti nošením do 10 m</t>
  </si>
  <si>
    <t>999281111R00</t>
  </si>
  <si>
    <t xml:space="preserve">Přesun hmot pro opravy a údržbu </t>
  </si>
  <si>
    <t>1,717+1,935+1,25+0,116+0,003+0,017</t>
  </si>
  <si>
    <t>711212002RT1</t>
  </si>
  <si>
    <t>Hydroizolační povlak - nátěr nebo stěrka, Aquafin 2K (fa Schömburg),proti vlhkosti, tl. 2mm</t>
  </si>
  <si>
    <t xml:space="preserve">podlahy  pod dlalžbu a stěny pro obklad: : </t>
  </si>
  <si>
    <t>95,71+264,14</t>
  </si>
  <si>
    <t>998711102R00</t>
  </si>
  <si>
    <t>Přesun hmot pro izolace proti vodě, výšky do 12 m</t>
  </si>
  <si>
    <t>721153204R00</t>
  </si>
  <si>
    <t>Potrubí Geberit PE připojovací, D 40 x 3,0 mm</t>
  </si>
  <si>
    <t>721153205R00</t>
  </si>
  <si>
    <t>Potrubí Geberit PE připojovací, D 50 x 3,0 mm</t>
  </si>
  <si>
    <t>721194104R00</t>
  </si>
  <si>
    <t>Vyvedení odpadních výpustek D 40 x 1,8</t>
  </si>
  <si>
    <t>721194109R00</t>
  </si>
  <si>
    <t>Vyvedení odpadních výpustek D 110 x 2,3</t>
  </si>
  <si>
    <t>721223510RT1</t>
  </si>
  <si>
    <t>Vpust podlažní nerezová</t>
  </si>
  <si>
    <t>721290111R00</t>
  </si>
  <si>
    <t xml:space="preserve">Zkouška těsnosti kanalizace vodou </t>
  </si>
  <si>
    <t>721223592R00</t>
  </si>
  <si>
    <t>Souprava izolační HL84 pro podlahové vpusti</t>
  </si>
  <si>
    <t>998721101R00</t>
  </si>
  <si>
    <t>Přesun hmot pro vnitřní kanalizaci, výšky do 6 m</t>
  </si>
  <si>
    <t>722172311R00</t>
  </si>
  <si>
    <t>Potrubí z PPR Instaplast, studená, D 20x2,8 mm</t>
  </si>
  <si>
    <t>722172314R00</t>
  </si>
  <si>
    <t>Potrubí z PPR Instaplast, studená, D 40x5,5 mm</t>
  </si>
  <si>
    <t>722172313R00</t>
  </si>
  <si>
    <t>Potrubí z PPR Instaplast, studená, D 32x4,4 mm</t>
  </si>
  <si>
    <t>722172312R00</t>
  </si>
  <si>
    <t>Potrubí z PPR Instaplast, studená, D 25x3,5 mm</t>
  </si>
  <si>
    <t>722130801R00</t>
  </si>
  <si>
    <t>Demontáž potrubí ocelových závitových DN 25</t>
  </si>
  <si>
    <t>722130802R00</t>
  </si>
  <si>
    <t>Demontáž potrubí ocelových závitových DN 40</t>
  </si>
  <si>
    <t>722130821R00</t>
  </si>
  <si>
    <t>Demontáž šroubení do G 6/4</t>
  </si>
  <si>
    <t>722130831R00</t>
  </si>
  <si>
    <t>Demontáž nástěnky</t>
  </si>
  <si>
    <t>722202211R00</t>
  </si>
  <si>
    <t>Nástěnka MZD PP-R INSTAPLAST D 16xR3/8</t>
  </si>
  <si>
    <t>28654694R</t>
  </si>
  <si>
    <t>Objímka kovová s vrutem 32 - 40 mm PPR</t>
  </si>
  <si>
    <t>POL3_0</t>
  </si>
  <si>
    <t>722181214RT7</t>
  </si>
  <si>
    <t>Izolace návleková MIRELON PRO tl. stěny 20 mm, vnitřní průměr 22 mm</t>
  </si>
  <si>
    <t>722181214RT8</t>
  </si>
  <si>
    <t>Izolace návleková MIRELON PRO tl. stěny 20 mm, vnitřní průměr 25 mm</t>
  </si>
  <si>
    <t>722181214RU1</t>
  </si>
  <si>
    <t>Izolace návleková MIRELON PRO tl. stěny 20 mm, vnitřní průměr 32 mm</t>
  </si>
  <si>
    <t>722181214RV9</t>
  </si>
  <si>
    <t>Izolace návleková MIRELON PRO tl. stěny 20 mm, vnitřní průměr 40 mm</t>
  </si>
  <si>
    <t>1</t>
  </si>
  <si>
    <t>Podpůrný žlab pozinkovaný PPR (délka 2m) DN 40 911, 2m</t>
  </si>
  <si>
    <t>ks</t>
  </si>
  <si>
    <t>2</t>
  </si>
  <si>
    <t>Podpůrný žlab PZ na potrubí PP-R 25, 2m</t>
  </si>
  <si>
    <t>Podpůrný žlab PZ na potrubí PP-R 32</t>
  </si>
  <si>
    <t>4</t>
  </si>
  <si>
    <t>Podpůrný žlab PZ na potrubí PP-R 20, 2m</t>
  </si>
  <si>
    <t>998722101R00</t>
  </si>
  <si>
    <t>Přesun hmot pro vnitřní vodovod, výšky do 6 m</t>
  </si>
  <si>
    <t>725013128R00</t>
  </si>
  <si>
    <t>Kloz.kombi OLYMP ZTP,nádrž s arm.odpad svislý,bílý</t>
  </si>
  <si>
    <t>soubor</t>
  </si>
  <si>
    <t>725017130R00</t>
  </si>
  <si>
    <t>Umyvadlo na šrouby OLYMP Deep 50 x 41 cm, bílé</t>
  </si>
  <si>
    <t>725019101R00</t>
  </si>
  <si>
    <t>Výlevka stojící MIRA 5104.6 s plastovou mřížkou</t>
  </si>
  <si>
    <t>725016103R00</t>
  </si>
  <si>
    <t>Pisoár DOMINO 4110.1 s oplachov. ventilem, bílý</t>
  </si>
  <si>
    <t>725823111RT1</t>
  </si>
  <si>
    <t>Baterie umyvadlová stoján. ruční, bez otvír.odpadu, standardní</t>
  </si>
  <si>
    <t>725825633R00</t>
  </si>
  <si>
    <t>Baterie pro výlevku</t>
  </si>
  <si>
    <t>725860109R00</t>
  </si>
  <si>
    <t>Uzávěrka zápachová umyvadlová T 1016,D 40</t>
  </si>
  <si>
    <t>725845111RT1</t>
  </si>
  <si>
    <t>Baterie sprchová nástěnná ruční, se sprchovou hlavicí standardní</t>
  </si>
  <si>
    <t>725810402R00</t>
  </si>
  <si>
    <t>Ventil rohový</t>
  </si>
  <si>
    <t>551200330R</t>
  </si>
  <si>
    <t>Šroubení svěrné na Cu IVAR.TR 4430 12 x 1 - EK</t>
  </si>
  <si>
    <t>953991111R00</t>
  </si>
  <si>
    <t>Osazení hmoždinek ve stěnách z cihel DN 6 - 8 mm</t>
  </si>
  <si>
    <t>6</t>
  </si>
  <si>
    <t>zrcadlo obdélník  60/40 fazeta</t>
  </si>
  <si>
    <t>7</t>
  </si>
  <si>
    <t>čtyřháček Donata</t>
  </si>
  <si>
    <t>8</t>
  </si>
  <si>
    <t>Držák toaletního papíru Chrom</t>
  </si>
  <si>
    <t>9</t>
  </si>
  <si>
    <t>Mýdlenka Optima</t>
  </si>
  <si>
    <t>10</t>
  </si>
  <si>
    <t>Dávkovač mýdla Valeta oblý nástěnné</t>
  </si>
  <si>
    <t>998725101R00</t>
  </si>
  <si>
    <t>Přesun hmot pro zařizovací předměty, výšky do 6 m</t>
  </si>
  <si>
    <t>733163105R00</t>
  </si>
  <si>
    <t>Potrubí z měděných trubek D 28 x 1,5 mm</t>
  </si>
  <si>
    <t>733163104R00</t>
  </si>
  <si>
    <t>Potrubí z měděných trubek D 22 x 1 ,0mm</t>
  </si>
  <si>
    <t>733163103R00</t>
  </si>
  <si>
    <t>Potrubí z měděných trubek D 18 x 1,0 mm</t>
  </si>
  <si>
    <t>733163102R00</t>
  </si>
  <si>
    <t>Potrubí z měděných trubek D 15 x 1,0 mm</t>
  </si>
  <si>
    <t>733190106R00</t>
  </si>
  <si>
    <t xml:space="preserve">Tlaková zkouška potrubí  </t>
  </si>
  <si>
    <t>733191112R00</t>
  </si>
  <si>
    <t>Manžety prostupové pro trubky do DN 32</t>
  </si>
  <si>
    <t>733161905R00</t>
  </si>
  <si>
    <t>Propojení měděného potrubí D 28 mm</t>
  </si>
  <si>
    <t>998733103R00</t>
  </si>
  <si>
    <t>Přesun hmot pro rozvody potrubí, výšky do 24 m</t>
  </si>
  <si>
    <t>735000911R00</t>
  </si>
  <si>
    <t>Oprava-vyregulování ventilů s ručním ovládáním</t>
  </si>
  <si>
    <t>735191914R00</t>
  </si>
  <si>
    <t>Montáž otop.těles z použitých litinových článků</t>
  </si>
  <si>
    <t>735191902R00</t>
  </si>
  <si>
    <t>Vyzkoušení otopných těles litinových tlakem</t>
  </si>
  <si>
    <t>734213111R00</t>
  </si>
  <si>
    <t>Ventil automatický odvzdušňovací</t>
  </si>
  <si>
    <t>551200075R</t>
  </si>
  <si>
    <t>Ventil radiátorový rohový IVAR.VS 006 ECO EKx1/2"</t>
  </si>
  <si>
    <t>998735102R00</t>
  </si>
  <si>
    <t>Přesun hmot pro otopná tělesa, výšky do 12 m</t>
  </si>
  <si>
    <t>764908304RT2</t>
  </si>
  <si>
    <t>Lindab, oplechování parapetů, rš 400 mm, plech FOP/PO tl.0,5 mm, ostatní barvy</t>
  </si>
  <si>
    <t>764900020RAA</t>
  </si>
  <si>
    <t>Demontáž oplechování zdí, z plechu pozinkovaného</t>
  </si>
  <si>
    <t>POL2_0</t>
  </si>
  <si>
    <t>998764102R00</t>
  </si>
  <si>
    <t>Přesun hmot pro klempířské konstr., výšky do 12 m</t>
  </si>
  <si>
    <t>766670010RAA</t>
  </si>
  <si>
    <t>Okno plastové jednokřídlové typové plochy 1,5 m2, bílé, 90 x 120 cm</t>
  </si>
  <si>
    <t>Okno plastové jednokřídlové typové plochy 1,5 m2, bílé, 90 x 90 cm</t>
  </si>
  <si>
    <t>61165001R</t>
  </si>
  <si>
    <t>Dveře vnitřní laminované plné 1kř. 60x197 cm</t>
  </si>
  <si>
    <t>766711001R00</t>
  </si>
  <si>
    <t>Montáž oken  s vypěněním</t>
  </si>
  <si>
    <t>61165003R</t>
  </si>
  <si>
    <t>Dveře vnitřní laminované plné 1kř. 80x197 cm</t>
  </si>
  <si>
    <t>766661122R00</t>
  </si>
  <si>
    <t>Montáž dveří do zárubně,otevíravých 1kř.nad 0,8 m</t>
  </si>
  <si>
    <t>54914591R</t>
  </si>
  <si>
    <t>Kliky se štítem dveř.  804  klíč/90 Cr</t>
  </si>
  <si>
    <t>767641110R00</t>
  </si>
  <si>
    <t>Dokončení okování dveří,oc.zárub.,otvíravých 1kříd</t>
  </si>
  <si>
    <t>767612151R00</t>
  </si>
  <si>
    <t>Dokončení okování otvír.křidel pákovým uzávěrem</t>
  </si>
  <si>
    <t>5</t>
  </si>
  <si>
    <t>Pákový uzávěr Kosmas</t>
  </si>
  <si>
    <t>998766102R00</t>
  </si>
  <si>
    <t>Přesun hmot pro truhlářské konstr., výšky do 12 m</t>
  </si>
  <si>
    <t>767900030RAB</t>
  </si>
  <si>
    <t>Demontáž vzduchotechnického potrubí plechového, spoje šroubované - odhad</t>
  </si>
  <si>
    <t>771101210R00</t>
  </si>
  <si>
    <t>Penetrace podkladu pod dlažby</t>
  </si>
  <si>
    <t>771575107RT2</t>
  </si>
  <si>
    <t>Montáž podlah keram.,režné l, 20x20 cm, Monoflex (lepidlo), ASO-Flexfuge (spár. hmota)</t>
  </si>
  <si>
    <t>597623142R</t>
  </si>
  <si>
    <t>Dlaždice 20*20 protisluz</t>
  </si>
  <si>
    <t>95,71*1,1</t>
  </si>
  <si>
    <t>771578011R00</t>
  </si>
  <si>
    <t>Spára podlaha - stěna, silikonem</t>
  </si>
  <si>
    <t>771579792R00</t>
  </si>
  <si>
    <t>Příplatek za podlahy keram.v omezeném prostoru</t>
  </si>
  <si>
    <t>771579795RT2</t>
  </si>
  <si>
    <t>Příplatek za spárování vodotěsnou hmotou - plošně, Aso-flexfuge (Schomburg)</t>
  </si>
  <si>
    <t>998771102R00</t>
  </si>
  <si>
    <t>Přesun hmot pro podlahy z dlaždic, výšky do 12 m</t>
  </si>
  <si>
    <t>781101210R00</t>
  </si>
  <si>
    <t>Penetrace podkladu pod obklady</t>
  </si>
  <si>
    <t>781471110R00</t>
  </si>
  <si>
    <t>Obklad vnitř.stěn,keram.režný,hladký, MC, 20x20 cm</t>
  </si>
  <si>
    <t>781471</t>
  </si>
  <si>
    <t>Obkladačky keramické 20*20, podle výběru invesotra</t>
  </si>
  <si>
    <t>264,11*1,1</t>
  </si>
  <si>
    <t>781497111R00</t>
  </si>
  <si>
    <t xml:space="preserve">Lišta hliníková ukončovací k obkladům </t>
  </si>
  <si>
    <t>781675115RV1</t>
  </si>
  <si>
    <t>Montáž obkladů parapetů keramic. na tmel, 25x25 cm, CARO FK flex (lepidlo), ASO-Fugenbunt (spára)</t>
  </si>
  <si>
    <t>781101111R00</t>
  </si>
  <si>
    <t>Vyrovnání podkladu maltou ze SMS tl. do 7 mm</t>
  </si>
  <si>
    <t>998781102R00</t>
  </si>
  <si>
    <t>Přesun hmot pro obklady keramické, výšky do 12 m</t>
  </si>
  <si>
    <t>783296211RT1</t>
  </si>
  <si>
    <t>Nátěr kovových otopných, těles</t>
  </si>
  <si>
    <t>783902811R00</t>
  </si>
  <si>
    <t>Odstranění nátěrů odstraňovačem P 8212</t>
  </si>
  <si>
    <t>783225100R00</t>
  </si>
  <si>
    <t>Nátěr syntetický kovových konstrukcí 2x + 1x email, zárubně</t>
  </si>
  <si>
    <t>17*0,9</t>
  </si>
  <si>
    <t>784450010RAB</t>
  </si>
  <si>
    <t>Malba z malíř. směsí jednobarevná s bílým stropem, dvojnásobná Primalex</t>
  </si>
  <si>
    <t>210</t>
  </si>
  <si>
    <t>Výměna rozvodů a osvětlení, napojení VZT, viz samostatný rozpočet</t>
  </si>
  <si>
    <t>72861</t>
  </si>
  <si>
    <t>Montáž vzduchotechnického zařízení, podle samostatného rozpočtu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</si>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</sst>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21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1" t="s">
        <v>37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24" t="s">
        <v>40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38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41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19</v>
      </c>
      <c r="C5" s="5"/>
      <c r="D5" s="98"/>
      <c r="E5" s="26"/>
      <c r="F5" s="26"/>
      <c r="G5" s="26"/>
      <c r="H5" s="28" t="s">
        <v>31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36" t="s">
        <v>45</v>
      </c>
      <c r="E11" s="236"/>
      <c r="F11" s="236"/>
      <c r="G11" s="236"/>
      <c r="H11" s="28" t="s">
        <v>31</v>
      </c>
      <c r="I11" s="98" t="s">
        <v>49</v>
      </c>
      <c r="J11" s="11"/>
    </row>
    <row r="12" spans="1:15" ht="15.75" customHeight="1" x14ac:dyDescent="0.2">
      <c r="A12" s="4"/>
      <c r="B12" s="41"/>
      <c r="C12" s="26"/>
      <c r="D12" s="239" t="s">
        <v>46</v>
      </c>
      <c r="E12" s="239"/>
      <c r="F12" s="239"/>
      <c r="G12" s="239"/>
      <c r="H12" s="28" t="s">
        <v>32</v>
      </c>
      <c r="I12" s="98"/>
      <c r="J12" s="11"/>
    </row>
    <row r="13" spans="1:15" ht="15.75" customHeight="1" x14ac:dyDescent="0.2">
      <c r="A13" s="4"/>
      <c r="B13" s="42"/>
      <c r="C13" s="99" t="s">
        <v>48</v>
      </c>
      <c r="D13" s="240" t="s">
        <v>47</v>
      </c>
      <c r="E13" s="240"/>
      <c r="F13" s="240"/>
      <c r="G13" s="240"/>
      <c r="H13" s="29"/>
      <c r="I13" s="34"/>
      <c r="J13" s="51"/>
    </row>
    <row r="14" spans="1:15" ht="24" customHeight="1" x14ac:dyDescent="0.2">
      <c r="A14" s="4"/>
      <c r="B14" s="66" t="s">
        <v>18</v>
      </c>
      <c r="C14" s="67"/>
      <c r="D14" s="68" t="s">
        <v>43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35"/>
      <c r="F15" s="235"/>
      <c r="G15" s="237"/>
      <c r="H15" s="237"/>
      <c r="I15" s="237" t="s">
        <v>26</v>
      </c>
      <c r="J15" s="238"/>
    </row>
    <row r="16" spans="1:15" ht="23.25" customHeight="1" x14ac:dyDescent="0.2">
      <c r="A16" s="146" t="s">
        <v>21</v>
      </c>
      <c r="B16" s="147" t="s">
        <v>21</v>
      </c>
      <c r="C16" s="58"/>
      <c r="D16" s="59"/>
      <c r="E16" s="218"/>
      <c r="F16" s="219"/>
      <c r="G16" s="218"/>
      <c r="H16" s="219"/>
      <c r="I16" s="218">
        <f>I45+I46+I47+I48+I49+I50+I51+I52</f>
        <v>0</v>
      </c>
      <c r="J16" s="220"/>
    </row>
    <row r="17" spans="1:10" ht="23.25" customHeight="1" x14ac:dyDescent="0.2">
      <c r="A17" s="146" t="s">
        <v>22</v>
      </c>
      <c r="B17" s="147" t="s">
        <v>22</v>
      </c>
      <c r="C17" s="58"/>
      <c r="D17" s="59"/>
      <c r="E17" s="218"/>
      <c r="F17" s="219"/>
      <c r="G17" s="218"/>
      <c r="H17" s="219"/>
      <c r="I17" s="218">
        <f>I53+I54+I55+I56+I57+I58+I59+I60+I61+I62+I63+I64+I65</f>
        <v>0</v>
      </c>
      <c r="J17" s="220"/>
    </row>
    <row r="18" spans="1:10" ht="23.25" customHeight="1" x14ac:dyDescent="0.2">
      <c r="A18" s="146" t="s">
        <v>23</v>
      </c>
      <c r="B18" s="147" t="s">
        <v>23</v>
      </c>
      <c r="C18" s="58"/>
      <c r="D18" s="59"/>
      <c r="E18" s="218"/>
      <c r="F18" s="219"/>
      <c r="G18" s="218"/>
      <c r="H18" s="219"/>
      <c r="I18" s="218">
        <f>Stavba!I66+Stavba!I67</f>
        <v>0</v>
      </c>
      <c r="J18" s="220"/>
    </row>
    <row r="19" spans="1:10" ht="23.25" customHeight="1" x14ac:dyDescent="0.2">
      <c r="A19" s="146" t="s">
        <v>100</v>
      </c>
      <c r="B19" s="147" t="s">
        <v>24</v>
      </c>
      <c r="C19" s="58"/>
      <c r="D19" s="59"/>
      <c r="E19" s="218"/>
      <c r="F19" s="219"/>
      <c r="G19" s="218"/>
      <c r="H19" s="219"/>
      <c r="I19" s="218">
        <v>0</v>
      </c>
      <c r="J19" s="220"/>
    </row>
    <row r="20" spans="1:10" ht="23.25" customHeight="1" x14ac:dyDescent="0.2">
      <c r="A20" s="146" t="s">
        <v>101</v>
      </c>
      <c r="B20" s="147" t="s">
        <v>25</v>
      </c>
      <c r="C20" s="58"/>
      <c r="D20" s="59"/>
      <c r="E20" s="218"/>
      <c r="F20" s="219"/>
      <c r="G20" s="218"/>
      <c r="H20" s="219"/>
      <c r="I20" s="218">
        <v>0</v>
      </c>
      <c r="J20" s="220"/>
    </row>
    <row r="21" spans="1:10" ht="23.25" customHeight="1" x14ac:dyDescent="0.2">
      <c r="A21" s="4"/>
      <c r="B21" s="74" t="s">
        <v>26</v>
      </c>
      <c r="C21" s="75"/>
      <c r="D21" s="76"/>
      <c r="E21" s="222"/>
      <c r="F21" s="233"/>
      <c r="G21" s="222"/>
      <c r="H21" s="233"/>
      <c r="I21" s="222">
        <f>SUM(I16:J20)</f>
        <v>0</v>
      </c>
      <c r="J21" s="223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21</v>
      </c>
      <c r="F23" s="61" t="s">
        <v>0</v>
      </c>
      <c r="G23" s="231">
        <f>I21</f>
        <v>0</v>
      </c>
      <c r="H23" s="232"/>
      <c r="I23" s="232"/>
      <c r="J23" s="62" t="str">
        <f t="shared" ref="J23:J26" si="0">Mena</f>
        <v>CZK</v>
      </c>
    </row>
    <row r="24" spans="1:10" ht="23.25" customHeight="1" x14ac:dyDescent="0.2">
      <c r="A24" s="4"/>
      <c r="B24" s="49" t="s">
        <v>12</v>
      </c>
      <c r="C24" s="22"/>
      <c r="D24" s="18"/>
      <c r="E24" s="43">
        <f>SazbaDPH2</f>
        <v>21</v>
      </c>
      <c r="F24" s="44" t="s">
        <v>0</v>
      </c>
      <c r="G24" s="227">
        <f>ZakladDPHZakl/100*21</f>
        <v>0</v>
      </c>
      <c r="H24" s="228"/>
      <c r="I24" s="228"/>
      <c r="J24" s="56" t="str">
        <f t="shared" si="0"/>
        <v>CZK</v>
      </c>
    </row>
    <row r="25" spans="1:10" ht="23.25" customHeight="1" thickBot="1" x14ac:dyDescent="0.25">
      <c r="A25" s="4"/>
      <c r="B25" s="48" t="s">
        <v>4</v>
      </c>
      <c r="C25" s="20"/>
      <c r="D25" s="23"/>
      <c r="E25" s="20"/>
      <c r="F25" s="21"/>
      <c r="G25" s="229">
        <v>2.99999995622784E-2</v>
      </c>
      <c r="H25" s="229"/>
      <c r="I25" s="229"/>
      <c r="J25" s="63" t="str">
        <f t="shared" si="0"/>
        <v>CZK</v>
      </c>
    </row>
    <row r="26" spans="1:10" ht="27.75" hidden="1" customHeight="1" thickBot="1" x14ac:dyDescent="0.25">
      <c r="A26" s="4"/>
      <c r="B26" s="119" t="s">
        <v>20</v>
      </c>
      <c r="C26" s="120"/>
      <c r="D26" s="120"/>
      <c r="E26" s="121"/>
      <c r="F26" s="122"/>
      <c r="G26" s="230">
        <v>0</v>
      </c>
      <c r="H26" s="234"/>
      <c r="I26" s="234"/>
      <c r="J26" s="123" t="str">
        <f t="shared" si="0"/>
        <v>CZK</v>
      </c>
    </row>
    <row r="27" spans="1:10" ht="27.75" customHeight="1" thickBot="1" x14ac:dyDescent="0.25">
      <c r="A27" s="4"/>
      <c r="B27" s="119" t="s">
        <v>33</v>
      </c>
      <c r="C27" s="124"/>
      <c r="D27" s="124"/>
      <c r="E27" s="124"/>
      <c r="F27" s="124"/>
      <c r="G27" s="230">
        <f>SUM(G23:I26)</f>
        <v>2.99999995622784E-2</v>
      </c>
      <c r="H27" s="230"/>
      <c r="I27" s="230"/>
      <c r="J27" s="125" t="s">
        <v>51</v>
      </c>
    </row>
    <row r="28" spans="1:10" ht="12.75" customHeight="1" x14ac:dyDescent="0.2">
      <c r="A28" s="4"/>
      <c r="B28" s="4"/>
      <c r="C28" s="5"/>
      <c r="D28" s="5"/>
      <c r="E28" s="5"/>
      <c r="F28" s="5"/>
      <c r="G28" s="45"/>
      <c r="H28" s="5"/>
      <c r="I28" s="45"/>
      <c r="J28" s="12"/>
    </row>
    <row r="29" spans="1:10" ht="30" customHeight="1" x14ac:dyDescent="0.2">
      <c r="A29" s="4"/>
      <c r="B29" s="4"/>
      <c r="C29" s="5"/>
      <c r="D29" s="5"/>
      <c r="E29" s="5"/>
      <c r="F29" s="5"/>
      <c r="G29" s="45"/>
      <c r="H29" s="5"/>
      <c r="I29" s="45"/>
      <c r="J29" s="12"/>
    </row>
    <row r="30" spans="1:10" ht="18.75" customHeight="1" x14ac:dyDescent="0.2">
      <c r="A30" s="4"/>
      <c r="B30" s="24"/>
      <c r="C30" s="19" t="s">
        <v>10</v>
      </c>
      <c r="D30" s="39"/>
      <c r="E30" s="39"/>
      <c r="F30" s="19" t="s">
        <v>9</v>
      </c>
      <c r="G30" s="39"/>
      <c r="H30" s="40">
        <f ca="1">TODAY()</f>
        <v>42473</v>
      </c>
      <c r="I30" s="39"/>
      <c r="J30" s="12"/>
    </row>
    <row r="31" spans="1:10" ht="47.2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s="37" customFormat="1" ht="18.75" customHeight="1" x14ac:dyDescent="0.2">
      <c r="A32" s="30"/>
      <c r="B32" s="30"/>
      <c r="C32" s="31"/>
      <c r="D32" s="25"/>
      <c r="E32" s="25"/>
      <c r="F32" s="31"/>
      <c r="G32" s="32"/>
      <c r="H32" s="25"/>
      <c r="I32" s="32"/>
      <c r="J32" s="38"/>
    </row>
    <row r="33" spans="1:10" ht="12.75" customHeight="1" x14ac:dyDescent="0.2">
      <c r="A33" s="4"/>
      <c r="B33" s="4"/>
      <c r="C33" s="5"/>
      <c r="D33" s="221" t="s">
        <v>2</v>
      </c>
      <c r="E33" s="221"/>
      <c r="F33" s="5"/>
      <c r="G33" s="45"/>
      <c r="H33" s="13" t="s">
        <v>3</v>
      </c>
      <c r="I33" s="45"/>
      <c r="J33" s="12"/>
    </row>
    <row r="34" spans="1:10" ht="13.5" customHeight="1" thickBot="1" x14ac:dyDescent="0.25">
      <c r="A34" s="14"/>
      <c r="B34" s="14"/>
      <c r="C34" s="15"/>
      <c r="D34" s="15"/>
      <c r="E34" s="15"/>
      <c r="F34" s="15"/>
      <c r="G34" s="16"/>
      <c r="H34" s="15"/>
      <c r="I34" s="16"/>
      <c r="J34" s="17"/>
    </row>
    <row r="35" spans="1:10" ht="27" hidden="1" customHeight="1" x14ac:dyDescent="0.25">
      <c r="B35" s="77" t="s">
        <v>13</v>
      </c>
      <c r="C35" s="3"/>
      <c r="D35" s="3"/>
      <c r="E35" s="3"/>
      <c r="F35" s="111"/>
      <c r="G35" s="111"/>
      <c r="H35" s="111"/>
      <c r="I35" s="111"/>
      <c r="J35" s="3"/>
    </row>
    <row r="36" spans="1:10" ht="25.5" hidden="1" customHeight="1" x14ac:dyDescent="0.2">
      <c r="A36" s="103" t="s">
        <v>35</v>
      </c>
      <c r="B36" s="105" t="s">
        <v>14</v>
      </c>
      <c r="C36" s="106" t="s">
        <v>5</v>
      </c>
      <c r="D36" s="107"/>
      <c r="E36" s="107"/>
      <c r="F36" s="112" t="e">
        <f>#REF!</f>
        <v>#REF!</v>
      </c>
      <c r="G36" s="112" t="str">
        <f>B23</f>
        <v>Základ pro základní DPH</v>
      </c>
      <c r="H36" s="113" t="s">
        <v>15</v>
      </c>
      <c r="I36" s="113" t="s">
        <v>1</v>
      </c>
      <c r="J36" s="108" t="s">
        <v>0</v>
      </c>
    </row>
    <row r="37" spans="1:10" ht="25.5" hidden="1" customHeight="1" x14ac:dyDescent="0.2">
      <c r="A37" s="103">
        <v>1</v>
      </c>
      <c r="B37" s="109"/>
      <c r="C37" s="209"/>
      <c r="D37" s="210"/>
      <c r="E37" s="210"/>
      <c r="F37" s="114">
        <v>0</v>
      </c>
      <c r="G37" s="115">
        <v>0</v>
      </c>
      <c r="H37" s="116">
        <v>0</v>
      </c>
      <c r="I37" s="116">
        <v>1446210.97</v>
      </c>
      <c r="J37" s="110">
        <f>IF(CenaCelkemVypocet=0,"",I37/CenaCelkemVypocet*100)</f>
        <v>100</v>
      </c>
    </row>
    <row r="38" spans="1:10" ht="25.5" hidden="1" customHeight="1" x14ac:dyDescent="0.2">
      <c r="A38" s="103"/>
      <c r="B38" s="211" t="s">
        <v>50</v>
      </c>
      <c r="C38" s="212"/>
      <c r="D38" s="212"/>
      <c r="E38" s="213"/>
      <c r="F38" s="117">
        <f>SUMIF(A37:A37,"=1",F37:F37)</f>
        <v>0</v>
      </c>
      <c r="G38" s="118">
        <f>SUMIF(A37:A37,"=1",G37:G37)</f>
        <v>0</v>
      </c>
      <c r="H38" s="118">
        <f>SUMIF(A37:A37,"=1",H37:H37)</f>
        <v>0</v>
      </c>
      <c r="I38" s="118">
        <f>SUMIF(A37:A37,"=1",I37:I37)</f>
        <v>1446210.97</v>
      </c>
      <c r="J38" s="104">
        <f>SUMIF(A37:A37,"=1",J37:J37)</f>
        <v>100</v>
      </c>
    </row>
    <row r="42" spans="1:10" ht="15.75" x14ac:dyDescent="0.25">
      <c r="B42" s="126" t="s">
        <v>52</v>
      </c>
    </row>
    <row r="44" spans="1:10" ht="25.5" customHeight="1" x14ac:dyDescent="0.2">
      <c r="A44" s="127"/>
      <c r="B44" s="131" t="s">
        <v>14</v>
      </c>
      <c r="C44" s="131" t="s">
        <v>5</v>
      </c>
      <c r="D44" s="132"/>
      <c r="E44" s="132"/>
      <c r="F44" s="135" t="s">
        <v>53</v>
      </c>
      <c r="G44" s="135"/>
      <c r="H44" s="135"/>
      <c r="I44" s="214" t="s">
        <v>26</v>
      </c>
      <c r="J44" s="214"/>
    </row>
    <row r="45" spans="1:10" ht="25.5" customHeight="1" x14ac:dyDescent="0.2">
      <c r="A45" s="128"/>
      <c r="B45" s="136" t="s">
        <v>54</v>
      </c>
      <c r="C45" s="216" t="s">
        <v>55</v>
      </c>
      <c r="D45" s="217"/>
      <c r="E45" s="217"/>
      <c r="F45" s="138" t="s">
        <v>21</v>
      </c>
      <c r="G45" s="139"/>
      <c r="H45" s="139"/>
      <c r="I45" s="215">
        <f>' Pol'!G8</f>
        <v>0</v>
      </c>
      <c r="J45" s="215"/>
    </row>
    <row r="46" spans="1:10" ht="25.5" customHeight="1" x14ac:dyDescent="0.2">
      <c r="A46" s="128"/>
      <c r="B46" s="130" t="s">
        <v>56</v>
      </c>
      <c r="C46" s="204" t="s">
        <v>57</v>
      </c>
      <c r="D46" s="205"/>
      <c r="E46" s="205"/>
      <c r="F46" s="140" t="s">
        <v>21</v>
      </c>
      <c r="G46" s="141"/>
      <c r="H46" s="141"/>
      <c r="I46" s="203">
        <f>' Pol'!G12</f>
        <v>0</v>
      </c>
      <c r="J46" s="203"/>
    </row>
    <row r="47" spans="1:10" ht="25.5" customHeight="1" x14ac:dyDescent="0.2">
      <c r="A47" s="128"/>
      <c r="B47" s="130" t="s">
        <v>58</v>
      </c>
      <c r="C47" s="204" t="s">
        <v>59</v>
      </c>
      <c r="D47" s="205"/>
      <c r="E47" s="205"/>
      <c r="F47" s="140" t="s">
        <v>21</v>
      </c>
      <c r="G47" s="141"/>
      <c r="H47" s="141"/>
      <c r="I47" s="203">
        <f>' Pol'!G19</f>
        <v>0</v>
      </c>
      <c r="J47" s="203"/>
    </row>
    <row r="48" spans="1:10" ht="25.5" customHeight="1" x14ac:dyDescent="0.2">
      <c r="A48" s="128"/>
      <c r="B48" s="130" t="s">
        <v>60</v>
      </c>
      <c r="C48" s="204" t="s">
        <v>61</v>
      </c>
      <c r="D48" s="205"/>
      <c r="E48" s="205"/>
      <c r="F48" s="140" t="s">
        <v>21</v>
      </c>
      <c r="G48" s="141"/>
      <c r="H48" s="141"/>
      <c r="I48" s="203">
        <f>' Pol'!G21</f>
        <v>0</v>
      </c>
      <c r="J48" s="203"/>
    </row>
    <row r="49" spans="1:10" ht="25.5" customHeight="1" x14ac:dyDescent="0.2">
      <c r="A49" s="128"/>
      <c r="B49" s="130" t="s">
        <v>62</v>
      </c>
      <c r="C49" s="204" t="s">
        <v>63</v>
      </c>
      <c r="D49" s="205"/>
      <c r="E49" s="205"/>
      <c r="F49" s="140" t="s">
        <v>21</v>
      </c>
      <c r="G49" s="141"/>
      <c r="H49" s="141"/>
      <c r="I49" s="203">
        <f>' Pol'!G23</f>
        <v>0</v>
      </c>
      <c r="J49" s="203"/>
    </row>
    <row r="50" spans="1:10" ht="25.5" customHeight="1" x14ac:dyDescent="0.2">
      <c r="A50" s="128"/>
      <c r="B50" s="130" t="s">
        <v>64</v>
      </c>
      <c r="C50" s="204" t="s">
        <v>65</v>
      </c>
      <c r="D50" s="205"/>
      <c r="E50" s="205"/>
      <c r="F50" s="140" t="s">
        <v>21</v>
      </c>
      <c r="G50" s="141"/>
      <c r="H50" s="141"/>
      <c r="I50" s="203">
        <f>' Pol'!G25</f>
        <v>0</v>
      </c>
      <c r="J50" s="203"/>
    </row>
    <row r="51" spans="1:10" ht="25.5" customHeight="1" x14ac:dyDescent="0.2">
      <c r="A51" s="128"/>
      <c r="B51" s="130" t="s">
        <v>66</v>
      </c>
      <c r="C51" s="204" t="s">
        <v>67</v>
      </c>
      <c r="D51" s="205"/>
      <c r="E51" s="205"/>
      <c r="F51" s="140" t="s">
        <v>21</v>
      </c>
      <c r="G51" s="141"/>
      <c r="H51" s="141"/>
      <c r="I51" s="203">
        <f>' Pol'!G32</f>
        <v>0</v>
      </c>
      <c r="J51" s="203"/>
    </row>
    <row r="52" spans="1:10" ht="25.5" customHeight="1" x14ac:dyDescent="0.2">
      <c r="A52" s="128"/>
      <c r="B52" s="130" t="s">
        <v>68</v>
      </c>
      <c r="C52" s="204" t="s">
        <v>69</v>
      </c>
      <c r="D52" s="205"/>
      <c r="E52" s="205"/>
      <c r="F52" s="140" t="s">
        <v>21</v>
      </c>
      <c r="G52" s="141"/>
      <c r="H52" s="141"/>
      <c r="I52" s="203">
        <f>' Pol'!G40</f>
        <v>0</v>
      </c>
      <c r="J52" s="203"/>
    </row>
    <row r="53" spans="1:10" ht="25.5" customHeight="1" x14ac:dyDescent="0.2">
      <c r="A53" s="128"/>
      <c r="B53" s="130" t="s">
        <v>70</v>
      </c>
      <c r="C53" s="204" t="s">
        <v>71</v>
      </c>
      <c r="D53" s="205"/>
      <c r="E53" s="205"/>
      <c r="F53" s="140" t="s">
        <v>22</v>
      </c>
      <c r="G53" s="141"/>
      <c r="H53" s="141"/>
      <c r="I53" s="203">
        <f>' Pol'!G43</f>
        <v>0</v>
      </c>
      <c r="J53" s="203"/>
    </row>
    <row r="54" spans="1:10" ht="25.5" customHeight="1" x14ac:dyDescent="0.2">
      <c r="A54" s="128"/>
      <c r="B54" s="130" t="s">
        <v>72</v>
      </c>
      <c r="C54" s="204" t="s">
        <v>73</v>
      </c>
      <c r="D54" s="205"/>
      <c r="E54" s="205"/>
      <c r="F54" s="140" t="s">
        <v>22</v>
      </c>
      <c r="G54" s="141"/>
      <c r="H54" s="141"/>
      <c r="I54" s="203">
        <f>' Pol'!G48</f>
        <v>0</v>
      </c>
      <c r="J54" s="203"/>
    </row>
    <row r="55" spans="1:10" ht="25.5" customHeight="1" x14ac:dyDescent="0.2">
      <c r="A55" s="128"/>
      <c r="B55" s="130" t="s">
        <v>74</v>
      </c>
      <c r="C55" s="204" t="s">
        <v>75</v>
      </c>
      <c r="D55" s="205"/>
      <c r="E55" s="205"/>
      <c r="F55" s="140" t="s">
        <v>22</v>
      </c>
      <c r="G55" s="141"/>
      <c r="H55" s="141"/>
      <c r="I55" s="203">
        <f>' Pol'!G57</f>
        <v>0</v>
      </c>
      <c r="J55" s="203"/>
    </row>
    <row r="56" spans="1:10" ht="25.5" customHeight="1" x14ac:dyDescent="0.2">
      <c r="A56" s="128"/>
      <c r="B56" s="130" t="s">
        <v>76</v>
      </c>
      <c r="C56" s="204" t="s">
        <v>77</v>
      </c>
      <c r="D56" s="205"/>
      <c r="E56" s="205"/>
      <c r="F56" s="140" t="s">
        <v>22</v>
      </c>
      <c r="G56" s="141"/>
      <c r="H56" s="141"/>
      <c r="I56" s="203">
        <f>' Pol'!G77</f>
        <v>0</v>
      </c>
      <c r="J56" s="203"/>
    </row>
    <row r="57" spans="1:10" ht="25.5" customHeight="1" x14ac:dyDescent="0.2">
      <c r="A57" s="128"/>
      <c r="B57" s="130" t="s">
        <v>78</v>
      </c>
      <c r="C57" s="204" t="s">
        <v>79</v>
      </c>
      <c r="D57" s="205"/>
      <c r="E57" s="205"/>
      <c r="F57" s="140" t="s">
        <v>22</v>
      </c>
      <c r="G57" s="141"/>
      <c r="H57" s="141"/>
      <c r="I57" s="203">
        <f>' Pol'!G95</f>
        <v>0</v>
      </c>
      <c r="J57" s="203"/>
    </row>
    <row r="58" spans="1:10" ht="25.5" customHeight="1" x14ac:dyDescent="0.2">
      <c r="A58" s="128"/>
      <c r="B58" s="130" t="s">
        <v>80</v>
      </c>
      <c r="C58" s="204" t="s">
        <v>81</v>
      </c>
      <c r="D58" s="205"/>
      <c r="E58" s="205"/>
      <c r="F58" s="140" t="s">
        <v>22</v>
      </c>
      <c r="G58" s="141"/>
      <c r="H58" s="141"/>
      <c r="I58" s="203">
        <f>' Pol'!G104</f>
        <v>0</v>
      </c>
      <c r="J58" s="203"/>
    </row>
    <row r="59" spans="1:10" ht="25.5" customHeight="1" x14ac:dyDescent="0.2">
      <c r="A59" s="128"/>
      <c r="B59" s="130" t="s">
        <v>82</v>
      </c>
      <c r="C59" s="204" t="s">
        <v>83</v>
      </c>
      <c r="D59" s="205"/>
      <c r="E59" s="205"/>
      <c r="F59" s="140" t="s">
        <v>22</v>
      </c>
      <c r="G59" s="141"/>
      <c r="H59" s="141"/>
      <c r="I59" s="203">
        <f>' Pol'!G111</f>
        <v>0</v>
      </c>
      <c r="J59" s="203"/>
    </row>
    <row r="60" spans="1:10" ht="25.5" customHeight="1" x14ac:dyDescent="0.2">
      <c r="A60" s="128"/>
      <c r="B60" s="130" t="s">
        <v>84</v>
      </c>
      <c r="C60" s="204" t="s">
        <v>85</v>
      </c>
      <c r="D60" s="205"/>
      <c r="E60" s="205"/>
      <c r="F60" s="140" t="s">
        <v>22</v>
      </c>
      <c r="G60" s="141"/>
      <c r="H60" s="141"/>
      <c r="I60" s="203">
        <f>' Pol'!G115</f>
        <v>0</v>
      </c>
      <c r="J60" s="203"/>
    </row>
    <row r="61" spans="1:10" ht="25.5" customHeight="1" x14ac:dyDescent="0.2">
      <c r="A61" s="128"/>
      <c r="B61" s="130" t="s">
        <v>86</v>
      </c>
      <c r="C61" s="204" t="s">
        <v>87</v>
      </c>
      <c r="D61" s="205"/>
      <c r="E61" s="205"/>
      <c r="F61" s="140" t="s">
        <v>22</v>
      </c>
      <c r="G61" s="141"/>
      <c r="H61" s="141"/>
      <c r="I61" s="203">
        <f>' Pol'!G127</f>
        <v>0</v>
      </c>
      <c r="J61" s="203"/>
    </row>
    <row r="62" spans="1:10" ht="25.5" customHeight="1" x14ac:dyDescent="0.2">
      <c r="A62" s="128"/>
      <c r="B62" s="130" t="s">
        <v>88</v>
      </c>
      <c r="C62" s="204" t="s">
        <v>89</v>
      </c>
      <c r="D62" s="205"/>
      <c r="E62" s="205"/>
      <c r="F62" s="140" t="s">
        <v>22</v>
      </c>
      <c r="G62" s="141"/>
      <c r="H62" s="141"/>
      <c r="I62" s="203">
        <f>' Pol'!G129</f>
        <v>0</v>
      </c>
      <c r="J62" s="203"/>
    </row>
    <row r="63" spans="1:10" ht="25.5" customHeight="1" x14ac:dyDescent="0.2">
      <c r="A63" s="128"/>
      <c r="B63" s="130" t="s">
        <v>90</v>
      </c>
      <c r="C63" s="204" t="s">
        <v>91</v>
      </c>
      <c r="D63" s="205"/>
      <c r="E63" s="205"/>
      <c r="F63" s="140" t="s">
        <v>22</v>
      </c>
      <c r="G63" s="141"/>
      <c r="H63" s="141"/>
      <c r="I63" s="203">
        <f>' Pol'!G138</f>
        <v>0</v>
      </c>
      <c r="J63" s="203"/>
    </row>
    <row r="64" spans="1:10" ht="25.5" customHeight="1" x14ac:dyDescent="0.2">
      <c r="A64" s="128"/>
      <c r="B64" s="130" t="s">
        <v>92</v>
      </c>
      <c r="C64" s="204" t="s">
        <v>93</v>
      </c>
      <c r="D64" s="205"/>
      <c r="E64" s="205"/>
      <c r="F64" s="140" t="s">
        <v>22</v>
      </c>
      <c r="G64" s="141"/>
      <c r="H64" s="141"/>
      <c r="I64" s="203">
        <f>' Pol'!G147</f>
        <v>0</v>
      </c>
      <c r="J64" s="203"/>
    </row>
    <row r="65" spans="1:10" ht="25.5" customHeight="1" x14ac:dyDescent="0.2">
      <c r="A65" s="128"/>
      <c r="B65" s="130" t="s">
        <v>94</v>
      </c>
      <c r="C65" s="204" t="s">
        <v>95</v>
      </c>
      <c r="D65" s="205"/>
      <c r="E65" s="205"/>
      <c r="F65" s="140" t="s">
        <v>22</v>
      </c>
      <c r="G65" s="141"/>
      <c r="H65" s="141"/>
      <c r="I65" s="203">
        <f>' Pol'!G152</f>
        <v>0</v>
      </c>
      <c r="J65" s="203"/>
    </row>
    <row r="66" spans="1:10" ht="25.5" customHeight="1" x14ac:dyDescent="0.2">
      <c r="A66" s="128"/>
      <c r="B66" s="130" t="s">
        <v>96</v>
      </c>
      <c r="C66" s="204" t="s">
        <v>97</v>
      </c>
      <c r="D66" s="205"/>
      <c r="E66" s="205"/>
      <c r="F66" s="140" t="s">
        <v>23</v>
      </c>
      <c r="G66" s="141"/>
      <c r="H66" s="141"/>
      <c r="I66" s="203">
        <f>' Pol'!G154</f>
        <v>0</v>
      </c>
      <c r="J66" s="203"/>
    </row>
    <row r="67" spans="1:10" ht="25.5" customHeight="1" x14ac:dyDescent="0.2">
      <c r="A67" s="128"/>
      <c r="B67" s="137" t="s">
        <v>98</v>
      </c>
      <c r="C67" s="207" t="s">
        <v>99</v>
      </c>
      <c r="D67" s="208"/>
      <c r="E67" s="208"/>
      <c r="F67" s="142" t="s">
        <v>23</v>
      </c>
      <c r="G67" s="143"/>
      <c r="H67" s="143"/>
      <c r="I67" s="206">
        <f>' Pol'!G156</f>
        <v>0</v>
      </c>
      <c r="J67" s="206"/>
    </row>
    <row r="68" spans="1:10" ht="25.5" customHeight="1" x14ac:dyDescent="0.2">
      <c r="A68" s="129"/>
      <c r="B68" s="133" t="s">
        <v>1</v>
      </c>
      <c r="C68" s="133"/>
      <c r="D68" s="134"/>
      <c r="E68" s="134"/>
      <c r="F68" s="144"/>
      <c r="G68" s="145"/>
      <c r="H68" s="145"/>
      <c r="I68" s="202">
        <f>SUM(I45:I67)</f>
        <v>0</v>
      </c>
      <c r="J68" s="202"/>
    </row>
    <row r="69" spans="1:10" x14ac:dyDescent="0.2">
      <c r="F69" s="101"/>
      <c r="G69" s="102"/>
      <c r="H69" s="101"/>
      <c r="I69" s="102"/>
      <c r="J69" s="102"/>
    </row>
    <row r="70" spans="1:10" x14ac:dyDescent="0.2">
      <c r="F70" s="101"/>
      <c r="G70" s="102"/>
      <c r="H70" s="101"/>
      <c r="I70" s="102"/>
      <c r="J70" s="102"/>
    </row>
    <row r="71" spans="1:10" x14ac:dyDescent="0.2">
      <c r="F71" s="101"/>
      <c r="G71" s="102"/>
      <c r="H71" s="101"/>
      <c r="I71" s="102"/>
      <c r="J7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D13:G13"/>
    <mergeCell ref="B1:J1"/>
    <mergeCell ref="G24:I24"/>
    <mergeCell ref="G25:I25"/>
    <mergeCell ref="G27:I27"/>
    <mergeCell ref="G23:I23"/>
    <mergeCell ref="I16:J16"/>
    <mergeCell ref="I19:J19"/>
    <mergeCell ref="E21:F21"/>
    <mergeCell ref="G21:H21"/>
    <mergeCell ref="G26:I26"/>
    <mergeCell ref="E15:F15"/>
    <mergeCell ref="D11:G11"/>
    <mergeCell ref="G15:H15"/>
    <mergeCell ref="I15:J15"/>
    <mergeCell ref="E16:F16"/>
    <mergeCell ref="D12:G12"/>
    <mergeCell ref="I46:J46"/>
    <mergeCell ref="C46:E46"/>
    <mergeCell ref="E17:F17"/>
    <mergeCell ref="G16:H16"/>
    <mergeCell ref="G17:H17"/>
    <mergeCell ref="G18:H18"/>
    <mergeCell ref="I17:J17"/>
    <mergeCell ref="I18:J18"/>
    <mergeCell ref="E18:F18"/>
    <mergeCell ref="D33:E33"/>
    <mergeCell ref="E19:F19"/>
    <mergeCell ref="E20:F20"/>
    <mergeCell ref="I20:J20"/>
    <mergeCell ref="I21:J21"/>
    <mergeCell ref="G19:H19"/>
    <mergeCell ref="G20:H20"/>
    <mergeCell ref="C37:E37"/>
    <mergeCell ref="B38:E38"/>
    <mergeCell ref="I44:J44"/>
    <mergeCell ref="I45:J45"/>
    <mergeCell ref="C45:E45"/>
    <mergeCell ref="I47:J47"/>
    <mergeCell ref="C47:E47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8:J68"/>
    <mergeCell ref="I65:J65"/>
    <mergeCell ref="C65:E65"/>
    <mergeCell ref="I66:J66"/>
    <mergeCell ref="C66:E66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4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39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0" zoomScaleNormal="140" workbookViewId="0">
      <selection activeCell="W18" sqref="W1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5" t="s">
        <v>6</v>
      </c>
      <c r="B1" s="245"/>
      <c r="C1" s="245"/>
      <c r="D1" s="245"/>
      <c r="E1" s="245"/>
      <c r="F1" s="245"/>
      <c r="G1" s="245"/>
      <c r="AE1" t="s">
        <v>103</v>
      </c>
    </row>
    <row r="2" spans="1:60" ht="24.95" customHeight="1" x14ac:dyDescent="0.2">
      <c r="A2" s="151" t="s">
        <v>102</v>
      </c>
      <c r="B2" s="149"/>
      <c r="C2" s="246" t="s">
        <v>44</v>
      </c>
      <c r="D2" s="247"/>
      <c r="E2" s="247"/>
      <c r="F2" s="247"/>
      <c r="G2" s="248"/>
      <c r="AE2" t="s">
        <v>104</v>
      </c>
    </row>
    <row r="3" spans="1:60" ht="24.95" hidden="1" customHeight="1" x14ac:dyDescent="0.2">
      <c r="A3" s="152" t="s">
        <v>7</v>
      </c>
      <c r="B3" s="150"/>
      <c r="C3" s="249"/>
      <c r="D3" s="249"/>
      <c r="E3" s="249"/>
      <c r="F3" s="249"/>
      <c r="G3" s="250"/>
      <c r="AE3" t="s">
        <v>105</v>
      </c>
    </row>
    <row r="4" spans="1:60" ht="24.95" hidden="1" customHeight="1" x14ac:dyDescent="0.2">
      <c r="A4" s="152" t="s">
        <v>8</v>
      </c>
      <c r="B4" s="150"/>
      <c r="C4" s="251"/>
      <c r="D4" s="249"/>
      <c r="E4" s="249"/>
      <c r="F4" s="249"/>
      <c r="G4" s="250"/>
      <c r="AE4" t="s">
        <v>106</v>
      </c>
    </row>
    <row r="5" spans="1:60" hidden="1" x14ac:dyDescent="0.2">
      <c r="A5" s="153" t="s">
        <v>107</v>
      </c>
      <c r="B5" s="154"/>
      <c r="C5" s="155"/>
      <c r="D5" s="156"/>
      <c r="E5" s="157"/>
      <c r="F5" s="157"/>
      <c r="G5" s="158"/>
      <c r="AE5" t="s">
        <v>108</v>
      </c>
    </row>
    <row r="6" spans="1:60" x14ac:dyDescent="0.2">
      <c r="D6" s="148"/>
    </row>
    <row r="7" spans="1:60" ht="38.25" x14ac:dyDescent="0.2">
      <c r="A7" s="163" t="s">
        <v>109</v>
      </c>
      <c r="B7" s="164" t="s">
        <v>110</v>
      </c>
      <c r="C7" s="164" t="s">
        <v>111</v>
      </c>
      <c r="D7" s="179" t="s">
        <v>112</v>
      </c>
      <c r="E7" s="163" t="s">
        <v>113</v>
      </c>
      <c r="F7" s="159" t="s">
        <v>114</v>
      </c>
      <c r="G7" s="180" t="s">
        <v>26</v>
      </c>
      <c r="H7" s="181" t="s">
        <v>27</v>
      </c>
      <c r="I7" s="181" t="s">
        <v>115</v>
      </c>
      <c r="J7" s="181" t="s">
        <v>28</v>
      </c>
      <c r="K7" s="181" t="s">
        <v>116</v>
      </c>
      <c r="L7" s="181" t="s">
        <v>117</v>
      </c>
      <c r="M7" s="181" t="s">
        <v>118</v>
      </c>
      <c r="N7" s="181" t="s">
        <v>119</v>
      </c>
      <c r="O7" s="181" t="s">
        <v>120</v>
      </c>
      <c r="P7" s="181" t="s">
        <v>121</v>
      </c>
      <c r="Q7" s="181" t="s">
        <v>122</v>
      </c>
      <c r="R7" s="181" t="s">
        <v>123</v>
      </c>
      <c r="S7" s="181" t="s">
        <v>124</v>
      </c>
      <c r="T7" s="181" t="s">
        <v>125</v>
      </c>
      <c r="U7" s="165" t="s">
        <v>126</v>
      </c>
    </row>
    <row r="8" spans="1:60" x14ac:dyDescent="0.2">
      <c r="A8" s="182" t="s">
        <v>127</v>
      </c>
      <c r="B8" s="183" t="s">
        <v>54</v>
      </c>
      <c r="C8" s="184" t="s">
        <v>55</v>
      </c>
      <c r="D8" s="185"/>
      <c r="E8" s="186"/>
      <c r="F8" s="174"/>
      <c r="G8" s="174">
        <f>SUMIF(AE9:AE11,"&lt;&gt;NOR",G9:G11)</f>
        <v>0</v>
      </c>
      <c r="H8" s="174"/>
      <c r="I8" s="174">
        <f>SUM(I9:I11)</f>
        <v>7726.6699999999992</v>
      </c>
      <c r="J8" s="174"/>
      <c r="K8" s="174">
        <f>SUM(K9:K11)</f>
        <v>5055.5999999999995</v>
      </c>
      <c r="L8" s="174"/>
      <c r="M8" s="174">
        <f>SUM(M9:M11)</f>
        <v>0</v>
      </c>
      <c r="N8" s="174"/>
      <c r="O8" s="174">
        <f>SUM(O9:O11)</f>
        <v>1.72</v>
      </c>
      <c r="P8" s="174"/>
      <c r="Q8" s="174">
        <f>SUM(Q9:Q11)</f>
        <v>0</v>
      </c>
      <c r="R8" s="174"/>
      <c r="S8" s="174"/>
      <c r="T8" s="187"/>
      <c r="U8" s="174">
        <f>SUM(U9:U11)</f>
        <v>16.22</v>
      </c>
      <c r="AE8" t="s">
        <v>128</v>
      </c>
    </row>
    <row r="9" spans="1:60" outlineLevel="1" x14ac:dyDescent="0.2">
      <c r="A9" s="161">
        <v>1</v>
      </c>
      <c r="B9" s="166" t="s">
        <v>129</v>
      </c>
      <c r="C9" s="194" t="s">
        <v>130</v>
      </c>
      <c r="D9" s="168" t="s">
        <v>131</v>
      </c>
      <c r="E9" s="171">
        <v>20.66</v>
      </c>
      <c r="F9" s="175"/>
      <c r="G9" s="175">
        <f>E9*F9</f>
        <v>0</v>
      </c>
      <c r="H9" s="175">
        <v>318.58999999999997</v>
      </c>
      <c r="I9" s="175">
        <f>ROUND(E9*H9,2)</f>
        <v>6582.07</v>
      </c>
      <c r="J9" s="175">
        <v>165.91000000000003</v>
      </c>
      <c r="K9" s="175">
        <f>ROUND(E9*J9,2)</f>
        <v>3427.7</v>
      </c>
      <c r="L9" s="175">
        <v>0</v>
      </c>
      <c r="M9" s="175">
        <f>G9*(1+L9/100)</f>
        <v>0</v>
      </c>
      <c r="N9" s="175">
        <v>7.0599999999999996E-2</v>
      </c>
      <c r="O9" s="175">
        <f>ROUND(E9*N9,2)</f>
        <v>1.46</v>
      </c>
      <c r="P9" s="175">
        <v>0</v>
      </c>
      <c r="Q9" s="175">
        <f>ROUND(E9*P9,2)</f>
        <v>0</v>
      </c>
      <c r="R9" s="175"/>
      <c r="S9" s="175"/>
      <c r="T9" s="176">
        <v>0.52915000000000001</v>
      </c>
      <c r="U9" s="175">
        <f>ROUND(E9*T9,2)</f>
        <v>10.93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132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ht="22.5" outlineLevel="1" x14ac:dyDescent="0.2">
      <c r="A10" s="161">
        <v>2</v>
      </c>
      <c r="B10" s="166" t="s">
        <v>133</v>
      </c>
      <c r="C10" s="194" t="s">
        <v>134</v>
      </c>
      <c r="D10" s="168" t="s">
        <v>135</v>
      </c>
      <c r="E10" s="171">
        <v>10</v>
      </c>
      <c r="F10" s="175"/>
      <c r="G10" s="175">
        <f t="shared" ref="G10:G11" si="0">E10*F10</f>
        <v>0</v>
      </c>
      <c r="H10" s="175">
        <v>87.19</v>
      </c>
      <c r="I10" s="175">
        <f>ROUND(E10*H10,2)</f>
        <v>871.9</v>
      </c>
      <c r="J10" s="175">
        <v>109.31</v>
      </c>
      <c r="K10" s="175">
        <f>ROUND(E10*J10,2)</f>
        <v>1093.0999999999999</v>
      </c>
      <c r="L10" s="175">
        <v>0</v>
      </c>
      <c r="M10" s="175">
        <f>G10*(1+L10/100)</f>
        <v>0</v>
      </c>
      <c r="N10" s="175">
        <v>1.9349999999999999E-2</v>
      </c>
      <c r="O10" s="175">
        <f>ROUND(E10*N10,2)</f>
        <v>0.19</v>
      </c>
      <c r="P10" s="175">
        <v>0</v>
      </c>
      <c r="Q10" s="175">
        <f>ROUND(E10*P10,2)</f>
        <v>0</v>
      </c>
      <c r="R10" s="175"/>
      <c r="S10" s="175"/>
      <c r="T10" s="176">
        <v>0.35510999999999998</v>
      </c>
      <c r="U10" s="175">
        <f>ROUND(E10*T10,2)</f>
        <v>3.55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132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3</v>
      </c>
      <c r="B11" s="166" t="s">
        <v>136</v>
      </c>
      <c r="C11" s="194" t="s">
        <v>137</v>
      </c>
      <c r="D11" s="168" t="s">
        <v>135</v>
      </c>
      <c r="E11" s="171">
        <v>5</v>
      </c>
      <c r="F11" s="175"/>
      <c r="G11" s="175">
        <f t="shared" si="0"/>
        <v>0</v>
      </c>
      <c r="H11" s="175">
        <v>54.54</v>
      </c>
      <c r="I11" s="175">
        <f>ROUND(E11*H11,2)</f>
        <v>272.7</v>
      </c>
      <c r="J11" s="175">
        <v>106.96000000000001</v>
      </c>
      <c r="K11" s="175">
        <f>ROUND(E11*J11,2)</f>
        <v>534.79999999999995</v>
      </c>
      <c r="L11" s="175">
        <v>0</v>
      </c>
      <c r="M11" s="175">
        <f>G11*(1+L11/100)</f>
        <v>0</v>
      </c>
      <c r="N11" s="175">
        <v>1.304E-2</v>
      </c>
      <c r="O11" s="175">
        <f>ROUND(E11*N11,2)</f>
        <v>7.0000000000000007E-2</v>
      </c>
      <c r="P11" s="175">
        <v>0</v>
      </c>
      <c r="Q11" s="175">
        <f>ROUND(E11*P11,2)</f>
        <v>0</v>
      </c>
      <c r="R11" s="175"/>
      <c r="S11" s="175"/>
      <c r="T11" s="176">
        <v>0.3478</v>
      </c>
      <c r="U11" s="175">
        <f>ROUND(E11*T11,2)</f>
        <v>1.74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132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x14ac:dyDescent="0.2">
      <c r="A12" s="162" t="s">
        <v>127</v>
      </c>
      <c r="B12" s="167" t="s">
        <v>56</v>
      </c>
      <c r="C12" s="195" t="s">
        <v>57</v>
      </c>
      <c r="D12" s="169"/>
      <c r="E12" s="172"/>
      <c r="F12" s="177"/>
      <c r="G12" s="177">
        <f>SUMIF(AE13:AE18,"&lt;&gt;NOR",G13:G18)</f>
        <v>0</v>
      </c>
      <c r="H12" s="177"/>
      <c r="I12" s="177">
        <f>SUM(I13:I18)</f>
        <v>5193.3599999999997</v>
      </c>
      <c r="J12" s="177"/>
      <c r="K12" s="177">
        <f>SUM(K13:K18)</f>
        <v>29809.670000000002</v>
      </c>
      <c r="L12" s="177"/>
      <c r="M12" s="177">
        <f>SUM(M13:M18)</f>
        <v>0</v>
      </c>
      <c r="N12" s="177"/>
      <c r="O12" s="177">
        <f>SUM(O13:O18)</f>
        <v>1.9400000000000002</v>
      </c>
      <c r="P12" s="177"/>
      <c r="Q12" s="177">
        <f>SUM(Q13:Q18)</f>
        <v>0</v>
      </c>
      <c r="R12" s="177"/>
      <c r="S12" s="177"/>
      <c r="T12" s="178"/>
      <c r="U12" s="177">
        <f>SUM(U13:U18)</f>
        <v>89.689999999999984</v>
      </c>
      <c r="AE12" t="s">
        <v>128</v>
      </c>
    </row>
    <row r="13" spans="1:60" outlineLevel="1" x14ac:dyDescent="0.2">
      <c r="A13" s="161">
        <v>4</v>
      </c>
      <c r="B13" s="166" t="s">
        <v>138</v>
      </c>
      <c r="C13" s="194" t="s">
        <v>139</v>
      </c>
      <c r="D13" s="168" t="s">
        <v>131</v>
      </c>
      <c r="E13" s="171">
        <v>95.71</v>
      </c>
      <c r="F13" s="175"/>
      <c r="G13" s="175">
        <f t="shared" ref="G13:G18" si="1">E13*F13</f>
        <v>0</v>
      </c>
      <c r="H13" s="175">
        <v>38.94</v>
      </c>
      <c r="I13" s="175">
        <f t="shared" ref="I13:I18" si="2">ROUND(E13*H13,2)</f>
        <v>3726.95</v>
      </c>
      <c r="J13" s="175">
        <v>127.06</v>
      </c>
      <c r="K13" s="175">
        <f t="shared" ref="K13:K18" si="3">ROUND(E13*J13,2)</f>
        <v>12160.91</v>
      </c>
      <c r="L13" s="175">
        <v>0</v>
      </c>
      <c r="M13" s="175">
        <f t="shared" ref="M13:M18" si="4">G13*(1+L13/100)</f>
        <v>0</v>
      </c>
      <c r="N13" s="175">
        <v>7.6800000000000002E-3</v>
      </c>
      <c r="O13" s="175">
        <f t="shared" ref="O13:O18" si="5">ROUND(E13*N13,2)</f>
        <v>0.74</v>
      </c>
      <c r="P13" s="175">
        <v>0</v>
      </c>
      <c r="Q13" s="175">
        <f t="shared" ref="Q13:Q18" si="6">ROUND(E13*P13,2)</f>
        <v>0</v>
      </c>
      <c r="R13" s="175"/>
      <c r="S13" s="175"/>
      <c r="T13" s="176">
        <v>0.38100000000000001</v>
      </c>
      <c r="U13" s="175">
        <f t="shared" ref="U13:U18" si="7">ROUND(E13*T13,2)</f>
        <v>36.47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132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5</v>
      </c>
      <c r="B14" s="166" t="s">
        <v>140</v>
      </c>
      <c r="C14" s="194" t="s">
        <v>141</v>
      </c>
      <c r="D14" s="168" t="s">
        <v>131</v>
      </c>
      <c r="E14" s="171">
        <v>96.01</v>
      </c>
      <c r="F14" s="175"/>
      <c r="G14" s="175">
        <f t="shared" si="1"/>
        <v>0</v>
      </c>
      <c r="H14" s="175">
        <v>7.26</v>
      </c>
      <c r="I14" s="175">
        <f t="shared" si="2"/>
        <v>697.03</v>
      </c>
      <c r="J14" s="175">
        <v>101.74</v>
      </c>
      <c r="K14" s="175">
        <f t="shared" si="3"/>
        <v>9768.06</v>
      </c>
      <c r="L14" s="175">
        <v>0</v>
      </c>
      <c r="M14" s="175">
        <f t="shared" si="4"/>
        <v>0</v>
      </c>
      <c r="N14" s="175">
        <v>6.3499999999999997E-3</v>
      </c>
      <c r="O14" s="175">
        <f t="shared" si="5"/>
        <v>0.61</v>
      </c>
      <c r="P14" s="175">
        <v>0</v>
      </c>
      <c r="Q14" s="175">
        <f t="shared" si="6"/>
        <v>0</v>
      </c>
      <c r="R14" s="175"/>
      <c r="S14" s="175"/>
      <c r="T14" s="176">
        <v>0.31900000000000001</v>
      </c>
      <c r="U14" s="175">
        <f t="shared" si="7"/>
        <v>30.63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132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outlineLevel="1" x14ac:dyDescent="0.2">
      <c r="A15" s="161">
        <v>6</v>
      </c>
      <c r="B15" s="166" t="s">
        <v>142</v>
      </c>
      <c r="C15" s="194" t="s">
        <v>143</v>
      </c>
      <c r="D15" s="168" t="s">
        <v>131</v>
      </c>
      <c r="E15" s="171">
        <v>11.22</v>
      </c>
      <c r="F15" s="175"/>
      <c r="G15" s="175">
        <f t="shared" si="1"/>
        <v>0</v>
      </c>
      <c r="H15" s="175">
        <v>0</v>
      </c>
      <c r="I15" s="175">
        <f t="shared" si="2"/>
        <v>0</v>
      </c>
      <c r="J15" s="175">
        <v>539</v>
      </c>
      <c r="K15" s="175">
        <f t="shared" si="3"/>
        <v>6047.58</v>
      </c>
      <c r="L15" s="175">
        <v>0</v>
      </c>
      <c r="M15" s="175">
        <f t="shared" si="4"/>
        <v>0</v>
      </c>
      <c r="N15" s="175">
        <v>0</v>
      </c>
      <c r="O15" s="175">
        <f t="shared" si="5"/>
        <v>0</v>
      </c>
      <c r="P15" s="175">
        <v>0</v>
      </c>
      <c r="Q15" s="175">
        <f t="shared" si="6"/>
        <v>0</v>
      </c>
      <c r="R15" s="175"/>
      <c r="S15" s="175"/>
      <c r="T15" s="176">
        <v>1.4630000000000001</v>
      </c>
      <c r="U15" s="175">
        <f t="shared" si="7"/>
        <v>16.41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132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ht="22.5" outlineLevel="1" x14ac:dyDescent="0.2">
      <c r="A16" s="161">
        <v>7</v>
      </c>
      <c r="B16" s="166" t="s">
        <v>144</v>
      </c>
      <c r="C16" s="194" t="s">
        <v>145</v>
      </c>
      <c r="D16" s="168" t="s">
        <v>131</v>
      </c>
      <c r="E16" s="171">
        <v>5</v>
      </c>
      <c r="F16" s="175"/>
      <c r="G16" s="175">
        <f t="shared" si="1"/>
        <v>0</v>
      </c>
      <c r="H16" s="175">
        <v>95.54</v>
      </c>
      <c r="I16" s="175">
        <f t="shared" si="2"/>
        <v>477.7</v>
      </c>
      <c r="J16" s="175">
        <v>196.45999999999998</v>
      </c>
      <c r="K16" s="175">
        <f t="shared" si="3"/>
        <v>982.3</v>
      </c>
      <c r="L16" s="175">
        <v>0</v>
      </c>
      <c r="M16" s="175">
        <f t="shared" si="4"/>
        <v>0</v>
      </c>
      <c r="N16" s="175">
        <v>0.10712000000000001</v>
      </c>
      <c r="O16" s="175">
        <f t="shared" si="5"/>
        <v>0.54</v>
      </c>
      <c r="P16" s="175">
        <v>0</v>
      </c>
      <c r="Q16" s="175">
        <f t="shared" si="6"/>
        <v>0</v>
      </c>
      <c r="R16" s="175"/>
      <c r="S16" s="175"/>
      <c r="T16" s="176">
        <v>0.69998000000000005</v>
      </c>
      <c r="U16" s="175">
        <f t="shared" si="7"/>
        <v>3.5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132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ht="22.5" outlineLevel="1" x14ac:dyDescent="0.2">
      <c r="A17" s="161">
        <v>8</v>
      </c>
      <c r="B17" s="166" t="s">
        <v>146</v>
      </c>
      <c r="C17" s="194" t="s">
        <v>147</v>
      </c>
      <c r="D17" s="168" t="s">
        <v>135</v>
      </c>
      <c r="E17" s="171">
        <v>8</v>
      </c>
      <c r="F17" s="175"/>
      <c r="G17" s="175">
        <f t="shared" si="1"/>
        <v>0</v>
      </c>
      <c r="H17" s="175">
        <v>36.46</v>
      </c>
      <c r="I17" s="175">
        <f t="shared" si="2"/>
        <v>291.68</v>
      </c>
      <c r="J17" s="175">
        <v>93.039999999999992</v>
      </c>
      <c r="K17" s="175">
        <f t="shared" si="3"/>
        <v>744.32</v>
      </c>
      <c r="L17" s="175">
        <v>0</v>
      </c>
      <c r="M17" s="175">
        <f t="shared" si="4"/>
        <v>0</v>
      </c>
      <c r="N17" s="175">
        <v>6.8500000000000002E-3</v>
      </c>
      <c r="O17" s="175">
        <f t="shared" si="5"/>
        <v>0.05</v>
      </c>
      <c r="P17" s="175">
        <v>0</v>
      </c>
      <c r="Q17" s="175">
        <f t="shared" si="6"/>
        <v>0</v>
      </c>
      <c r="R17" s="175"/>
      <c r="S17" s="175"/>
      <c r="T17" s="176">
        <v>0.29042000000000001</v>
      </c>
      <c r="U17" s="175">
        <f t="shared" si="7"/>
        <v>2.3199999999999998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132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9</v>
      </c>
      <c r="B18" s="166" t="s">
        <v>148</v>
      </c>
      <c r="C18" s="194" t="s">
        <v>149</v>
      </c>
      <c r="D18" s="168" t="s">
        <v>150</v>
      </c>
      <c r="E18" s="171">
        <v>30</v>
      </c>
      <c r="F18" s="175"/>
      <c r="G18" s="175">
        <f t="shared" si="1"/>
        <v>0</v>
      </c>
      <c r="H18" s="175">
        <v>0</v>
      </c>
      <c r="I18" s="175">
        <f t="shared" si="2"/>
        <v>0</v>
      </c>
      <c r="J18" s="175">
        <v>3.55</v>
      </c>
      <c r="K18" s="175">
        <f t="shared" si="3"/>
        <v>106.5</v>
      </c>
      <c r="L18" s="175">
        <v>0</v>
      </c>
      <c r="M18" s="175">
        <f t="shared" si="4"/>
        <v>0</v>
      </c>
      <c r="N18" s="175">
        <v>0</v>
      </c>
      <c r="O18" s="175">
        <f t="shared" si="5"/>
        <v>0</v>
      </c>
      <c r="P18" s="175">
        <v>0</v>
      </c>
      <c r="Q18" s="175">
        <f t="shared" si="6"/>
        <v>0</v>
      </c>
      <c r="R18" s="175"/>
      <c r="S18" s="175"/>
      <c r="T18" s="176">
        <v>1.2E-2</v>
      </c>
      <c r="U18" s="175">
        <f t="shared" si="7"/>
        <v>0.36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132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x14ac:dyDescent="0.2">
      <c r="A19" s="162" t="s">
        <v>127</v>
      </c>
      <c r="B19" s="167" t="s">
        <v>58</v>
      </c>
      <c r="C19" s="195" t="s">
        <v>59</v>
      </c>
      <c r="D19" s="169"/>
      <c r="E19" s="172"/>
      <c r="F19" s="177"/>
      <c r="G19" s="177">
        <f>SUMIF(AE20:AE20,"&lt;&gt;NOR",G20:G20)</f>
        <v>0</v>
      </c>
      <c r="H19" s="177"/>
      <c r="I19" s="177">
        <f>SUM(I20:I20)</f>
        <v>885.62</v>
      </c>
      <c r="J19" s="177"/>
      <c r="K19" s="177">
        <f>SUM(K20:K20)</f>
        <v>726.88</v>
      </c>
      <c r="L19" s="177"/>
      <c r="M19" s="177">
        <f>SUM(M20:M20)</f>
        <v>0</v>
      </c>
      <c r="N19" s="177"/>
      <c r="O19" s="177">
        <f>SUM(O20:O20)</f>
        <v>1.25</v>
      </c>
      <c r="P19" s="177"/>
      <c r="Q19" s="177">
        <f>SUM(Q20:Q20)</f>
        <v>0</v>
      </c>
      <c r="R19" s="177"/>
      <c r="S19" s="177"/>
      <c r="T19" s="178"/>
      <c r="U19" s="177">
        <f>SUM(U20:U20)</f>
        <v>2.67</v>
      </c>
      <c r="AE19" t="s">
        <v>128</v>
      </c>
    </row>
    <row r="20" spans="1:60" ht="22.5" outlineLevel="1" x14ac:dyDescent="0.2">
      <c r="A20" s="161">
        <v>10</v>
      </c>
      <c r="B20" s="166" t="s">
        <v>151</v>
      </c>
      <c r="C20" s="194" t="s">
        <v>152</v>
      </c>
      <c r="D20" s="168" t="s">
        <v>153</v>
      </c>
      <c r="E20" s="171">
        <v>0.5</v>
      </c>
      <c r="F20" s="175"/>
      <c r="G20" s="175">
        <f>E20*F20</f>
        <v>0</v>
      </c>
      <c r="H20" s="175">
        <v>1771.24</v>
      </c>
      <c r="I20" s="175">
        <f>ROUND(E20*H20,2)</f>
        <v>885.62</v>
      </c>
      <c r="J20" s="175">
        <v>1453.76</v>
      </c>
      <c r="K20" s="175">
        <f>ROUND(E20*J20,2)</f>
        <v>726.88</v>
      </c>
      <c r="L20" s="175">
        <v>0</v>
      </c>
      <c r="M20" s="175">
        <f>G20*(1+L20/100)</f>
        <v>0</v>
      </c>
      <c r="N20" s="175">
        <v>2.5</v>
      </c>
      <c r="O20" s="175">
        <f>ROUND(E20*N20,2)</f>
        <v>1.25</v>
      </c>
      <c r="P20" s="175">
        <v>0</v>
      </c>
      <c r="Q20" s="175">
        <f>ROUND(E20*P20,2)</f>
        <v>0</v>
      </c>
      <c r="R20" s="175"/>
      <c r="S20" s="175"/>
      <c r="T20" s="176">
        <v>5.33</v>
      </c>
      <c r="U20" s="175">
        <f>ROUND(E20*T20,2)</f>
        <v>2.67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132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">
      <c r="A21" s="162" t="s">
        <v>127</v>
      </c>
      <c r="B21" s="167" t="s">
        <v>60</v>
      </c>
      <c r="C21" s="195" t="s">
        <v>61</v>
      </c>
      <c r="D21" s="169"/>
      <c r="E21" s="172"/>
      <c r="F21" s="177"/>
      <c r="G21" s="177">
        <f>SUMIF(AE22:AE22,"&lt;&gt;NOR",G22:G22)</f>
        <v>0</v>
      </c>
      <c r="H21" s="177"/>
      <c r="I21" s="177">
        <f>SUM(I22:I22)</f>
        <v>3299.12</v>
      </c>
      <c r="J21" s="177"/>
      <c r="K21" s="177">
        <f>SUM(K22:K22)</f>
        <v>4549.1000000000004</v>
      </c>
      <c r="L21" s="177"/>
      <c r="M21" s="177">
        <f>SUM(M22:M22)</f>
        <v>0</v>
      </c>
      <c r="N21" s="177"/>
      <c r="O21" s="177">
        <f>SUM(O22:O22)</f>
        <v>0.12</v>
      </c>
      <c r="P21" s="177"/>
      <c r="Q21" s="177">
        <f>SUM(Q22:Q22)</f>
        <v>0</v>
      </c>
      <c r="R21" s="177"/>
      <c r="S21" s="177"/>
      <c r="T21" s="178"/>
      <c r="U21" s="177">
        <f>SUM(U22:U22)</f>
        <v>16.940000000000001</v>
      </c>
      <c r="AE21" t="s">
        <v>128</v>
      </c>
    </row>
    <row r="22" spans="1:60" outlineLevel="1" x14ac:dyDescent="0.2">
      <c r="A22" s="161">
        <v>11</v>
      </c>
      <c r="B22" s="166" t="s">
        <v>154</v>
      </c>
      <c r="C22" s="194" t="s">
        <v>155</v>
      </c>
      <c r="D22" s="168" t="s">
        <v>131</v>
      </c>
      <c r="E22" s="171">
        <v>95.71</v>
      </c>
      <c r="F22" s="175"/>
      <c r="G22" s="175">
        <f>E22*F22</f>
        <v>0</v>
      </c>
      <c r="H22" s="175">
        <v>34.47</v>
      </c>
      <c r="I22" s="175">
        <f>ROUND(E22*H22,2)</f>
        <v>3299.12</v>
      </c>
      <c r="J22" s="175">
        <v>47.53</v>
      </c>
      <c r="K22" s="175">
        <f>ROUND(E22*J22,2)</f>
        <v>4549.1000000000004</v>
      </c>
      <c r="L22" s="175">
        <v>0</v>
      </c>
      <c r="M22" s="175">
        <f>G22*(1+L22/100)</f>
        <v>0</v>
      </c>
      <c r="N22" s="175">
        <v>1.2099999999999999E-3</v>
      </c>
      <c r="O22" s="175">
        <f>ROUND(E22*N22,2)</f>
        <v>0.12</v>
      </c>
      <c r="P22" s="175">
        <v>0</v>
      </c>
      <c r="Q22" s="175">
        <f>ROUND(E22*P22,2)</f>
        <v>0</v>
      </c>
      <c r="R22" s="175"/>
      <c r="S22" s="175"/>
      <c r="T22" s="176">
        <v>0.17699999999999999</v>
      </c>
      <c r="U22" s="175">
        <f>ROUND(E22*T22,2)</f>
        <v>16.940000000000001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132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x14ac:dyDescent="0.2">
      <c r="A23" s="162" t="s">
        <v>127</v>
      </c>
      <c r="B23" s="167" t="s">
        <v>62</v>
      </c>
      <c r="C23" s="195" t="s">
        <v>63</v>
      </c>
      <c r="D23" s="169"/>
      <c r="E23" s="172"/>
      <c r="F23" s="177"/>
      <c r="G23" s="177">
        <f>SUMIF(AE24:AE24,"&lt;&gt;NOR",G24:G24)</f>
        <v>0</v>
      </c>
      <c r="H23" s="177"/>
      <c r="I23" s="177">
        <f>SUM(I24:I24)</f>
        <v>136.87</v>
      </c>
      <c r="J23" s="177"/>
      <c r="K23" s="177">
        <f>SUM(K24:K24)</f>
        <v>8438.75</v>
      </c>
      <c r="L23" s="177"/>
      <c r="M23" s="177">
        <f>SUM(M24:M24)</f>
        <v>0</v>
      </c>
      <c r="N23" s="177"/>
      <c r="O23" s="177">
        <f>SUM(O24:O24)</f>
        <v>0</v>
      </c>
      <c r="P23" s="177"/>
      <c r="Q23" s="177">
        <f>SUM(Q24:Q24)</f>
        <v>0</v>
      </c>
      <c r="R23" s="177"/>
      <c r="S23" s="177"/>
      <c r="T23" s="178"/>
      <c r="U23" s="177">
        <f>SUM(U24:U24)</f>
        <v>33.880000000000003</v>
      </c>
      <c r="AE23" t="s">
        <v>128</v>
      </c>
    </row>
    <row r="24" spans="1:60" outlineLevel="1" x14ac:dyDescent="0.2">
      <c r="A24" s="161">
        <v>12</v>
      </c>
      <c r="B24" s="166" t="s">
        <v>156</v>
      </c>
      <c r="C24" s="194" t="s">
        <v>157</v>
      </c>
      <c r="D24" s="168" t="s">
        <v>131</v>
      </c>
      <c r="E24" s="171">
        <v>95.71</v>
      </c>
      <c r="F24" s="175"/>
      <c r="G24" s="175">
        <f>E24*F24</f>
        <v>0</v>
      </c>
      <c r="H24" s="175">
        <v>1.43</v>
      </c>
      <c r="I24" s="175">
        <f>ROUND(E24*H24,2)</f>
        <v>136.87</v>
      </c>
      <c r="J24" s="175">
        <v>88.169999999999987</v>
      </c>
      <c r="K24" s="175">
        <f>ROUND(E24*J24,2)</f>
        <v>8438.75</v>
      </c>
      <c r="L24" s="175">
        <v>0</v>
      </c>
      <c r="M24" s="175">
        <f>G24*(1+L24/100)</f>
        <v>0</v>
      </c>
      <c r="N24" s="175">
        <v>4.0000000000000003E-5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/>
      <c r="T24" s="176">
        <v>0.35399999999999998</v>
      </c>
      <c r="U24" s="175">
        <f>ROUND(E24*T24,2)</f>
        <v>33.880000000000003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132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x14ac:dyDescent="0.2">
      <c r="A25" s="162" t="s">
        <v>127</v>
      </c>
      <c r="B25" s="167" t="s">
        <v>64</v>
      </c>
      <c r="C25" s="195" t="s">
        <v>65</v>
      </c>
      <c r="D25" s="169"/>
      <c r="E25" s="172"/>
      <c r="F25" s="177"/>
      <c r="G25" s="177">
        <f>SUMIF(AE26:AE31,"&lt;&gt;NOR",G26:G31)</f>
        <v>0</v>
      </c>
      <c r="H25" s="177"/>
      <c r="I25" s="177">
        <f>SUM(I26:I31)</f>
        <v>768.87</v>
      </c>
      <c r="J25" s="177"/>
      <c r="K25" s="177">
        <f>SUM(K26:K31)</f>
        <v>23451.83</v>
      </c>
      <c r="L25" s="177"/>
      <c r="M25" s="177">
        <f>SUM(M26:M31)</f>
        <v>0</v>
      </c>
      <c r="N25" s="177"/>
      <c r="O25" s="177">
        <f>SUM(O26:O31)</f>
        <v>0.03</v>
      </c>
      <c r="P25" s="177"/>
      <c r="Q25" s="177">
        <f>SUM(Q26:Q31)</f>
        <v>15.74</v>
      </c>
      <c r="R25" s="177"/>
      <c r="S25" s="177"/>
      <c r="T25" s="178"/>
      <c r="U25" s="177">
        <f>SUM(U26:U31)</f>
        <v>96.820000000000007</v>
      </c>
      <c r="AE25" t="s">
        <v>128</v>
      </c>
    </row>
    <row r="26" spans="1:60" outlineLevel="1" x14ac:dyDescent="0.2">
      <c r="A26" s="161">
        <v>13</v>
      </c>
      <c r="B26" s="166" t="s">
        <v>158</v>
      </c>
      <c r="C26" s="194" t="s">
        <v>159</v>
      </c>
      <c r="D26" s="168" t="s">
        <v>131</v>
      </c>
      <c r="E26" s="171">
        <v>17.55</v>
      </c>
      <c r="F26" s="175"/>
      <c r="G26" s="175">
        <f t="shared" ref="G26:G31" si="8">E26*F26</f>
        <v>0</v>
      </c>
      <c r="H26" s="175">
        <v>23.81</v>
      </c>
      <c r="I26" s="175">
        <f t="shared" ref="I26:I31" si="9">ROUND(E26*H26,2)</f>
        <v>417.87</v>
      </c>
      <c r="J26" s="175">
        <v>155.19</v>
      </c>
      <c r="K26" s="175">
        <f t="shared" ref="K26:K31" si="10">ROUND(E26*J26,2)</f>
        <v>2723.58</v>
      </c>
      <c r="L26" s="175">
        <v>0</v>
      </c>
      <c r="M26" s="175">
        <f t="shared" ref="M26:M31" si="11">G26*(1+L26/100)</f>
        <v>0</v>
      </c>
      <c r="N26" s="175">
        <v>1E-3</v>
      </c>
      <c r="O26" s="175">
        <f t="shared" ref="O26:O31" si="12">ROUND(E26*N26,2)</f>
        <v>0.02</v>
      </c>
      <c r="P26" s="175">
        <v>6.2E-2</v>
      </c>
      <c r="Q26" s="175">
        <f t="shared" ref="Q26:Q31" si="13">ROUND(E26*P26,2)</f>
        <v>1.0900000000000001</v>
      </c>
      <c r="R26" s="175"/>
      <c r="S26" s="175"/>
      <c r="T26" s="176">
        <v>0.61199999999999999</v>
      </c>
      <c r="U26" s="175">
        <f t="shared" ref="U26:U31" si="14">ROUND(E26*T26,2)</f>
        <v>10.74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14</v>
      </c>
      <c r="B27" s="166" t="s">
        <v>160</v>
      </c>
      <c r="C27" s="194" t="s">
        <v>161</v>
      </c>
      <c r="D27" s="168" t="s">
        <v>131</v>
      </c>
      <c r="E27" s="171">
        <v>95.71</v>
      </c>
      <c r="F27" s="175"/>
      <c r="G27" s="175">
        <f t="shared" si="8"/>
        <v>0</v>
      </c>
      <c r="H27" s="175">
        <v>0</v>
      </c>
      <c r="I27" s="175">
        <f t="shared" si="9"/>
        <v>0</v>
      </c>
      <c r="J27" s="175">
        <v>53.6</v>
      </c>
      <c r="K27" s="175">
        <f t="shared" si="10"/>
        <v>5130.0600000000004</v>
      </c>
      <c r="L27" s="175">
        <v>0</v>
      </c>
      <c r="M27" s="175">
        <f t="shared" si="11"/>
        <v>0</v>
      </c>
      <c r="N27" s="175">
        <v>0</v>
      </c>
      <c r="O27" s="175">
        <f t="shared" si="12"/>
        <v>0</v>
      </c>
      <c r="P27" s="175">
        <v>0.02</v>
      </c>
      <c r="Q27" s="175">
        <f t="shared" si="13"/>
        <v>1.91</v>
      </c>
      <c r="R27" s="175"/>
      <c r="S27" s="175"/>
      <c r="T27" s="176">
        <v>0.24</v>
      </c>
      <c r="U27" s="175">
        <f t="shared" si="14"/>
        <v>22.97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132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15</v>
      </c>
      <c r="B28" s="166" t="s">
        <v>162</v>
      </c>
      <c r="C28" s="194" t="s">
        <v>163</v>
      </c>
      <c r="D28" s="168" t="s">
        <v>135</v>
      </c>
      <c r="E28" s="171">
        <v>11</v>
      </c>
      <c r="F28" s="175"/>
      <c r="G28" s="175">
        <f t="shared" si="8"/>
        <v>0</v>
      </c>
      <c r="H28" s="175">
        <v>0</v>
      </c>
      <c r="I28" s="175">
        <f t="shared" si="9"/>
        <v>0</v>
      </c>
      <c r="J28" s="175">
        <v>11.2</v>
      </c>
      <c r="K28" s="175">
        <f t="shared" si="10"/>
        <v>123.2</v>
      </c>
      <c r="L28" s="175">
        <v>0</v>
      </c>
      <c r="M28" s="175">
        <f t="shared" si="11"/>
        <v>0</v>
      </c>
      <c r="N28" s="175">
        <v>0</v>
      </c>
      <c r="O28" s="175">
        <f t="shared" si="12"/>
        <v>0</v>
      </c>
      <c r="P28" s="175">
        <v>0</v>
      </c>
      <c r="Q28" s="175">
        <f t="shared" si="13"/>
        <v>0</v>
      </c>
      <c r="R28" s="175"/>
      <c r="S28" s="175"/>
      <c r="T28" s="176">
        <v>0.05</v>
      </c>
      <c r="U28" s="175">
        <f t="shared" si="14"/>
        <v>0.55000000000000004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132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16</v>
      </c>
      <c r="B29" s="166" t="s">
        <v>164</v>
      </c>
      <c r="C29" s="194" t="s">
        <v>165</v>
      </c>
      <c r="D29" s="168" t="s">
        <v>131</v>
      </c>
      <c r="E29" s="171">
        <v>185.04</v>
      </c>
      <c r="F29" s="175"/>
      <c r="G29" s="175">
        <f t="shared" si="8"/>
        <v>0</v>
      </c>
      <c r="H29" s="175">
        <v>0</v>
      </c>
      <c r="I29" s="175">
        <f t="shared" si="9"/>
        <v>0</v>
      </c>
      <c r="J29" s="175">
        <v>74.7</v>
      </c>
      <c r="K29" s="175">
        <f t="shared" si="10"/>
        <v>13822.49</v>
      </c>
      <c r="L29" s="175">
        <v>0</v>
      </c>
      <c r="M29" s="175">
        <f t="shared" si="11"/>
        <v>0</v>
      </c>
      <c r="N29" s="175">
        <v>0</v>
      </c>
      <c r="O29" s="175">
        <f t="shared" si="12"/>
        <v>0</v>
      </c>
      <c r="P29" s="175">
        <v>6.8000000000000005E-2</v>
      </c>
      <c r="Q29" s="175">
        <f t="shared" si="13"/>
        <v>12.58</v>
      </c>
      <c r="R29" s="175"/>
      <c r="S29" s="175"/>
      <c r="T29" s="176">
        <v>0.3</v>
      </c>
      <c r="U29" s="175">
        <f t="shared" si="14"/>
        <v>55.51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132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17</v>
      </c>
      <c r="B30" s="166" t="s">
        <v>166</v>
      </c>
      <c r="C30" s="194" t="s">
        <v>167</v>
      </c>
      <c r="D30" s="168" t="s">
        <v>135</v>
      </c>
      <c r="E30" s="171">
        <v>11</v>
      </c>
      <c r="F30" s="175"/>
      <c r="G30" s="175">
        <f t="shared" si="8"/>
        <v>0</v>
      </c>
      <c r="H30" s="175">
        <v>0</v>
      </c>
      <c r="I30" s="175">
        <f t="shared" si="9"/>
        <v>0</v>
      </c>
      <c r="J30" s="175">
        <v>33.5</v>
      </c>
      <c r="K30" s="175">
        <f t="shared" si="10"/>
        <v>368.5</v>
      </c>
      <c r="L30" s="175">
        <v>0</v>
      </c>
      <c r="M30" s="175">
        <f t="shared" si="11"/>
        <v>0</v>
      </c>
      <c r="N30" s="175">
        <v>0</v>
      </c>
      <c r="O30" s="175">
        <f t="shared" si="12"/>
        <v>0</v>
      </c>
      <c r="P30" s="175">
        <v>1E-3</v>
      </c>
      <c r="Q30" s="175">
        <f t="shared" si="13"/>
        <v>0.01</v>
      </c>
      <c r="R30" s="175"/>
      <c r="S30" s="175"/>
      <c r="T30" s="176">
        <v>0.15</v>
      </c>
      <c r="U30" s="175">
        <f t="shared" si="14"/>
        <v>1.65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132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18</v>
      </c>
      <c r="B31" s="166" t="s">
        <v>168</v>
      </c>
      <c r="C31" s="194" t="s">
        <v>169</v>
      </c>
      <c r="D31" s="168" t="s">
        <v>150</v>
      </c>
      <c r="E31" s="171">
        <v>30</v>
      </c>
      <c r="F31" s="175"/>
      <c r="G31" s="175">
        <f t="shared" si="8"/>
        <v>0</v>
      </c>
      <c r="H31" s="175">
        <v>11.7</v>
      </c>
      <c r="I31" s="175">
        <f t="shared" si="9"/>
        <v>351</v>
      </c>
      <c r="J31" s="175">
        <v>42.8</v>
      </c>
      <c r="K31" s="175">
        <f t="shared" si="10"/>
        <v>1284</v>
      </c>
      <c r="L31" s="175">
        <v>0</v>
      </c>
      <c r="M31" s="175">
        <f t="shared" si="11"/>
        <v>0</v>
      </c>
      <c r="N31" s="175">
        <v>4.8999999999999998E-4</v>
      </c>
      <c r="O31" s="175">
        <f t="shared" si="12"/>
        <v>0.01</v>
      </c>
      <c r="P31" s="175">
        <v>5.0000000000000001E-3</v>
      </c>
      <c r="Q31" s="175">
        <f t="shared" si="13"/>
        <v>0.15</v>
      </c>
      <c r="R31" s="175"/>
      <c r="S31" s="175"/>
      <c r="T31" s="176">
        <v>0.18</v>
      </c>
      <c r="U31" s="175">
        <f t="shared" si="14"/>
        <v>5.4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x14ac:dyDescent="0.2">
      <c r="A32" s="162" t="s">
        <v>127</v>
      </c>
      <c r="B32" s="167" t="s">
        <v>66</v>
      </c>
      <c r="C32" s="195" t="s">
        <v>67</v>
      </c>
      <c r="D32" s="169"/>
      <c r="E32" s="172"/>
      <c r="F32" s="177"/>
      <c r="G32" s="177">
        <f>SUMIF(AE33:AE39,"&lt;&gt;NOR",G33:G39)</f>
        <v>0</v>
      </c>
      <c r="H32" s="177"/>
      <c r="I32" s="177">
        <f>SUM(I33:I39)</f>
        <v>0</v>
      </c>
      <c r="J32" s="177"/>
      <c r="K32" s="177">
        <f>SUM(K33:K39)</f>
        <v>28200.329999999998</v>
      </c>
      <c r="L32" s="177"/>
      <c r="M32" s="177">
        <f>SUM(M33:M39)</f>
        <v>0</v>
      </c>
      <c r="N32" s="177"/>
      <c r="O32" s="177">
        <f>SUM(O33:O39)</f>
        <v>0</v>
      </c>
      <c r="P32" s="177"/>
      <c r="Q32" s="177">
        <f>SUM(Q33:Q39)</f>
        <v>0</v>
      </c>
      <c r="R32" s="177"/>
      <c r="S32" s="177"/>
      <c r="T32" s="178"/>
      <c r="U32" s="177">
        <f>SUM(U33:U39)</f>
        <v>12.89</v>
      </c>
      <c r="AE32" t="s">
        <v>128</v>
      </c>
    </row>
    <row r="33" spans="1:60" outlineLevel="1" x14ac:dyDescent="0.2">
      <c r="A33" s="161">
        <v>19</v>
      </c>
      <c r="B33" s="166" t="s">
        <v>170</v>
      </c>
      <c r="C33" s="194" t="s">
        <v>171</v>
      </c>
      <c r="D33" s="168" t="s">
        <v>172</v>
      </c>
      <c r="E33" s="171">
        <v>16.503</v>
      </c>
      <c r="F33" s="175"/>
      <c r="G33" s="175">
        <f>E33*F33</f>
        <v>0</v>
      </c>
      <c r="H33" s="175">
        <v>0</v>
      </c>
      <c r="I33" s="175">
        <f>ROUND(E33*H33,2)</f>
        <v>0</v>
      </c>
      <c r="J33" s="175">
        <v>85.8</v>
      </c>
      <c r="K33" s="175">
        <f>ROUND(E33*J33,2)</f>
        <v>1415.96</v>
      </c>
      <c r="L33" s="175">
        <v>0</v>
      </c>
      <c r="M33" s="175">
        <f>G33*(1+L33/100)</f>
        <v>0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5"/>
      <c r="S33" s="175"/>
      <c r="T33" s="176">
        <v>2.3E-2</v>
      </c>
      <c r="U33" s="175">
        <f>ROUND(E33*T33,2)</f>
        <v>0.38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132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/>
      <c r="B34" s="166"/>
      <c r="C34" s="196" t="s">
        <v>173</v>
      </c>
      <c r="D34" s="170"/>
      <c r="E34" s="173">
        <v>16.503</v>
      </c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6"/>
      <c r="U34" s="175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174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20</v>
      </c>
      <c r="B35" s="166" t="s">
        <v>175</v>
      </c>
      <c r="C35" s="194" t="s">
        <v>176</v>
      </c>
      <c r="D35" s="168" t="s">
        <v>172</v>
      </c>
      <c r="E35" s="171">
        <v>247.54499999999999</v>
      </c>
      <c r="F35" s="175"/>
      <c r="G35" s="175">
        <f>E35*F35</f>
        <v>0</v>
      </c>
      <c r="H35" s="175">
        <v>0</v>
      </c>
      <c r="I35" s="175">
        <f>ROUND(E35*H35,2)</f>
        <v>0</v>
      </c>
      <c r="J35" s="175">
        <v>15.1</v>
      </c>
      <c r="K35" s="175">
        <f>ROUND(E35*J35,2)</f>
        <v>3737.93</v>
      </c>
      <c r="L35" s="175">
        <v>0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/>
      <c r="T35" s="176">
        <v>0</v>
      </c>
      <c r="U35" s="175">
        <f>ROUND(E35*T35,2)</f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132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66"/>
      <c r="C36" s="196" t="s">
        <v>177</v>
      </c>
      <c r="D36" s="170"/>
      <c r="E36" s="173">
        <v>247.54499999999999</v>
      </c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6"/>
      <c r="U36" s="175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174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21</v>
      </c>
      <c r="B37" s="166" t="s">
        <v>178</v>
      </c>
      <c r="C37" s="194" t="s">
        <v>179</v>
      </c>
      <c r="D37" s="168" t="s">
        <v>172</v>
      </c>
      <c r="E37" s="171">
        <v>16.503</v>
      </c>
      <c r="F37" s="175"/>
      <c r="G37" s="175">
        <f t="shared" ref="G37:G39" si="15">E37*F37</f>
        <v>0</v>
      </c>
      <c r="H37" s="175">
        <v>0</v>
      </c>
      <c r="I37" s="175">
        <f>ROUND(E37*H37,2)</f>
        <v>0</v>
      </c>
      <c r="J37" s="175">
        <v>9.5</v>
      </c>
      <c r="K37" s="175">
        <f>ROUND(E37*J37,2)</f>
        <v>156.78</v>
      </c>
      <c r="L37" s="175">
        <v>0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/>
      <c r="T37" s="176">
        <v>6.0000000000000001E-3</v>
      </c>
      <c r="U37" s="175">
        <f>ROUND(E37*T37,2)</f>
        <v>0.1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132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22</v>
      </c>
      <c r="B38" s="166" t="s">
        <v>180</v>
      </c>
      <c r="C38" s="194" t="s">
        <v>181</v>
      </c>
      <c r="D38" s="168" t="s">
        <v>172</v>
      </c>
      <c r="E38" s="171">
        <v>16.503</v>
      </c>
      <c r="F38" s="175"/>
      <c r="G38" s="175">
        <f t="shared" si="15"/>
        <v>0</v>
      </c>
      <c r="H38" s="175">
        <v>0</v>
      </c>
      <c r="I38" s="175">
        <f>ROUND(E38*H38,2)</f>
        <v>0</v>
      </c>
      <c r="J38" s="175">
        <v>1200</v>
      </c>
      <c r="K38" s="175">
        <f>ROUND(E38*J38,2)</f>
        <v>19803.599999999999</v>
      </c>
      <c r="L38" s="175">
        <v>0</v>
      </c>
      <c r="M38" s="175">
        <f>G38*(1+L38/100)</f>
        <v>0</v>
      </c>
      <c r="N38" s="175">
        <v>0</v>
      </c>
      <c r="O38" s="175">
        <f>ROUND(E38*N38,2)</f>
        <v>0</v>
      </c>
      <c r="P38" s="175">
        <v>0</v>
      </c>
      <c r="Q38" s="175">
        <f>ROUND(E38*P38,2)</f>
        <v>0</v>
      </c>
      <c r="R38" s="175"/>
      <c r="S38" s="175"/>
      <c r="T38" s="176">
        <v>0</v>
      </c>
      <c r="U38" s="175">
        <f>ROUND(E38*T38,2)</f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132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23</v>
      </c>
      <c r="B39" s="166" t="s">
        <v>182</v>
      </c>
      <c r="C39" s="194" t="s">
        <v>183</v>
      </c>
      <c r="D39" s="168" t="s">
        <v>172</v>
      </c>
      <c r="E39" s="171">
        <v>16.503</v>
      </c>
      <c r="F39" s="175"/>
      <c r="G39" s="175">
        <f t="shared" si="15"/>
        <v>0</v>
      </c>
      <c r="H39" s="175">
        <v>0</v>
      </c>
      <c r="I39" s="175">
        <f>ROUND(E39*H39,2)</f>
        <v>0</v>
      </c>
      <c r="J39" s="175">
        <v>187</v>
      </c>
      <c r="K39" s="175">
        <f>ROUND(E39*J39,2)</f>
        <v>3086.06</v>
      </c>
      <c r="L39" s="175">
        <v>0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/>
      <c r="S39" s="175"/>
      <c r="T39" s="176">
        <v>0.752</v>
      </c>
      <c r="U39" s="175">
        <f>ROUND(E39*T39,2)</f>
        <v>12.41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132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x14ac:dyDescent="0.2">
      <c r="A40" s="162" t="s">
        <v>127</v>
      </c>
      <c r="B40" s="167" t="s">
        <v>68</v>
      </c>
      <c r="C40" s="195" t="s">
        <v>69</v>
      </c>
      <c r="D40" s="169"/>
      <c r="E40" s="172"/>
      <c r="F40" s="177"/>
      <c r="G40" s="177">
        <f>SUMIF(AE41:AE42,"&lt;&gt;NOR",G41:G42)</f>
        <v>0</v>
      </c>
      <c r="H40" s="177"/>
      <c r="I40" s="177">
        <f>SUM(I41:I42)</f>
        <v>0</v>
      </c>
      <c r="J40" s="177"/>
      <c r="K40" s="177">
        <f>SUM(K41:K42)</f>
        <v>3939.72</v>
      </c>
      <c r="L40" s="177"/>
      <c r="M40" s="177">
        <f>SUM(M41:M42)</f>
        <v>0</v>
      </c>
      <c r="N40" s="177"/>
      <c r="O40" s="177">
        <f>SUM(O41:O42)</f>
        <v>0</v>
      </c>
      <c r="P40" s="177"/>
      <c r="Q40" s="177">
        <f>SUM(Q41:Q42)</f>
        <v>0</v>
      </c>
      <c r="R40" s="177"/>
      <c r="S40" s="177"/>
      <c r="T40" s="178"/>
      <c r="U40" s="177">
        <f>SUM(U41:U42)</f>
        <v>12.98</v>
      </c>
      <c r="AE40" t="s">
        <v>128</v>
      </c>
    </row>
    <row r="41" spans="1:60" outlineLevel="1" x14ac:dyDescent="0.2">
      <c r="A41" s="161">
        <v>24</v>
      </c>
      <c r="B41" s="166" t="s">
        <v>184</v>
      </c>
      <c r="C41" s="194" t="s">
        <v>185</v>
      </c>
      <c r="D41" s="168" t="s">
        <v>172</v>
      </c>
      <c r="E41" s="171">
        <v>5.0380000000000003</v>
      </c>
      <c r="F41" s="175"/>
      <c r="G41" s="175">
        <f>E41*F41</f>
        <v>0</v>
      </c>
      <c r="H41" s="175">
        <v>0</v>
      </c>
      <c r="I41" s="175">
        <f>ROUND(E41*H41,2)</f>
        <v>0</v>
      </c>
      <c r="J41" s="175">
        <v>782</v>
      </c>
      <c r="K41" s="175">
        <f>ROUND(E41*J41,2)</f>
        <v>3939.72</v>
      </c>
      <c r="L41" s="175">
        <v>0</v>
      </c>
      <c r="M41" s="175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5"/>
      <c r="S41" s="175"/>
      <c r="T41" s="176">
        <v>2.577</v>
      </c>
      <c r="U41" s="175">
        <f>ROUND(E41*T41,2)</f>
        <v>12.98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132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6"/>
      <c r="C42" s="196" t="s">
        <v>186</v>
      </c>
      <c r="D42" s="170"/>
      <c r="E42" s="173">
        <v>5.0380000000000003</v>
      </c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6"/>
      <c r="U42" s="175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174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x14ac:dyDescent="0.2">
      <c r="A43" s="162" t="s">
        <v>127</v>
      </c>
      <c r="B43" s="167" t="s">
        <v>70</v>
      </c>
      <c r="C43" s="195" t="s">
        <v>71</v>
      </c>
      <c r="D43" s="169"/>
      <c r="E43" s="172"/>
      <c r="F43" s="177"/>
      <c r="G43" s="177">
        <f>SUMIF(AE44:AE47,"&lt;&gt;NOR",G44:G47)</f>
        <v>0</v>
      </c>
      <c r="H43" s="177"/>
      <c r="I43" s="177">
        <f>SUM(I44:I47)</f>
        <v>98026.74</v>
      </c>
      <c r="J43" s="177"/>
      <c r="K43" s="177">
        <f>SUM(K44:K47)</f>
        <v>47004.240000000005</v>
      </c>
      <c r="L43" s="177"/>
      <c r="M43" s="177">
        <f>SUM(M44:M47)</f>
        <v>0</v>
      </c>
      <c r="N43" s="177"/>
      <c r="O43" s="177">
        <f>SUM(O44:O47)</f>
        <v>1.32</v>
      </c>
      <c r="P43" s="177"/>
      <c r="Q43" s="177">
        <f>SUM(Q44:Q47)</f>
        <v>0</v>
      </c>
      <c r="R43" s="177"/>
      <c r="S43" s="177"/>
      <c r="T43" s="178"/>
      <c r="U43" s="177">
        <f>SUM(U44:U47)</f>
        <v>140.66</v>
      </c>
      <c r="AE43" t="s">
        <v>128</v>
      </c>
    </row>
    <row r="44" spans="1:60" ht="22.5" outlineLevel="1" x14ac:dyDescent="0.2">
      <c r="A44" s="161">
        <v>25</v>
      </c>
      <c r="B44" s="166" t="s">
        <v>187</v>
      </c>
      <c r="C44" s="194" t="s">
        <v>188</v>
      </c>
      <c r="D44" s="168" t="s">
        <v>131</v>
      </c>
      <c r="E44" s="171">
        <v>359.85</v>
      </c>
      <c r="F44" s="175"/>
      <c r="G44" s="175">
        <f>E44*F44</f>
        <v>0</v>
      </c>
      <c r="H44" s="175">
        <v>272.41000000000003</v>
      </c>
      <c r="I44" s="175">
        <f>ROUND(E44*H44,2)</f>
        <v>98026.74</v>
      </c>
      <c r="J44" s="175">
        <v>127.58999999999997</v>
      </c>
      <c r="K44" s="175">
        <f>ROUND(E44*J44,2)</f>
        <v>45913.26</v>
      </c>
      <c r="L44" s="175">
        <v>0</v>
      </c>
      <c r="M44" s="175">
        <f>G44*(1+L44/100)</f>
        <v>0</v>
      </c>
      <c r="N44" s="175">
        <v>3.6800000000000001E-3</v>
      </c>
      <c r="O44" s="175">
        <f>ROUND(E44*N44,2)</f>
        <v>1.32</v>
      </c>
      <c r="P44" s="175">
        <v>0</v>
      </c>
      <c r="Q44" s="175">
        <f>ROUND(E44*P44,2)</f>
        <v>0</v>
      </c>
      <c r="R44" s="175"/>
      <c r="S44" s="175"/>
      <c r="T44" s="176">
        <v>0.38500000000000001</v>
      </c>
      <c r="U44" s="175">
        <f>ROUND(E44*T44,2)</f>
        <v>138.54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132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/>
      <c r="B45" s="166"/>
      <c r="C45" s="196" t="s">
        <v>189</v>
      </c>
      <c r="D45" s="170"/>
      <c r="E45" s="173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6"/>
      <c r="U45" s="175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174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/>
      <c r="B46" s="166"/>
      <c r="C46" s="196" t="s">
        <v>190</v>
      </c>
      <c r="D46" s="170"/>
      <c r="E46" s="173">
        <v>359.85</v>
      </c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6"/>
      <c r="U46" s="175"/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174</v>
      </c>
      <c r="AF46" s="160">
        <v>0</v>
      </c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>
        <v>26</v>
      </c>
      <c r="B47" s="166" t="s">
        <v>191</v>
      </c>
      <c r="C47" s="194" t="s">
        <v>192</v>
      </c>
      <c r="D47" s="168" t="s">
        <v>172</v>
      </c>
      <c r="E47" s="171">
        <v>1.3240000000000001</v>
      </c>
      <c r="F47" s="175"/>
      <c r="G47" s="175">
        <f>E47*F47</f>
        <v>0</v>
      </c>
      <c r="H47" s="175">
        <v>0</v>
      </c>
      <c r="I47" s="175">
        <f>ROUND(E47*H47,2)</f>
        <v>0</v>
      </c>
      <c r="J47" s="175">
        <v>824</v>
      </c>
      <c r="K47" s="175">
        <f>ROUND(E47*J47,2)</f>
        <v>1090.98</v>
      </c>
      <c r="L47" s="175">
        <v>0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/>
      <c r="S47" s="175"/>
      <c r="T47" s="176">
        <v>1.5980000000000001</v>
      </c>
      <c r="U47" s="175">
        <f>ROUND(E47*T47,2)</f>
        <v>2.12</v>
      </c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132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x14ac:dyDescent="0.2">
      <c r="A48" s="162" t="s">
        <v>127</v>
      </c>
      <c r="B48" s="167" t="s">
        <v>72</v>
      </c>
      <c r="C48" s="195" t="s">
        <v>73</v>
      </c>
      <c r="D48" s="169"/>
      <c r="E48" s="172"/>
      <c r="F48" s="177"/>
      <c r="G48" s="177">
        <f>SUMIF(AE49:AE56,"&lt;&gt;NOR",G49:G56)</f>
        <v>0</v>
      </c>
      <c r="H48" s="177"/>
      <c r="I48" s="177">
        <f>SUM(I49:I56)</f>
        <v>23704.76</v>
      </c>
      <c r="J48" s="177"/>
      <c r="K48" s="177">
        <f>SUM(K49:K56)</f>
        <v>4330.3300000000008</v>
      </c>
      <c r="L48" s="177"/>
      <c r="M48" s="177">
        <f>SUM(M49:M56)</f>
        <v>0</v>
      </c>
      <c r="N48" s="177"/>
      <c r="O48" s="177">
        <f>SUM(O49:O56)</f>
        <v>0.03</v>
      </c>
      <c r="P48" s="177"/>
      <c r="Q48" s="177">
        <f>SUM(Q49:Q56)</f>
        <v>0</v>
      </c>
      <c r="R48" s="177"/>
      <c r="S48" s="177"/>
      <c r="T48" s="178"/>
      <c r="U48" s="177">
        <f>SUM(U49:U56)</f>
        <v>13.07</v>
      </c>
      <c r="AE48" t="s">
        <v>128</v>
      </c>
    </row>
    <row r="49" spans="1:60" outlineLevel="1" x14ac:dyDescent="0.2">
      <c r="A49" s="161">
        <v>27</v>
      </c>
      <c r="B49" s="166" t="s">
        <v>193</v>
      </c>
      <c r="C49" s="194" t="s">
        <v>194</v>
      </c>
      <c r="D49" s="168" t="s">
        <v>150</v>
      </c>
      <c r="E49" s="171">
        <v>15</v>
      </c>
      <c r="F49" s="175"/>
      <c r="G49" s="175">
        <f t="shared" ref="G49:G56" si="16">E49*F49</f>
        <v>0</v>
      </c>
      <c r="H49" s="175">
        <v>86.24</v>
      </c>
      <c r="I49" s="175">
        <f t="shared" ref="I49:I56" si="17">ROUND(E49*H49,2)</f>
        <v>1293.5999999999999</v>
      </c>
      <c r="J49" s="175">
        <v>39.760000000000005</v>
      </c>
      <c r="K49" s="175">
        <f t="shared" ref="K49:K56" si="18">ROUND(E49*J49,2)</f>
        <v>596.4</v>
      </c>
      <c r="L49" s="175">
        <v>0</v>
      </c>
      <c r="M49" s="175">
        <f t="shared" ref="M49:M56" si="19">G49*(1+L49/100)</f>
        <v>0</v>
      </c>
      <c r="N49" s="175">
        <v>3.4000000000000002E-4</v>
      </c>
      <c r="O49" s="175">
        <f t="shared" ref="O49:O56" si="20">ROUND(E49*N49,2)</f>
        <v>0.01</v>
      </c>
      <c r="P49" s="175">
        <v>0</v>
      </c>
      <c r="Q49" s="175">
        <f t="shared" ref="Q49:Q56" si="21">ROUND(E49*P49,2)</f>
        <v>0</v>
      </c>
      <c r="R49" s="175"/>
      <c r="S49" s="175"/>
      <c r="T49" s="176">
        <v>0.12</v>
      </c>
      <c r="U49" s="175">
        <f t="shared" ref="U49:U56" si="22">ROUND(E49*T49,2)</f>
        <v>1.8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132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>
        <v>28</v>
      </c>
      <c r="B50" s="166" t="s">
        <v>195</v>
      </c>
      <c r="C50" s="194" t="s">
        <v>196</v>
      </c>
      <c r="D50" s="168" t="s">
        <v>150</v>
      </c>
      <c r="E50" s="171">
        <v>4</v>
      </c>
      <c r="F50" s="175"/>
      <c r="G50" s="175">
        <f t="shared" si="16"/>
        <v>0</v>
      </c>
      <c r="H50" s="175">
        <v>144.93</v>
      </c>
      <c r="I50" s="175">
        <f t="shared" si="17"/>
        <v>579.72</v>
      </c>
      <c r="J50" s="175">
        <v>74.569999999999993</v>
      </c>
      <c r="K50" s="175">
        <f t="shared" si="18"/>
        <v>298.27999999999997</v>
      </c>
      <c r="L50" s="175">
        <v>0</v>
      </c>
      <c r="M50" s="175">
        <f t="shared" si="19"/>
        <v>0</v>
      </c>
      <c r="N50" s="175">
        <v>4.8999999999999998E-4</v>
      </c>
      <c r="O50" s="175">
        <f t="shared" si="20"/>
        <v>0</v>
      </c>
      <c r="P50" s="175">
        <v>0</v>
      </c>
      <c r="Q50" s="175">
        <f t="shared" si="21"/>
        <v>0</v>
      </c>
      <c r="R50" s="175"/>
      <c r="S50" s="175"/>
      <c r="T50" s="176">
        <v>0.22500000000000001</v>
      </c>
      <c r="U50" s="175">
        <f t="shared" si="22"/>
        <v>0.9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132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>
        <v>29</v>
      </c>
      <c r="B51" s="166" t="s">
        <v>197</v>
      </c>
      <c r="C51" s="194" t="s">
        <v>198</v>
      </c>
      <c r="D51" s="168" t="s">
        <v>135</v>
      </c>
      <c r="E51" s="171">
        <v>21</v>
      </c>
      <c r="F51" s="175"/>
      <c r="G51" s="175">
        <f t="shared" si="16"/>
        <v>0</v>
      </c>
      <c r="H51" s="175">
        <v>0</v>
      </c>
      <c r="I51" s="175">
        <f t="shared" si="17"/>
        <v>0</v>
      </c>
      <c r="J51" s="175">
        <v>52</v>
      </c>
      <c r="K51" s="175">
        <f t="shared" si="18"/>
        <v>1092</v>
      </c>
      <c r="L51" s="175">
        <v>0</v>
      </c>
      <c r="M51" s="175">
        <f t="shared" si="19"/>
        <v>0</v>
      </c>
      <c r="N51" s="175">
        <v>0</v>
      </c>
      <c r="O51" s="175">
        <f t="shared" si="20"/>
        <v>0</v>
      </c>
      <c r="P51" s="175">
        <v>0</v>
      </c>
      <c r="Q51" s="175">
        <f t="shared" si="21"/>
        <v>0</v>
      </c>
      <c r="R51" s="175"/>
      <c r="S51" s="175"/>
      <c r="T51" s="176">
        <v>0.157</v>
      </c>
      <c r="U51" s="175">
        <f t="shared" si="22"/>
        <v>3.3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132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>
        <v>30</v>
      </c>
      <c r="B52" s="166" t="s">
        <v>199</v>
      </c>
      <c r="C52" s="194" t="s">
        <v>200</v>
      </c>
      <c r="D52" s="168" t="s">
        <v>135</v>
      </c>
      <c r="E52" s="171">
        <v>9</v>
      </c>
      <c r="F52" s="175"/>
      <c r="G52" s="175">
        <f t="shared" si="16"/>
        <v>0</v>
      </c>
      <c r="H52" s="175">
        <v>0</v>
      </c>
      <c r="I52" s="175">
        <f t="shared" si="17"/>
        <v>0</v>
      </c>
      <c r="J52" s="175">
        <v>85.8</v>
      </c>
      <c r="K52" s="175">
        <f t="shared" si="18"/>
        <v>772.2</v>
      </c>
      <c r="L52" s="175">
        <v>0</v>
      </c>
      <c r="M52" s="175">
        <f t="shared" si="19"/>
        <v>0</v>
      </c>
      <c r="N52" s="175">
        <v>0</v>
      </c>
      <c r="O52" s="175">
        <f t="shared" si="20"/>
        <v>0</v>
      </c>
      <c r="P52" s="175">
        <v>0</v>
      </c>
      <c r="Q52" s="175">
        <f t="shared" si="21"/>
        <v>0</v>
      </c>
      <c r="R52" s="175"/>
      <c r="S52" s="175"/>
      <c r="T52" s="176">
        <v>0.25900000000000001</v>
      </c>
      <c r="U52" s="175">
        <f t="shared" si="22"/>
        <v>2.33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132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31</v>
      </c>
      <c r="B53" s="166" t="s">
        <v>201</v>
      </c>
      <c r="C53" s="194" t="s">
        <v>202</v>
      </c>
      <c r="D53" s="168" t="s">
        <v>135</v>
      </c>
      <c r="E53" s="171">
        <v>10</v>
      </c>
      <c r="F53" s="175"/>
      <c r="G53" s="175">
        <f t="shared" si="16"/>
        <v>0</v>
      </c>
      <c r="H53" s="175">
        <v>1008.59</v>
      </c>
      <c r="I53" s="175">
        <f t="shared" si="17"/>
        <v>10085.9</v>
      </c>
      <c r="J53" s="175">
        <v>99.409999999999968</v>
      </c>
      <c r="K53" s="175">
        <f t="shared" si="18"/>
        <v>994.1</v>
      </c>
      <c r="L53" s="175">
        <v>0</v>
      </c>
      <c r="M53" s="175">
        <f t="shared" si="19"/>
        <v>0</v>
      </c>
      <c r="N53" s="175">
        <v>5.5000000000000003E-4</v>
      </c>
      <c r="O53" s="175">
        <f t="shared" si="20"/>
        <v>0.01</v>
      </c>
      <c r="P53" s="175">
        <v>0</v>
      </c>
      <c r="Q53" s="175">
        <f t="shared" si="21"/>
        <v>0</v>
      </c>
      <c r="R53" s="175"/>
      <c r="S53" s="175"/>
      <c r="T53" s="176">
        <v>0.3</v>
      </c>
      <c r="U53" s="175">
        <f t="shared" si="22"/>
        <v>3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132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32</v>
      </c>
      <c r="B54" s="166" t="s">
        <v>203</v>
      </c>
      <c r="C54" s="194" t="s">
        <v>204</v>
      </c>
      <c r="D54" s="168" t="s">
        <v>150</v>
      </c>
      <c r="E54" s="171">
        <v>19</v>
      </c>
      <c r="F54" s="175"/>
      <c r="G54" s="175">
        <f t="shared" si="16"/>
        <v>0</v>
      </c>
      <c r="H54" s="175">
        <v>0.56000000000000005</v>
      </c>
      <c r="I54" s="175">
        <f t="shared" si="17"/>
        <v>10.64</v>
      </c>
      <c r="J54" s="175">
        <v>15.94</v>
      </c>
      <c r="K54" s="175">
        <f t="shared" si="18"/>
        <v>302.86</v>
      </c>
      <c r="L54" s="175">
        <v>0</v>
      </c>
      <c r="M54" s="175">
        <f t="shared" si="19"/>
        <v>0</v>
      </c>
      <c r="N54" s="175">
        <v>0</v>
      </c>
      <c r="O54" s="175">
        <f t="shared" si="20"/>
        <v>0</v>
      </c>
      <c r="P54" s="175">
        <v>0</v>
      </c>
      <c r="Q54" s="175">
        <f t="shared" si="21"/>
        <v>0</v>
      </c>
      <c r="R54" s="175"/>
      <c r="S54" s="175"/>
      <c r="T54" s="176">
        <v>4.8000000000000001E-2</v>
      </c>
      <c r="U54" s="175">
        <f t="shared" si="22"/>
        <v>0.91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132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33</v>
      </c>
      <c r="B55" s="166" t="s">
        <v>205</v>
      </c>
      <c r="C55" s="194" t="s">
        <v>206</v>
      </c>
      <c r="D55" s="168" t="s">
        <v>135</v>
      </c>
      <c r="E55" s="171">
        <v>10</v>
      </c>
      <c r="F55" s="175"/>
      <c r="G55" s="175">
        <f t="shared" si="16"/>
        <v>0</v>
      </c>
      <c r="H55" s="175">
        <v>1173.49</v>
      </c>
      <c r="I55" s="175">
        <f t="shared" si="17"/>
        <v>11734.9</v>
      </c>
      <c r="J55" s="175">
        <v>26.509999999999991</v>
      </c>
      <c r="K55" s="175">
        <f t="shared" si="18"/>
        <v>265.10000000000002</v>
      </c>
      <c r="L55" s="175">
        <v>0</v>
      </c>
      <c r="M55" s="175">
        <f t="shared" si="19"/>
        <v>0</v>
      </c>
      <c r="N55" s="175">
        <v>7.2999999999999996E-4</v>
      </c>
      <c r="O55" s="175">
        <f t="shared" si="20"/>
        <v>0.01</v>
      </c>
      <c r="P55" s="175">
        <v>0</v>
      </c>
      <c r="Q55" s="175">
        <f t="shared" si="21"/>
        <v>0</v>
      </c>
      <c r="R55" s="175"/>
      <c r="S55" s="175"/>
      <c r="T55" s="176">
        <v>0.08</v>
      </c>
      <c r="U55" s="175">
        <f t="shared" si="22"/>
        <v>0.8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132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34</v>
      </c>
      <c r="B56" s="166" t="s">
        <v>207</v>
      </c>
      <c r="C56" s="194" t="s">
        <v>208</v>
      </c>
      <c r="D56" s="168" t="s">
        <v>172</v>
      </c>
      <c r="E56" s="171">
        <v>1.9E-2</v>
      </c>
      <c r="F56" s="175"/>
      <c r="G56" s="175">
        <f t="shared" si="16"/>
        <v>0</v>
      </c>
      <c r="H56" s="175">
        <v>0</v>
      </c>
      <c r="I56" s="175">
        <f t="shared" si="17"/>
        <v>0</v>
      </c>
      <c r="J56" s="175">
        <v>494</v>
      </c>
      <c r="K56" s="175">
        <f t="shared" si="18"/>
        <v>9.39</v>
      </c>
      <c r="L56" s="175">
        <v>0</v>
      </c>
      <c r="M56" s="175">
        <f t="shared" si="19"/>
        <v>0</v>
      </c>
      <c r="N56" s="175">
        <v>0</v>
      </c>
      <c r="O56" s="175">
        <f t="shared" si="20"/>
        <v>0</v>
      </c>
      <c r="P56" s="175">
        <v>0</v>
      </c>
      <c r="Q56" s="175">
        <f t="shared" si="21"/>
        <v>0</v>
      </c>
      <c r="R56" s="175"/>
      <c r="S56" s="175"/>
      <c r="T56" s="176">
        <v>1.47</v>
      </c>
      <c r="U56" s="175">
        <f t="shared" si="22"/>
        <v>0.03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132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x14ac:dyDescent="0.2">
      <c r="A57" s="162" t="s">
        <v>127</v>
      </c>
      <c r="B57" s="167" t="s">
        <v>74</v>
      </c>
      <c r="C57" s="195" t="s">
        <v>75</v>
      </c>
      <c r="D57" s="169"/>
      <c r="E57" s="172"/>
      <c r="F57" s="177"/>
      <c r="G57" s="177">
        <f>SUMIF(AE58:AE76,"&lt;&gt;NOR",G58:G76)</f>
        <v>0</v>
      </c>
      <c r="H57" s="177"/>
      <c r="I57" s="177">
        <f>SUM(I58:I76)</f>
        <v>33486.33</v>
      </c>
      <c r="J57" s="177"/>
      <c r="K57" s="177">
        <f>SUM(K58:K76)</f>
        <v>64379.220000000008</v>
      </c>
      <c r="L57" s="177"/>
      <c r="M57" s="177">
        <f>SUM(M58:M76)</f>
        <v>0</v>
      </c>
      <c r="N57" s="177"/>
      <c r="O57" s="177">
        <f>SUM(O58:O76)</f>
        <v>1.08</v>
      </c>
      <c r="P57" s="177"/>
      <c r="Q57" s="177">
        <f>SUM(Q58:Q76)</f>
        <v>0.37</v>
      </c>
      <c r="R57" s="177"/>
      <c r="S57" s="177"/>
      <c r="T57" s="178"/>
      <c r="U57" s="177">
        <f>SUM(U58:U76)</f>
        <v>205.95000000000002</v>
      </c>
      <c r="AE57" t="s">
        <v>128</v>
      </c>
    </row>
    <row r="58" spans="1:60" outlineLevel="1" x14ac:dyDescent="0.2">
      <c r="A58" s="161">
        <v>35</v>
      </c>
      <c r="B58" s="166" t="s">
        <v>209</v>
      </c>
      <c r="C58" s="194" t="s">
        <v>210</v>
      </c>
      <c r="D58" s="168" t="s">
        <v>150</v>
      </c>
      <c r="E58" s="171">
        <v>70</v>
      </c>
      <c r="F58" s="175"/>
      <c r="G58" s="175">
        <f t="shared" ref="G58:G76" si="23">E58*F58</f>
        <v>0</v>
      </c>
      <c r="H58" s="175">
        <v>57.13</v>
      </c>
      <c r="I58" s="175">
        <f t="shared" ref="I58:I76" si="24">ROUND(E58*H58,2)</f>
        <v>3999.1</v>
      </c>
      <c r="J58" s="175">
        <v>172.87</v>
      </c>
      <c r="K58" s="175">
        <f t="shared" ref="K58:K76" si="25">ROUND(E58*J58,2)</f>
        <v>12100.9</v>
      </c>
      <c r="L58" s="175">
        <v>0</v>
      </c>
      <c r="M58" s="175">
        <f t="shared" ref="M58:M76" si="26">G58*(1+L58/100)</f>
        <v>0</v>
      </c>
      <c r="N58" s="175">
        <v>3.9899999999999996E-3</v>
      </c>
      <c r="O58" s="175">
        <f t="shared" ref="O58:O76" si="27">ROUND(E58*N58,2)</f>
        <v>0.28000000000000003</v>
      </c>
      <c r="P58" s="175">
        <v>0</v>
      </c>
      <c r="Q58" s="175">
        <f t="shared" ref="Q58:Q76" si="28">ROUND(E58*P58,2)</f>
        <v>0</v>
      </c>
      <c r="R58" s="175"/>
      <c r="S58" s="175"/>
      <c r="T58" s="176">
        <v>0.54290000000000005</v>
      </c>
      <c r="U58" s="175">
        <f t="shared" ref="U58:U76" si="29">ROUND(E58*T58,2)</f>
        <v>38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132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>
        <v>36</v>
      </c>
      <c r="B59" s="166" t="s">
        <v>211</v>
      </c>
      <c r="C59" s="194" t="s">
        <v>212</v>
      </c>
      <c r="D59" s="168" t="s">
        <v>150</v>
      </c>
      <c r="E59" s="171">
        <v>24</v>
      </c>
      <c r="F59" s="175"/>
      <c r="G59" s="175">
        <f t="shared" si="23"/>
        <v>0</v>
      </c>
      <c r="H59" s="175">
        <v>224.2</v>
      </c>
      <c r="I59" s="175">
        <f t="shared" si="24"/>
        <v>5380.8</v>
      </c>
      <c r="J59" s="175">
        <v>247.8</v>
      </c>
      <c r="K59" s="175">
        <f t="shared" si="25"/>
        <v>5947.2</v>
      </c>
      <c r="L59" s="175">
        <v>0</v>
      </c>
      <c r="M59" s="175">
        <f t="shared" si="26"/>
        <v>0</v>
      </c>
      <c r="N59" s="175">
        <v>5.6299999999999996E-3</v>
      </c>
      <c r="O59" s="175">
        <f t="shared" si="27"/>
        <v>0.14000000000000001</v>
      </c>
      <c r="P59" s="175">
        <v>0</v>
      </c>
      <c r="Q59" s="175">
        <f t="shared" si="28"/>
        <v>0</v>
      </c>
      <c r="R59" s="175"/>
      <c r="S59" s="175"/>
      <c r="T59" s="176">
        <v>0.75470000000000004</v>
      </c>
      <c r="U59" s="175">
        <f t="shared" si="29"/>
        <v>18.11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132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37</v>
      </c>
      <c r="B60" s="166" t="s">
        <v>213</v>
      </c>
      <c r="C60" s="194" t="s">
        <v>214</v>
      </c>
      <c r="D60" s="168" t="s">
        <v>150</v>
      </c>
      <c r="E60" s="171">
        <v>23</v>
      </c>
      <c r="F60" s="175"/>
      <c r="G60" s="175">
        <f t="shared" si="23"/>
        <v>0</v>
      </c>
      <c r="H60" s="175">
        <v>122.04</v>
      </c>
      <c r="I60" s="175">
        <f t="shared" si="24"/>
        <v>2806.92</v>
      </c>
      <c r="J60" s="175">
        <v>219.95999999999998</v>
      </c>
      <c r="K60" s="175">
        <f t="shared" si="25"/>
        <v>5059.08</v>
      </c>
      <c r="L60" s="175">
        <v>0</v>
      </c>
      <c r="M60" s="175">
        <f t="shared" si="26"/>
        <v>0</v>
      </c>
      <c r="N60" s="175">
        <v>5.3499999999999997E-3</v>
      </c>
      <c r="O60" s="175">
        <f t="shared" si="27"/>
        <v>0.12</v>
      </c>
      <c r="P60" s="175">
        <v>0</v>
      </c>
      <c r="Q60" s="175">
        <f t="shared" si="28"/>
        <v>0</v>
      </c>
      <c r="R60" s="175"/>
      <c r="S60" s="175"/>
      <c r="T60" s="176">
        <v>0.68279999999999996</v>
      </c>
      <c r="U60" s="175">
        <f t="shared" si="29"/>
        <v>15.7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132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38</v>
      </c>
      <c r="B61" s="166" t="s">
        <v>215</v>
      </c>
      <c r="C61" s="194" t="s">
        <v>216</v>
      </c>
      <c r="D61" s="168" t="s">
        <v>150</v>
      </c>
      <c r="E61" s="171">
        <v>102</v>
      </c>
      <c r="F61" s="175"/>
      <c r="G61" s="175">
        <f t="shared" si="23"/>
        <v>0</v>
      </c>
      <c r="H61" s="175">
        <v>77.11</v>
      </c>
      <c r="I61" s="175">
        <f t="shared" si="24"/>
        <v>7865.22</v>
      </c>
      <c r="J61" s="175">
        <v>202.89</v>
      </c>
      <c r="K61" s="175">
        <f t="shared" si="25"/>
        <v>20694.78</v>
      </c>
      <c r="L61" s="175">
        <v>0</v>
      </c>
      <c r="M61" s="175">
        <f t="shared" si="26"/>
        <v>0</v>
      </c>
      <c r="N61" s="175">
        <v>5.1799999999999997E-3</v>
      </c>
      <c r="O61" s="175">
        <f t="shared" si="27"/>
        <v>0.53</v>
      </c>
      <c r="P61" s="175">
        <v>0</v>
      </c>
      <c r="Q61" s="175">
        <f t="shared" si="28"/>
        <v>0</v>
      </c>
      <c r="R61" s="175"/>
      <c r="S61" s="175"/>
      <c r="T61" s="176">
        <v>0.63429999999999997</v>
      </c>
      <c r="U61" s="175">
        <f t="shared" si="29"/>
        <v>64.7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132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39</v>
      </c>
      <c r="B62" s="166" t="s">
        <v>217</v>
      </c>
      <c r="C62" s="194" t="s">
        <v>218</v>
      </c>
      <c r="D62" s="168" t="s">
        <v>150</v>
      </c>
      <c r="E62" s="171">
        <v>102</v>
      </c>
      <c r="F62" s="175"/>
      <c r="G62" s="175">
        <f t="shared" si="23"/>
        <v>0</v>
      </c>
      <c r="H62" s="175">
        <v>0</v>
      </c>
      <c r="I62" s="175">
        <f t="shared" si="24"/>
        <v>0</v>
      </c>
      <c r="J62" s="175">
        <v>45.2</v>
      </c>
      <c r="K62" s="175">
        <f t="shared" si="25"/>
        <v>4610.3999999999996</v>
      </c>
      <c r="L62" s="175">
        <v>0</v>
      </c>
      <c r="M62" s="175">
        <f t="shared" si="26"/>
        <v>0</v>
      </c>
      <c r="N62" s="175">
        <v>0</v>
      </c>
      <c r="O62" s="175">
        <f t="shared" si="27"/>
        <v>0</v>
      </c>
      <c r="P62" s="175">
        <v>2.1299999999999999E-3</v>
      </c>
      <c r="Q62" s="175">
        <f t="shared" si="28"/>
        <v>0.22</v>
      </c>
      <c r="R62" s="175"/>
      <c r="S62" s="175"/>
      <c r="T62" s="176">
        <v>0.17299999999999999</v>
      </c>
      <c r="U62" s="175">
        <f t="shared" si="29"/>
        <v>17.649999999999999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132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40</v>
      </c>
      <c r="B63" s="166" t="s">
        <v>219</v>
      </c>
      <c r="C63" s="194" t="s">
        <v>220</v>
      </c>
      <c r="D63" s="168" t="s">
        <v>150</v>
      </c>
      <c r="E63" s="171">
        <v>24</v>
      </c>
      <c r="F63" s="175"/>
      <c r="G63" s="175">
        <f t="shared" si="23"/>
        <v>0</v>
      </c>
      <c r="H63" s="175">
        <v>0</v>
      </c>
      <c r="I63" s="175">
        <f t="shared" si="24"/>
        <v>0</v>
      </c>
      <c r="J63" s="175">
        <v>53.3</v>
      </c>
      <c r="K63" s="175">
        <f t="shared" si="25"/>
        <v>1279.2</v>
      </c>
      <c r="L63" s="175">
        <v>0</v>
      </c>
      <c r="M63" s="175">
        <f t="shared" si="26"/>
        <v>0</v>
      </c>
      <c r="N63" s="175">
        <v>0</v>
      </c>
      <c r="O63" s="175">
        <f t="shared" si="27"/>
        <v>0</v>
      </c>
      <c r="P63" s="175">
        <v>4.9699999999999996E-3</v>
      </c>
      <c r="Q63" s="175">
        <f t="shared" si="28"/>
        <v>0.12</v>
      </c>
      <c r="R63" s="175"/>
      <c r="S63" s="175"/>
      <c r="T63" s="176">
        <v>0.20399999999999999</v>
      </c>
      <c r="U63" s="175">
        <f t="shared" si="29"/>
        <v>4.9000000000000004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132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>
        <v>41</v>
      </c>
      <c r="B64" s="166" t="s">
        <v>221</v>
      </c>
      <c r="C64" s="194" t="s">
        <v>222</v>
      </c>
      <c r="D64" s="168" t="s">
        <v>135</v>
      </c>
      <c r="E64" s="171">
        <v>32</v>
      </c>
      <c r="F64" s="175"/>
      <c r="G64" s="175">
        <f t="shared" si="23"/>
        <v>0</v>
      </c>
      <c r="H64" s="175">
        <v>0</v>
      </c>
      <c r="I64" s="175">
        <f t="shared" si="24"/>
        <v>0</v>
      </c>
      <c r="J64" s="175">
        <v>78.400000000000006</v>
      </c>
      <c r="K64" s="175">
        <f t="shared" si="25"/>
        <v>2508.8000000000002</v>
      </c>
      <c r="L64" s="175">
        <v>0</v>
      </c>
      <c r="M64" s="175">
        <f t="shared" si="26"/>
        <v>0</v>
      </c>
      <c r="N64" s="175">
        <v>0</v>
      </c>
      <c r="O64" s="175">
        <f t="shared" si="27"/>
        <v>0</v>
      </c>
      <c r="P64" s="175">
        <v>8.7000000000000001E-4</v>
      </c>
      <c r="Q64" s="175">
        <f t="shared" si="28"/>
        <v>0.03</v>
      </c>
      <c r="R64" s="175"/>
      <c r="S64" s="175"/>
      <c r="T64" s="176">
        <v>0.3</v>
      </c>
      <c r="U64" s="175">
        <f t="shared" si="29"/>
        <v>9.6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132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42</v>
      </c>
      <c r="B65" s="166" t="s">
        <v>223</v>
      </c>
      <c r="C65" s="194" t="s">
        <v>224</v>
      </c>
      <c r="D65" s="168" t="s">
        <v>135</v>
      </c>
      <c r="E65" s="171">
        <v>18</v>
      </c>
      <c r="F65" s="175"/>
      <c r="G65" s="175">
        <f t="shared" si="23"/>
        <v>0</v>
      </c>
      <c r="H65" s="175">
        <v>0</v>
      </c>
      <c r="I65" s="175">
        <f t="shared" si="24"/>
        <v>0</v>
      </c>
      <c r="J65" s="175">
        <v>29.8</v>
      </c>
      <c r="K65" s="175">
        <f t="shared" si="25"/>
        <v>536.4</v>
      </c>
      <c r="L65" s="175">
        <v>0</v>
      </c>
      <c r="M65" s="175">
        <f t="shared" si="26"/>
        <v>0</v>
      </c>
      <c r="N65" s="175">
        <v>0</v>
      </c>
      <c r="O65" s="175">
        <f t="shared" si="27"/>
        <v>0</v>
      </c>
      <c r="P65" s="175">
        <v>2.2000000000000001E-4</v>
      </c>
      <c r="Q65" s="175">
        <f t="shared" si="28"/>
        <v>0</v>
      </c>
      <c r="R65" s="175"/>
      <c r="S65" s="175"/>
      <c r="T65" s="176">
        <v>0.114</v>
      </c>
      <c r="U65" s="175">
        <f t="shared" si="29"/>
        <v>2.0499999999999998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132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>
        <v>43</v>
      </c>
      <c r="B66" s="166" t="s">
        <v>225</v>
      </c>
      <c r="C66" s="194" t="s">
        <v>226</v>
      </c>
      <c r="D66" s="168" t="s">
        <v>135</v>
      </c>
      <c r="E66" s="171">
        <v>18</v>
      </c>
      <c r="F66" s="175"/>
      <c r="G66" s="175">
        <f t="shared" si="23"/>
        <v>0</v>
      </c>
      <c r="H66" s="175">
        <v>56.92</v>
      </c>
      <c r="I66" s="175">
        <f t="shared" si="24"/>
        <v>1024.56</v>
      </c>
      <c r="J66" s="175">
        <v>88.58</v>
      </c>
      <c r="K66" s="175">
        <f t="shared" si="25"/>
        <v>1594.44</v>
      </c>
      <c r="L66" s="175">
        <v>0</v>
      </c>
      <c r="M66" s="175">
        <f t="shared" si="26"/>
        <v>0</v>
      </c>
      <c r="N66" s="175">
        <v>1.6000000000000001E-4</v>
      </c>
      <c r="O66" s="175">
        <f t="shared" si="27"/>
        <v>0</v>
      </c>
      <c r="P66" s="175">
        <v>0</v>
      </c>
      <c r="Q66" s="175">
        <f t="shared" si="28"/>
        <v>0</v>
      </c>
      <c r="R66" s="175"/>
      <c r="S66" s="175"/>
      <c r="T66" s="176">
        <v>0.254</v>
      </c>
      <c r="U66" s="175">
        <f t="shared" si="29"/>
        <v>4.57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132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>
        <v>44</v>
      </c>
      <c r="B67" s="166" t="s">
        <v>227</v>
      </c>
      <c r="C67" s="194" t="s">
        <v>228</v>
      </c>
      <c r="D67" s="168" t="s">
        <v>135</v>
      </c>
      <c r="E67" s="171">
        <v>37</v>
      </c>
      <c r="F67" s="175"/>
      <c r="G67" s="175">
        <f t="shared" si="23"/>
        <v>0</v>
      </c>
      <c r="H67" s="175">
        <v>39.700000000000003</v>
      </c>
      <c r="I67" s="175">
        <f t="shared" si="24"/>
        <v>1468.9</v>
      </c>
      <c r="J67" s="175">
        <v>0</v>
      </c>
      <c r="K67" s="175">
        <f t="shared" si="25"/>
        <v>0</v>
      </c>
      <c r="L67" s="175">
        <v>0</v>
      </c>
      <c r="M67" s="175">
        <f t="shared" si="26"/>
        <v>0</v>
      </c>
      <c r="N67" s="175">
        <v>9.0000000000000006E-5</v>
      </c>
      <c r="O67" s="175">
        <f t="shared" si="27"/>
        <v>0</v>
      </c>
      <c r="P67" s="175">
        <v>0</v>
      </c>
      <c r="Q67" s="175">
        <f t="shared" si="28"/>
        <v>0</v>
      </c>
      <c r="R67" s="175"/>
      <c r="S67" s="175"/>
      <c r="T67" s="176">
        <v>0</v>
      </c>
      <c r="U67" s="175">
        <f t="shared" si="29"/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229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ht="22.5" outlineLevel="1" x14ac:dyDescent="0.2">
      <c r="A68" s="161">
        <v>45</v>
      </c>
      <c r="B68" s="166" t="s">
        <v>230</v>
      </c>
      <c r="C68" s="194" t="s">
        <v>231</v>
      </c>
      <c r="D68" s="168" t="s">
        <v>150</v>
      </c>
      <c r="E68" s="171">
        <v>70</v>
      </c>
      <c r="F68" s="175"/>
      <c r="G68" s="175">
        <f t="shared" si="23"/>
        <v>0</v>
      </c>
      <c r="H68" s="175">
        <v>43.9</v>
      </c>
      <c r="I68" s="175">
        <f t="shared" si="24"/>
        <v>3073</v>
      </c>
      <c r="J68" s="175">
        <v>37.300000000000004</v>
      </c>
      <c r="K68" s="175">
        <f t="shared" si="25"/>
        <v>2611</v>
      </c>
      <c r="L68" s="175">
        <v>0</v>
      </c>
      <c r="M68" s="175">
        <f t="shared" si="26"/>
        <v>0</v>
      </c>
      <c r="N68" s="175">
        <v>5.0000000000000002E-5</v>
      </c>
      <c r="O68" s="175">
        <f t="shared" si="27"/>
        <v>0</v>
      </c>
      <c r="P68" s="175">
        <v>0</v>
      </c>
      <c r="Q68" s="175">
        <f t="shared" si="28"/>
        <v>0</v>
      </c>
      <c r="R68" s="175"/>
      <c r="S68" s="175"/>
      <c r="T68" s="176">
        <v>0.129</v>
      </c>
      <c r="U68" s="175">
        <f t="shared" si="29"/>
        <v>9.0299999999999994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132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ht="22.5" outlineLevel="1" x14ac:dyDescent="0.2">
      <c r="A69" s="161">
        <v>46</v>
      </c>
      <c r="B69" s="166" t="s">
        <v>232</v>
      </c>
      <c r="C69" s="194" t="s">
        <v>233</v>
      </c>
      <c r="D69" s="168" t="s">
        <v>150</v>
      </c>
      <c r="E69" s="171">
        <v>102</v>
      </c>
      <c r="F69" s="175"/>
      <c r="G69" s="175">
        <f t="shared" si="23"/>
        <v>0</v>
      </c>
      <c r="H69" s="175">
        <v>49.6</v>
      </c>
      <c r="I69" s="175">
        <f t="shared" si="24"/>
        <v>5059.2</v>
      </c>
      <c r="J69" s="175">
        <v>37.300000000000004</v>
      </c>
      <c r="K69" s="175">
        <f t="shared" si="25"/>
        <v>3804.6</v>
      </c>
      <c r="L69" s="175">
        <v>0</v>
      </c>
      <c r="M69" s="175">
        <f t="shared" si="26"/>
        <v>0</v>
      </c>
      <c r="N69" s="175">
        <v>6.9999999999999994E-5</v>
      </c>
      <c r="O69" s="175">
        <f t="shared" si="27"/>
        <v>0.01</v>
      </c>
      <c r="P69" s="175">
        <v>0</v>
      </c>
      <c r="Q69" s="175">
        <f t="shared" si="28"/>
        <v>0</v>
      </c>
      <c r="R69" s="175"/>
      <c r="S69" s="175"/>
      <c r="T69" s="176">
        <v>0.129</v>
      </c>
      <c r="U69" s="175">
        <f t="shared" si="29"/>
        <v>13.16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132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ht="22.5" outlineLevel="1" x14ac:dyDescent="0.2">
      <c r="A70" s="161">
        <v>47</v>
      </c>
      <c r="B70" s="166" t="s">
        <v>234</v>
      </c>
      <c r="C70" s="194" t="s">
        <v>235</v>
      </c>
      <c r="D70" s="168" t="s">
        <v>150</v>
      </c>
      <c r="E70" s="171">
        <v>23</v>
      </c>
      <c r="F70" s="175"/>
      <c r="G70" s="175">
        <f t="shared" si="23"/>
        <v>0</v>
      </c>
      <c r="H70" s="175">
        <v>56.25</v>
      </c>
      <c r="I70" s="175">
        <f t="shared" si="24"/>
        <v>1293.75</v>
      </c>
      <c r="J70" s="175">
        <v>41.05</v>
      </c>
      <c r="K70" s="175">
        <f t="shared" si="25"/>
        <v>944.15</v>
      </c>
      <c r="L70" s="175">
        <v>0</v>
      </c>
      <c r="M70" s="175">
        <f t="shared" si="26"/>
        <v>0</v>
      </c>
      <c r="N70" s="175">
        <v>6.9999999999999994E-5</v>
      </c>
      <c r="O70" s="175">
        <f t="shared" si="27"/>
        <v>0</v>
      </c>
      <c r="P70" s="175">
        <v>0</v>
      </c>
      <c r="Q70" s="175">
        <f t="shared" si="28"/>
        <v>0</v>
      </c>
      <c r="R70" s="175"/>
      <c r="S70" s="175"/>
      <c r="T70" s="176">
        <v>0.14199999999999999</v>
      </c>
      <c r="U70" s="175">
        <f t="shared" si="29"/>
        <v>3.27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132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ht="22.5" outlineLevel="1" x14ac:dyDescent="0.2">
      <c r="A71" s="161">
        <v>48</v>
      </c>
      <c r="B71" s="166" t="s">
        <v>236</v>
      </c>
      <c r="C71" s="194" t="s">
        <v>237</v>
      </c>
      <c r="D71" s="168" t="s">
        <v>150</v>
      </c>
      <c r="E71" s="171">
        <v>24</v>
      </c>
      <c r="F71" s="175"/>
      <c r="G71" s="175">
        <f t="shared" si="23"/>
        <v>0</v>
      </c>
      <c r="H71" s="175">
        <v>63.12</v>
      </c>
      <c r="I71" s="175">
        <f t="shared" si="24"/>
        <v>1514.88</v>
      </c>
      <c r="J71" s="175">
        <v>45.38</v>
      </c>
      <c r="K71" s="175">
        <f t="shared" si="25"/>
        <v>1089.1199999999999</v>
      </c>
      <c r="L71" s="175">
        <v>0</v>
      </c>
      <c r="M71" s="175">
        <f t="shared" si="26"/>
        <v>0</v>
      </c>
      <c r="N71" s="175">
        <v>1.2E-4</v>
      </c>
      <c r="O71" s="175">
        <f t="shared" si="27"/>
        <v>0</v>
      </c>
      <c r="P71" s="175">
        <v>0</v>
      </c>
      <c r="Q71" s="175">
        <f t="shared" si="28"/>
        <v>0</v>
      </c>
      <c r="R71" s="175"/>
      <c r="S71" s="175"/>
      <c r="T71" s="176">
        <v>0.157</v>
      </c>
      <c r="U71" s="175">
        <f t="shared" si="29"/>
        <v>3.77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132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ht="22.5" outlineLevel="1" x14ac:dyDescent="0.2">
      <c r="A72" s="161">
        <v>49</v>
      </c>
      <c r="B72" s="166" t="s">
        <v>238</v>
      </c>
      <c r="C72" s="194" t="s">
        <v>239</v>
      </c>
      <c r="D72" s="168" t="s">
        <v>240</v>
      </c>
      <c r="E72" s="171">
        <v>10</v>
      </c>
      <c r="F72" s="175"/>
      <c r="G72" s="175">
        <f t="shared" si="23"/>
        <v>0</v>
      </c>
      <c r="H72" s="175">
        <v>0</v>
      </c>
      <c r="I72" s="175">
        <f t="shared" si="24"/>
        <v>0</v>
      </c>
      <c r="J72" s="175">
        <v>50</v>
      </c>
      <c r="K72" s="175">
        <f t="shared" si="25"/>
        <v>500</v>
      </c>
      <c r="L72" s="175">
        <v>0</v>
      </c>
      <c r="M72" s="175">
        <f t="shared" si="26"/>
        <v>0</v>
      </c>
      <c r="N72" s="175">
        <v>0</v>
      </c>
      <c r="O72" s="175">
        <f t="shared" si="27"/>
        <v>0</v>
      </c>
      <c r="P72" s="175">
        <v>0</v>
      </c>
      <c r="Q72" s="175">
        <f t="shared" si="28"/>
        <v>0</v>
      </c>
      <c r="R72" s="175"/>
      <c r="S72" s="175"/>
      <c r="T72" s="176">
        <v>0</v>
      </c>
      <c r="U72" s="175">
        <f t="shared" si="29"/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132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50</v>
      </c>
      <c r="B73" s="166" t="s">
        <v>241</v>
      </c>
      <c r="C73" s="194" t="s">
        <v>242</v>
      </c>
      <c r="D73" s="168" t="s">
        <v>240</v>
      </c>
      <c r="E73" s="171">
        <v>10</v>
      </c>
      <c r="F73" s="175"/>
      <c r="G73" s="175">
        <f t="shared" si="23"/>
        <v>0</v>
      </c>
      <c r="H73" s="175">
        <v>0</v>
      </c>
      <c r="I73" s="175">
        <f t="shared" si="24"/>
        <v>0</v>
      </c>
      <c r="J73" s="175">
        <v>28</v>
      </c>
      <c r="K73" s="175">
        <f t="shared" si="25"/>
        <v>280</v>
      </c>
      <c r="L73" s="175">
        <v>0</v>
      </c>
      <c r="M73" s="175">
        <f t="shared" si="26"/>
        <v>0</v>
      </c>
      <c r="N73" s="175">
        <v>0</v>
      </c>
      <c r="O73" s="175">
        <f t="shared" si="27"/>
        <v>0</v>
      </c>
      <c r="P73" s="175">
        <v>0</v>
      </c>
      <c r="Q73" s="175">
        <f t="shared" si="28"/>
        <v>0</v>
      </c>
      <c r="R73" s="175"/>
      <c r="S73" s="175"/>
      <c r="T73" s="176">
        <v>0</v>
      </c>
      <c r="U73" s="175">
        <f t="shared" si="29"/>
        <v>0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132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>
        <v>51</v>
      </c>
      <c r="B74" s="166" t="s">
        <v>54</v>
      </c>
      <c r="C74" s="194" t="s">
        <v>243</v>
      </c>
      <c r="D74" s="168" t="s">
        <v>240</v>
      </c>
      <c r="E74" s="171">
        <v>9</v>
      </c>
      <c r="F74" s="175"/>
      <c r="G74" s="175">
        <f t="shared" si="23"/>
        <v>0</v>
      </c>
      <c r="H74" s="175">
        <v>0</v>
      </c>
      <c r="I74" s="175">
        <f t="shared" si="24"/>
        <v>0</v>
      </c>
      <c r="J74" s="175">
        <v>32</v>
      </c>
      <c r="K74" s="175">
        <f t="shared" si="25"/>
        <v>288</v>
      </c>
      <c r="L74" s="175">
        <v>0</v>
      </c>
      <c r="M74" s="175">
        <f t="shared" si="26"/>
        <v>0</v>
      </c>
      <c r="N74" s="175">
        <v>0</v>
      </c>
      <c r="O74" s="175">
        <f t="shared" si="27"/>
        <v>0</v>
      </c>
      <c r="P74" s="175">
        <v>0</v>
      </c>
      <c r="Q74" s="175">
        <f t="shared" si="28"/>
        <v>0</v>
      </c>
      <c r="R74" s="175"/>
      <c r="S74" s="175"/>
      <c r="T74" s="176">
        <v>0</v>
      </c>
      <c r="U74" s="175">
        <f t="shared" si="29"/>
        <v>0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132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>
        <v>52</v>
      </c>
      <c r="B75" s="166" t="s">
        <v>244</v>
      </c>
      <c r="C75" s="194" t="s">
        <v>245</v>
      </c>
      <c r="D75" s="168" t="s">
        <v>240</v>
      </c>
      <c r="E75" s="171">
        <v>1</v>
      </c>
      <c r="F75" s="175"/>
      <c r="G75" s="175">
        <f t="shared" si="23"/>
        <v>0</v>
      </c>
      <c r="H75" s="175">
        <v>0</v>
      </c>
      <c r="I75" s="175">
        <f t="shared" si="24"/>
        <v>0</v>
      </c>
      <c r="J75" s="175">
        <v>42</v>
      </c>
      <c r="K75" s="175">
        <f t="shared" si="25"/>
        <v>42</v>
      </c>
      <c r="L75" s="175">
        <v>0</v>
      </c>
      <c r="M75" s="175">
        <f t="shared" si="26"/>
        <v>0</v>
      </c>
      <c r="N75" s="175">
        <v>0</v>
      </c>
      <c r="O75" s="175">
        <f t="shared" si="27"/>
        <v>0</v>
      </c>
      <c r="P75" s="175">
        <v>0</v>
      </c>
      <c r="Q75" s="175">
        <f t="shared" si="28"/>
        <v>0</v>
      </c>
      <c r="R75" s="175"/>
      <c r="S75" s="175"/>
      <c r="T75" s="176">
        <v>0</v>
      </c>
      <c r="U75" s="175">
        <f t="shared" si="29"/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132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53</v>
      </c>
      <c r="B76" s="166" t="s">
        <v>246</v>
      </c>
      <c r="C76" s="194" t="s">
        <v>247</v>
      </c>
      <c r="D76" s="168" t="s">
        <v>172</v>
      </c>
      <c r="E76" s="171">
        <v>1.087</v>
      </c>
      <c r="F76" s="175"/>
      <c r="G76" s="175">
        <f t="shared" si="23"/>
        <v>0</v>
      </c>
      <c r="H76" s="175">
        <v>0</v>
      </c>
      <c r="I76" s="175">
        <f t="shared" si="24"/>
        <v>0</v>
      </c>
      <c r="J76" s="175">
        <v>450</v>
      </c>
      <c r="K76" s="175">
        <f t="shared" si="25"/>
        <v>489.15</v>
      </c>
      <c r="L76" s="175">
        <v>0</v>
      </c>
      <c r="M76" s="175">
        <f t="shared" si="26"/>
        <v>0</v>
      </c>
      <c r="N76" s="175">
        <v>0</v>
      </c>
      <c r="O76" s="175">
        <f t="shared" si="27"/>
        <v>0</v>
      </c>
      <c r="P76" s="175">
        <v>0</v>
      </c>
      <c r="Q76" s="175">
        <f t="shared" si="28"/>
        <v>0</v>
      </c>
      <c r="R76" s="175"/>
      <c r="S76" s="175"/>
      <c r="T76" s="176">
        <v>1.327</v>
      </c>
      <c r="U76" s="175">
        <f t="shared" si="29"/>
        <v>1.44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132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">
      <c r="A77" s="162" t="s">
        <v>127</v>
      </c>
      <c r="B77" s="167" t="s">
        <v>76</v>
      </c>
      <c r="C77" s="195" t="s">
        <v>77</v>
      </c>
      <c r="D77" s="169"/>
      <c r="E77" s="172"/>
      <c r="F77" s="177"/>
      <c r="G77" s="177">
        <f>SUMIF(AE78:AE94,"&lt;&gt;NOR",G78:G94)</f>
        <v>0</v>
      </c>
      <c r="H77" s="177"/>
      <c r="I77" s="177">
        <f>SUM(I78:I94)</f>
        <v>149896.01999999996</v>
      </c>
      <c r="J77" s="177"/>
      <c r="K77" s="177">
        <f>SUM(K78:K94)</f>
        <v>81664.400000000009</v>
      </c>
      <c r="L77" s="177"/>
      <c r="M77" s="177">
        <f>SUM(M78:M94)</f>
        <v>0</v>
      </c>
      <c r="N77" s="177"/>
      <c r="O77" s="177">
        <f>SUM(O78:O94)</f>
        <v>0.67</v>
      </c>
      <c r="P77" s="177"/>
      <c r="Q77" s="177">
        <f>SUM(Q78:Q94)</f>
        <v>0</v>
      </c>
      <c r="R77" s="177"/>
      <c r="S77" s="177"/>
      <c r="T77" s="178"/>
      <c r="U77" s="177">
        <f>SUM(U78:U94)</f>
        <v>80.849999999999994</v>
      </c>
      <c r="AE77" t="s">
        <v>128</v>
      </c>
    </row>
    <row r="78" spans="1:60" ht="22.5" outlineLevel="1" x14ac:dyDescent="0.2">
      <c r="A78" s="161">
        <v>54</v>
      </c>
      <c r="B78" s="166" t="s">
        <v>248</v>
      </c>
      <c r="C78" s="194" t="s">
        <v>249</v>
      </c>
      <c r="D78" s="168" t="s">
        <v>250</v>
      </c>
      <c r="E78" s="171">
        <v>9</v>
      </c>
      <c r="F78" s="175"/>
      <c r="G78" s="175">
        <f t="shared" ref="G78:G94" si="30">E78*F78</f>
        <v>0</v>
      </c>
      <c r="H78" s="175">
        <v>5637.64</v>
      </c>
      <c r="I78" s="175">
        <f t="shared" ref="I78:I94" si="31">ROUND(E78*H78,2)</f>
        <v>50738.76</v>
      </c>
      <c r="J78" s="175">
        <v>562.35999999999967</v>
      </c>
      <c r="K78" s="175">
        <f t="shared" ref="K78:K94" si="32">ROUND(E78*J78,2)</f>
        <v>5061.24</v>
      </c>
      <c r="L78" s="175">
        <v>0</v>
      </c>
      <c r="M78" s="175">
        <f t="shared" ref="M78:M94" si="33">G78*(1+L78/100)</f>
        <v>0</v>
      </c>
      <c r="N78" s="175">
        <v>2.8219999999999999E-2</v>
      </c>
      <c r="O78" s="175">
        <f t="shared" ref="O78:O94" si="34">ROUND(E78*N78,2)</f>
        <v>0.25</v>
      </c>
      <c r="P78" s="175">
        <v>0</v>
      </c>
      <c r="Q78" s="175">
        <f t="shared" ref="Q78:Q94" si="35">ROUND(E78*P78,2)</f>
        <v>0</v>
      </c>
      <c r="R78" s="175"/>
      <c r="S78" s="175"/>
      <c r="T78" s="176">
        <v>1.5</v>
      </c>
      <c r="U78" s="175">
        <f t="shared" ref="U78:U94" si="36">ROUND(E78*T78,2)</f>
        <v>13.5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132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55</v>
      </c>
      <c r="B79" s="166" t="s">
        <v>251</v>
      </c>
      <c r="C79" s="194" t="s">
        <v>252</v>
      </c>
      <c r="D79" s="168" t="s">
        <v>250</v>
      </c>
      <c r="E79" s="171">
        <v>16</v>
      </c>
      <c r="F79" s="175"/>
      <c r="G79" s="175">
        <f t="shared" si="30"/>
        <v>0</v>
      </c>
      <c r="H79" s="175">
        <v>1130.22</v>
      </c>
      <c r="I79" s="175">
        <f t="shared" si="31"/>
        <v>18083.52</v>
      </c>
      <c r="J79" s="175">
        <v>445.78</v>
      </c>
      <c r="K79" s="175">
        <f t="shared" si="32"/>
        <v>7132.48</v>
      </c>
      <c r="L79" s="175">
        <v>0</v>
      </c>
      <c r="M79" s="175">
        <f t="shared" si="33"/>
        <v>0</v>
      </c>
      <c r="N79" s="175">
        <v>1.601E-2</v>
      </c>
      <c r="O79" s="175">
        <f t="shared" si="34"/>
        <v>0.26</v>
      </c>
      <c r="P79" s="175">
        <v>0</v>
      </c>
      <c r="Q79" s="175">
        <f t="shared" si="35"/>
        <v>0</v>
      </c>
      <c r="R79" s="175"/>
      <c r="S79" s="175"/>
      <c r="T79" s="176">
        <v>1.1890000000000001</v>
      </c>
      <c r="U79" s="175">
        <f t="shared" si="36"/>
        <v>19.02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132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56</v>
      </c>
      <c r="B80" s="166" t="s">
        <v>253</v>
      </c>
      <c r="C80" s="194" t="s">
        <v>254</v>
      </c>
      <c r="D80" s="168" t="s">
        <v>250</v>
      </c>
      <c r="E80" s="171">
        <v>1</v>
      </c>
      <c r="F80" s="175"/>
      <c r="G80" s="175">
        <f t="shared" si="30"/>
        <v>0</v>
      </c>
      <c r="H80" s="175">
        <v>4156.37</v>
      </c>
      <c r="I80" s="175">
        <f t="shared" si="31"/>
        <v>4156.37</v>
      </c>
      <c r="J80" s="175">
        <v>468.63000000000011</v>
      </c>
      <c r="K80" s="175">
        <f t="shared" si="32"/>
        <v>468.63</v>
      </c>
      <c r="L80" s="175">
        <v>0</v>
      </c>
      <c r="M80" s="175">
        <f t="shared" si="33"/>
        <v>0</v>
      </c>
      <c r="N80" s="175">
        <v>1.444E-2</v>
      </c>
      <c r="O80" s="175">
        <f t="shared" si="34"/>
        <v>0.01</v>
      </c>
      <c r="P80" s="175">
        <v>0</v>
      </c>
      <c r="Q80" s="175">
        <f t="shared" si="35"/>
        <v>0</v>
      </c>
      <c r="R80" s="175"/>
      <c r="S80" s="175"/>
      <c r="T80" s="176">
        <v>1.25</v>
      </c>
      <c r="U80" s="175">
        <f t="shared" si="36"/>
        <v>1.25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132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57</v>
      </c>
      <c r="B81" s="166" t="s">
        <v>255</v>
      </c>
      <c r="C81" s="194" t="s">
        <v>256</v>
      </c>
      <c r="D81" s="168" t="s">
        <v>250</v>
      </c>
      <c r="E81" s="171">
        <v>4</v>
      </c>
      <c r="F81" s="175"/>
      <c r="G81" s="175">
        <f t="shared" si="30"/>
        <v>0</v>
      </c>
      <c r="H81" s="175">
        <v>3846.67</v>
      </c>
      <c r="I81" s="175">
        <f t="shared" si="31"/>
        <v>15386.68</v>
      </c>
      <c r="J81" s="175">
        <v>283.32999999999993</v>
      </c>
      <c r="K81" s="175">
        <f t="shared" si="32"/>
        <v>1133.32</v>
      </c>
      <c r="L81" s="175">
        <v>0</v>
      </c>
      <c r="M81" s="175">
        <f t="shared" si="33"/>
        <v>0</v>
      </c>
      <c r="N81" s="175">
        <v>2.385E-2</v>
      </c>
      <c r="O81" s="175">
        <f t="shared" si="34"/>
        <v>0.1</v>
      </c>
      <c r="P81" s="175">
        <v>0</v>
      </c>
      <c r="Q81" s="175">
        <f t="shared" si="35"/>
        <v>0</v>
      </c>
      <c r="R81" s="175"/>
      <c r="S81" s="175"/>
      <c r="T81" s="176">
        <v>0.85499999999999998</v>
      </c>
      <c r="U81" s="175">
        <f t="shared" si="36"/>
        <v>3.42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132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58</v>
      </c>
      <c r="B82" s="166" t="s">
        <v>257</v>
      </c>
      <c r="C82" s="194" t="s">
        <v>258</v>
      </c>
      <c r="D82" s="168" t="s">
        <v>135</v>
      </c>
      <c r="E82" s="171">
        <v>16</v>
      </c>
      <c r="F82" s="175"/>
      <c r="G82" s="175">
        <f t="shared" si="30"/>
        <v>0</v>
      </c>
      <c r="H82" s="175">
        <v>1767.53</v>
      </c>
      <c r="I82" s="175">
        <f t="shared" si="31"/>
        <v>28280.48</v>
      </c>
      <c r="J82" s="175">
        <v>147.47000000000003</v>
      </c>
      <c r="K82" s="175">
        <f t="shared" si="32"/>
        <v>2359.52</v>
      </c>
      <c r="L82" s="175">
        <v>0</v>
      </c>
      <c r="M82" s="175">
        <f t="shared" si="33"/>
        <v>0</v>
      </c>
      <c r="N82" s="175">
        <v>8.4999999999999995E-4</v>
      </c>
      <c r="O82" s="175">
        <f t="shared" si="34"/>
        <v>0.01</v>
      </c>
      <c r="P82" s="175">
        <v>0</v>
      </c>
      <c r="Q82" s="175">
        <f t="shared" si="35"/>
        <v>0</v>
      </c>
      <c r="R82" s="175"/>
      <c r="S82" s="175"/>
      <c r="T82" s="176">
        <v>0.44500000000000001</v>
      </c>
      <c r="U82" s="175">
        <f t="shared" si="36"/>
        <v>7.12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132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59</v>
      </c>
      <c r="B83" s="166" t="s">
        <v>259</v>
      </c>
      <c r="C83" s="194" t="s">
        <v>260</v>
      </c>
      <c r="D83" s="168" t="s">
        <v>135</v>
      </c>
      <c r="E83" s="171">
        <v>1</v>
      </c>
      <c r="F83" s="175"/>
      <c r="G83" s="175">
        <f t="shared" si="30"/>
        <v>0</v>
      </c>
      <c r="H83" s="175">
        <v>1443.77</v>
      </c>
      <c r="I83" s="175">
        <f t="shared" si="31"/>
        <v>1443.77</v>
      </c>
      <c r="J83" s="175">
        <v>26.230000000000018</v>
      </c>
      <c r="K83" s="175">
        <f t="shared" si="32"/>
        <v>26.23</v>
      </c>
      <c r="L83" s="175">
        <v>0</v>
      </c>
      <c r="M83" s="175">
        <f t="shared" si="33"/>
        <v>0</v>
      </c>
      <c r="N83" s="175">
        <v>2.0799999999999998E-3</v>
      </c>
      <c r="O83" s="175">
        <f t="shared" si="34"/>
        <v>0</v>
      </c>
      <c r="P83" s="175">
        <v>0</v>
      </c>
      <c r="Q83" s="175">
        <f t="shared" si="35"/>
        <v>0</v>
      </c>
      <c r="R83" s="175"/>
      <c r="S83" s="175"/>
      <c r="T83" s="176">
        <v>0.54500000000000004</v>
      </c>
      <c r="U83" s="175">
        <f t="shared" si="36"/>
        <v>0.55000000000000004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132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60</v>
      </c>
      <c r="B84" s="166" t="s">
        <v>261</v>
      </c>
      <c r="C84" s="194" t="s">
        <v>262</v>
      </c>
      <c r="D84" s="168" t="s">
        <v>135</v>
      </c>
      <c r="E84" s="171">
        <v>16</v>
      </c>
      <c r="F84" s="175"/>
      <c r="G84" s="175">
        <f t="shared" si="30"/>
        <v>0</v>
      </c>
      <c r="H84" s="175">
        <v>100.99</v>
      </c>
      <c r="I84" s="175">
        <f t="shared" si="31"/>
        <v>1615.84</v>
      </c>
      <c r="J84" s="175">
        <v>81.510000000000005</v>
      </c>
      <c r="K84" s="175">
        <f t="shared" si="32"/>
        <v>1304.1600000000001</v>
      </c>
      <c r="L84" s="175">
        <v>0</v>
      </c>
      <c r="M84" s="175">
        <f t="shared" si="33"/>
        <v>0</v>
      </c>
      <c r="N84" s="175">
        <v>4.2000000000000002E-4</v>
      </c>
      <c r="O84" s="175">
        <f t="shared" si="34"/>
        <v>0.01</v>
      </c>
      <c r="P84" s="175">
        <v>0</v>
      </c>
      <c r="Q84" s="175">
        <f t="shared" si="35"/>
        <v>0</v>
      </c>
      <c r="R84" s="175"/>
      <c r="S84" s="175"/>
      <c r="T84" s="176">
        <v>0.246</v>
      </c>
      <c r="U84" s="175">
        <f t="shared" si="36"/>
        <v>3.94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132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ht="22.5" outlineLevel="1" x14ac:dyDescent="0.2">
      <c r="A85" s="161">
        <v>61</v>
      </c>
      <c r="B85" s="166" t="s">
        <v>263</v>
      </c>
      <c r="C85" s="194" t="s">
        <v>264</v>
      </c>
      <c r="D85" s="168" t="s">
        <v>135</v>
      </c>
      <c r="E85" s="171">
        <v>16</v>
      </c>
      <c r="F85" s="175"/>
      <c r="G85" s="175">
        <f t="shared" si="30"/>
        <v>0</v>
      </c>
      <c r="H85" s="175">
        <v>1558.48</v>
      </c>
      <c r="I85" s="175">
        <f t="shared" si="31"/>
        <v>24935.68</v>
      </c>
      <c r="J85" s="175">
        <v>591.52</v>
      </c>
      <c r="K85" s="175">
        <f t="shared" si="32"/>
        <v>9464.32</v>
      </c>
      <c r="L85" s="175">
        <v>0</v>
      </c>
      <c r="M85" s="175">
        <f t="shared" si="33"/>
        <v>0</v>
      </c>
      <c r="N85" s="175">
        <v>1.5200000000000001E-3</v>
      </c>
      <c r="O85" s="175">
        <f t="shared" si="34"/>
        <v>0.02</v>
      </c>
      <c r="P85" s="175">
        <v>0</v>
      </c>
      <c r="Q85" s="175">
        <f t="shared" si="35"/>
        <v>0</v>
      </c>
      <c r="R85" s="175"/>
      <c r="S85" s="175"/>
      <c r="T85" s="176">
        <v>0.58699999999999997</v>
      </c>
      <c r="U85" s="175">
        <f t="shared" si="36"/>
        <v>9.39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132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62</v>
      </c>
      <c r="B86" s="166" t="s">
        <v>265</v>
      </c>
      <c r="C86" s="194" t="s">
        <v>266</v>
      </c>
      <c r="D86" s="168" t="s">
        <v>250</v>
      </c>
      <c r="E86" s="171">
        <v>46</v>
      </c>
      <c r="F86" s="175"/>
      <c r="G86" s="175">
        <f t="shared" si="30"/>
        <v>0</v>
      </c>
      <c r="H86" s="175">
        <v>95.78</v>
      </c>
      <c r="I86" s="175">
        <f t="shared" si="31"/>
        <v>4405.88</v>
      </c>
      <c r="J86" s="175">
        <v>75.22</v>
      </c>
      <c r="K86" s="175">
        <f t="shared" si="32"/>
        <v>3460.12</v>
      </c>
      <c r="L86" s="175">
        <v>0</v>
      </c>
      <c r="M86" s="175">
        <f t="shared" si="33"/>
        <v>0</v>
      </c>
      <c r="N86" s="175">
        <v>1.7000000000000001E-4</v>
      </c>
      <c r="O86" s="175">
        <f t="shared" si="34"/>
        <v>0.01</v>
      </c>
      <c r="P86" s="175">
        <v>0</v>
      </c>
      <c r="Q86" s="175">
        <f t="shared" si="35"/>
        <v>0</v>
      </c>
      <c r="R86" s="175"/>
      <c r="S86" s="175"/>
      <c r="T86" s="176">
        <v>0.22700000000000001</v>
      </c>
      <c r="U86" s="175">
        <f t="shared" si="36"/>
        <v>10.44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132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>
        <v>63</v>
      </c>
      <c r="B87" s="166" t="s">
        <v>267</v>
      </c>
      <c r="C87" s="194" t="s">
        <v>268</v>
      </c>
      <c r="D87" s="168" t="s">
        <v>135</v>
      </c>
      <c r="E87" s="171">
        <v>12</v>
      </c>
      <c r="F87" s="175"/>
      <c r="G87" s="175">
        <f t="shared" si="30"/>
        <v>0</v>
      </c>
      <c r="H87" s="175">
        <v>51.9</v>
      </c>
      <c r="I87" s="175">
        <f t="shared" si="31"/>
        <v>622.79999999999995</v>
      </c>
      <c r="J87" s="175">
        <v>0</v>
      </c>
      <c r="K87" s="175">
        <f t="shared" si="32"/>
        <v>0</v>
      </c>
      <c r="L87" s="175">
        <v>0</v>
      </c>
      <c r="M87" s="175">
        <f t="shared" si="33"/>
        <v>0</v>
      </c>
      <c r="N87" s="175">
        <v>0</v>
      </c>
      <c r="O87" s="175">
        <f t="shared" si="34"/>
        <v>0</v>
      </c>
      <c r="P87" s="175">
        <v>0</v>
      </c>
      <c r="Q87" s="175">
        <f t="shared" si="35"/>
        <v>0</v>
      </c>
      <c r="R87" s="175"/>
      <c r="S87" s="175"/>
      <c r="T87" s="176">
        <v>0</v>
      </c>
      <c r="U87" s="175">
        <f t="shared" si="36"/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229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>
        <v>64</v>
      </c>
      <c r="B88" s="166" t="s">
        <v>269</v>
      </c>
      <c r="C88" s="194" t="s">
        <v>270</v>
      </c>
      <c r="D88" s="168" t="s">
        <v>135</v>
      </c>
      <c r="E88" s="171">
        <v>224</v>
      </c>
      <c r="F88" s="175"/>
      <c r="G88" s="175">
        <f t="shared" si="30"/>
        <v>0</v>
      </c>
      <c r="H88" s="175">
        <v>1.01</v>
      </c>
      <c r="I88" s="175">
        <f t="shared" si="31"/>
        <v>226.24</v>
      </c>
      <c r="J88" s="175">
        <v>12.89</v>
      </c>
      <c r="K88" s="175">
        <f t="shared" si="32"/>
        <v>2887.36</v>
      </c>
      <c r="L88" s="175">
        <v>0</v>
      </c>
      <c r="M88" s="175">
        <f t="shared" si="33"/>
        <v>0</v>
      </c>
      <c r="N88" s="175">
        <v>0</v>
      </c>
      <c r="O88" s="175">
        <f t="shared" si="34"/>
        <v>0</v>
      </c>
      <c r="P88" s="175">
        <v>0</v>
      </c>
      <c r="Q88" s="175">
        <f t="shared" si="35"/>
        <v>0</v>
      </c>
      <c r="R88" s="175"/>
      <c r="S88" s="175"/>
      <c r="T88" s="176">
        <v>0.05</v>
      </c>
      <c r="U88" s="175">
        <f t="shared" si="36"/>
        <v>11.2</v>
      </c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132</v>
      </c>
      <c r="AF88" s="160"/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>
        <v>65</v>
      </c>
      <c r="B89" s="166" t="s">
        <v>271</v>
      </c>
      <c r="C89" s="194" t="s">
        <v>272</v>
      </c>
      <c r="D89" s="168" t="s">
        <v>240</v>
      </c>
      <c r="E89" s="171">
        <v>16</v>
      </c>
      <c r="F89" s="175"/>
      <c r="G89" s="175">
        <f t="shared" si="30"/>
        <v>0</v>
      </c>
      <c r="H89" s="175">
        <v>0</v>
      </c>
      <c r="I89" s="175">
        <f t="shared" si="31"/>
        <v>0</v>
      </c>
      <c r="J89" s="175">
        <v>349</v>
      </c>
      <c r="K89" s="175">
        <f t="shared" si="32"/>
        <v>5584</v>
      </c>
      <c r="L89" s="175">
        <v>0</v>
      </c>
      <c r="M89" s="175">
        <f t="shared" si="33"/>
        <v>0</v>
      </c>
      <c r="N89" s="175">
        <v>0</v>
      </c>
      <c r="O89" s="175">
        <f t="shared" si="34"/>
        <v>0</v>
      </c>
      <c r="P89" s="175">
        <v>0</v>
      </c>
      <c r="Q89" s="175">
        <f t="shared" si="35"/>
        <v>0</v>
      </c>
      <c r="R89" s="175"/>
      <c r="S89" s="175"/>
      <c r="T89" s="176">
        <v>0</v>
      </c>
      <c r="U89" s="175">
        <f t="shared" si="36"/>
        <v>0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132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>
        <v>66</v>
      </c>
      <c r="B90" s="166" t="s">
        <v>273</v>
      </c>
      <c r="C90" s="194" t="s">
        <v>274</v>
      </c>
      <c r="D90" s="168" t="s">
        <v>240</v>
      </c>
      <c r="E90" s="171">
        <v>32</v>
      </c>
      <c r="F90" s="175"/>
      <c r="G90" s="175">
        <f t="shared" si="30"/>
        <v>0</v>
      </c>
      <c r="H90" s="175">
        <v>0</v>
      </c>
      <c r="I90" s="175">
        <f t="shared" si="31"/>
        <v>0</v>
      </c>
      <c r="J90" s="175">
        <v>649</v>
      </c>
      <c r="K90" s="175">
        <f t="shared" si="32"/>
        <v>20768</v>
      </c>
      <c r="L90" s="175">
        <v>0</v>
      </c>
      <c r="M90" s="175">
        <f t="shared" si="33"/>
        <v>0</v>
      </c>
      <c r="N90" s="175">
        <v>0</v>
      </c>
      <c r="O90" s="175">
        <f t="shared" si="34"/>
        <v>0</v>
      </c>
      <c r="P90" s="175">
        <v>0</v>
      </c>
      <c r="Q90" s="175">
        <f t="shared" si="35"/>
        <v>0</v>
      </c>
      <c r="R90" s="175"/>
      <c r="S90" s="175"/>
      <c r="T90" s="176">
        <v>0</v>
      </c>
      <c r="U90" s="175">
        <f t="shared" si="36"/>
        <v>0</v>
      </c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132</v>
      </c>
      <c r="AF90" s="160"/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>
        <v>67</v>
      </c>
      <c r="B91" s="166" t="s">
        <v>275</v>
      </c>
      <c r="C91" s="194" t="s">
        <v>276</v>
      </c>
      <c r="D91" s="168" t="s">
        <v>240</v>
      </c>
      <c r="E91" s="171">
        <v>9</v>
      </c>
      <c r="F91" s="175"/>
      <c r="G91" s="175">
        <f t="shared" si="30"/>
        <v>0</v>
      </c>
      <c r="H91" s="175">
        <v>0</v>
      </c>
      <c r="I91" s="175">
        <f t="shared" si="31"/>
        <v>0</v>
      </c>
      <c r="J91" s="175">
        <v>349</v>
      </c>
      <c r="K91" s="175">
        <f t="shared" si="32"/>
        <v>3141</v>
      </c>
      <c r="L91" s="175">
        <v>0</v>
      </c>
      <c r="M91" s="175">
        <f t="shared" si="33"/>
        <v>0</v>
      </c>
      <c r="N91" s="175">
        <v>0</v>
      </c>
      <c r="O91" s="175">
        <f t="shared" si="34"/>
        <v>0</v>
      </c>
      <c r="P91" s="175">
        <v>0</v>
      </c>
      <c r="Q91" s="175">
        <f t="shared" si="35"/>
        <v>0</v>
      </c>
      <c r="R91" s="175"/>
      <c r="S91" s="175"/>
      <c r="T91" s="176">
        <v>0</v>
      </c>
      <c r="U91" s="175">
        <f t="shared" si="36"/>
        <v>0</v>
      </c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132</v>
      </c>
      <c r="AF91" s="160"/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68</v>
      </c>
      <c r="B92" s="166" t="s">
        <v>277</v>
      </c>
      <c r="C92" s="194" t="s">
        <v>278</v>
      </c>
      <c r="D92" s="168" t="s">
        <v>240</v>
      </c>
      <c r="E92" s="171">
        <v>16</v>
      </c>
      <c r="F92" s="175"/>
      <c r="G92" s="175">
        <f t="shared" si="30"/>
        <v>0</v>
      </c>
      <c r="H92" s="175">
        <v>0</v>
      </c>
      <c r="I92" s="175">
        <f t="shared" si="31"/>
        <v>0</v>
      </c>
      <c r="J92" s="175">
        <v>359</v>
      </c>
      <c r="K92" s="175">
        <f t="shared" si="32"/>
        <v>5744</v>
      </c>
      <c r="L92" s="175">
        <v>0</v>
      </c>
      <c r="M92" s="175">
        <f t="shared" si="33"/>
        <v>0</v>
      </c>
      <c r="N92" s="175">
        <v>0</v>
      </c>
      <c r="O92" s="175">
        <f t="shared" si="34"/>
        <v>0</v>
      </c>
      <c r="P92" s="175">
        <v>0</v>
      </c>
      <c r="Q92" s="175">
        <f t="shared" si="35"/>
        <v>0</v>
      </c>
      <c r="R92" s="175"/>
      <c r="S92" s="175"/>
      <c r="T92" s="176">
        <v>0</v>
      </c>
      <c r="U92" s="175">
        <f t="shared" si="36"/>
        <v>0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132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>
        <v>69</v>
      </c>
      <c r="B93" s="166" t="s">
        <v>279</v>
      </c>
      <c r="C93" s="194" t="s">
        <v>280</v>
      </c>
      <c r="D93" s="168" t="s">
        <v>240</v>
      </c>
      <c r="E93" s="171">
        <v>16</v>
      </c>
      <c r="F93" s="175"/>
      <c r="G93" s="175">
        <f t="shared" si="30"/>
        <v>0</v>
      </c>
      <c r="H93" s="175">
        <v>0</v>
      </c>
      <c r="I93" s="175">
        <f t="shared" si="31"/>
        <v>0</v>
      </c>
      <c r="J93" s="175">
        <v>799</v>
      </c>
      <c r="K93" s="175">
        <f t="shared" si="32"/>
        <v>12784</v>
      </c>
      <c r="L93" s="175">
        <v>0</v>
      </c>
      <c r="M93" s="175">
        <f t="shared" si="33"/>
        <v>0</v>
      </c>
      <c r="N93" s="175">
        <v>0</v>
      </c>
      <c r="O93" s="175">
        <f t="shared" si="34"/>
        <v>0</v>
      </c>
      <c r="P93" s="175">
        <v>0</v>
      </c>
      <c r="Q93" s="175">
        <f t="shared" si="35"/>
        <v>0</v>
      </c>
      <c r="R93" s="175"/>
      <c r="S93" s="175"/>
      <c r="T93" s="176">
        <v>0</v>
      </c>
      <c r="U93" s="175">
        <f t="shared" si="36"/>
        <v>0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132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">
      <c r="A94" s="161">
        <v>70</v>
      </c>
      <c r="B94" s="166" t="s">
        <v>281</v>
      </c>
      <c r="C94" s="194" t="s">
        <v>282</v>
      </c>
      <c r="D94" s="168" t="s">
        <v>172</v>
      </c>
      <c r="E94" s="171">
        <v>0.67449999999999999</v>
      </c>
      <c r="F94" s="175"/>
      <c r="G94" s="175">
        <f t="shared" si="30"/>
        <v>0</v>
      </c>
      <c r="H94" s="175">
        <v>0</v>
      </c>
      <c r="I94" s="175">
        <f t="shared" si="31"/>
        <v>0</v>
      </c>
      <c r="J94" s="175">
        <v>513</v>
      </c>
      <c r="K94" s="175">
        <f t="shared" si="32"/>
        <v>346.02</v>
      </c>
      <c r="L94" s="175">
        <v>0</v>
      </c>
      <c r="M94" s="175">
        <f t="shared" si="33"/>
        <v>0</v>
      </c>
      <c r="N94" s="175">
        <v>0</v>
      </c>
      <c r="O94" s="175">
        <f t="shared" si="34"/>
        <v>0</v>
      </c>
      <c r="P94" s="175">
        <v>0</v>
      </c>
      <c r="Q94" s="175">
        <f t="shared" si="35"/>
        <v>0</v>
      </c>
      <c r="R94" s="175"/>
      <c r="S94" s="175"/>
      <c r="T94" s="176">
        <v>1.5169999999999999</v>
      </c>
      <c r="U94" s="175">
        <f t="shared" si="36"/>
        <v>1.02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132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x14ac:dyDescent="0.2">
      <c r="A95" s="162" t="s">
        <v>127</v>
      </c>
      <c r="B95" s="167" t="s">
        <v>78</v>
      </c>
      <c r="C95" s="195" t="s">
        <v>79</v>
      </c>
      <c r="D95" s="169"/>
      <c r="E95" s="172"/>
      <c r="F95" s="177"/>
      <c r="G95" s="177">
        <f>SUMIF(AE96:AE103,"&lt;&gt;NOR",G96:G103)</f>
        <v>0</v>
      </c>
      <c r="H95" s="177"/>
      <c r="I95" s="177">
        <f>SUM(I96:I103)</f>
        <v>30270.45</v>
      </c>
      <c r="J95" s="177"/>
      <c r="K95" s="177">
        <f>SUM(K96:K103)</f>
        <v>15324.2</v>
      </c>
      <c r="L95" s="177"/>
      <c r="M95" s="177">
        <f>SUM(M96:M103)</f>
        <v>0</v>
      </c>
      <c r="N95" s="177"/>
      <c r="O95" s="177">
        <f>SUM(O96:O103)</f>
        <v>0.16</v>
      </c>
      <c r="P95" s="177"/>
      <c r="Q95" s="177">
        <f>SUM(Q96:Q103)</f>
        <v>0</v>
      </c>
      <c r="R95" s="177"/>
      <c r="S95" s="177"/>
      <c r="T95" s="178"/>
      <c r="U95" s="177">
        <f>SUM(U96:U103)</f>
        <v>42.89</v>
      </c>
      <c r="AE95" t="s">
        <v>128</v>
      </c>
    </row>
    <row r="96" spans="1:60" outlineLevel="1" x14ac:dyDescent="0.2">
      <c r="A96" s="161">
        <v>71</v>
      </c>
      <c r="B96" s="166" t="s">
        <v>283</v>
      </c>
      <c r="C96" s="194" t="s">
        <v>284</v>
      </c>
      <c r="D96" s="168" t="s">
        <v>150</v>
      </c>
      <c r="E96" s="171">
        <v>40</v>
      </c>
      <c r="F96" s="175"/>
      <c r="G96" s="175">
        <f t="shared" ref="G96:G103" si="37">E96*F96</f>
        <v>0</v>
      </c>
      <c r="H96" s="175">
        <v>445.64</v>
      </c>
      <c r="I96" s="175">
        <f t="shared" ref="I96:I103" si="38">ROUND(E96*H96,2)</f>
        <v>17825.599999999999</v>
      </c>
      <c r="J96" s="175">
        <v>123.36000000000001</v>
      </c>
      <c r="K96" s="175">
        <f t="shared" ref="K96:K103" si="39">ROUND(E96*J96,2)</f>
        <v>4934.3999999999996</v>
      </c>
      <c r="L96" s="175">
        <v>0</v>
      </c>
      <c r="M96" s="175">
        <f t="shared" ref="M96:M103" si="40">G96*(1+L96/100)</f>
        <v>0</v>
      </c>
      <c r="N96" s="175">
        <v>1.6000000000000001E-3</v>
      </c>
      <c r="O96" s="175">
        <f t="shared" ref="O96:O103" si="41">ROUND(E96*N96,2)</f>
        <v>0.06</v>
      </c>
      <c r="P96" s="175">
        <v>0</v>
      </c>
      <c r="Q96" s="175">
        <f t="shared" ref="Q96:Q103" si="42">ROUND(E96*P96,2)</f>
        <v>0</v>
      </c>
      <c r="R96" s="175"/>
      <c r="S96" s="175"/>
      <c r="T96" s="176">
        <v>0.33332000000000001</v>
      </c>
      <c r="U96" s="175">
        <f t="shared" ref="U96:U103" si="43">ROUND(E96*T96,2)</f>
        <v>13.33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132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>
        <v>72</v>
      </c>
      <c r="B97" s="166" t="s">
        <v>285</v>
      </c>
      <c r="C97" s="194" t="s">
        <v>286</v>
      </c>
      <c r="D97" s="168" t="s">
        <v>150</v>
      </c>
      <c r="E97" s="171">
        <v>20</v>
      </c>
      <c r="F97" s="175"/>
      <c r="G97" s="175">
        <f t="shared" si="37"/>
        <v>0</v>
      </c>
      <c r="H97" s="175">
        <v>247.12</v>
      </c>
      <c r="I97" s="175">
        <f t="shared" si="38"/>
        <v>4942.3999999999996</v>
      </c>
      <c r="J97" s="175">
        <v>117.38</v>
      </c>
      <c r="K97" s="175">
        <f t="shared" si="39"/>
        <v>2347.6</v>
      </c>
      <c r="L97" s="175">
        <v>0</v>
      </c>
      <c r="M97" s="175">
        <f t="shared" si="40"/>
        <v>0</v>
      </c>
      <c r="N97" s="175">
        <v>1.01E-3</v>
      </c>
      <c r="O97" s="175">
        <f t="shared" si="41"/>
        <v>0.02</v>
      </c>
      <c r="P97" s="175">
        <v>0</v>
      </c>
      <c r="Q97" s="175">
        <f t="shared" si="42"/>
        <v>0</v>
      </c>
      <c r="R97" s="175"/>
      <c r="S97" s="175"/>
      <c r="T97" s="176">
        <v>0.31738</v>
      </c>
      <c r="U97" s="175">
        <f t="shared" si="43"/>
        <v>6.35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132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">
      <c r="A98" s="161">
        <v>73</v>
      </c>
      <c r="B98" s="166" t="s">
        <v>287</v>
      </c>
      <c r="C98" s="194" t="s">
        <v>288</v>
      </c>
      <c r="D98" s="168" t="s">
        <v>150</v>
      </c>
      <c r="E98" s="171">
        <v>9</v>
      </c>
      <c r="F98" s="175"/>
      <c r="G98" s="175">
        <f t="shared" si="37"/>
        <v>0</v>
      </c>
      <c r="H98" s="175">
        <v>201.87</v>
      </c>
      <c r="I98" s="175">
        <f t="shared" si="38"/>
        <v>1816.83</v>
      </c>
      <c r="J98" s="175">
        <v>113.63</v>
      </c>
      <c r="K98" s="175">
        <f t="shared" si="39"/>
        <v>1022.67</v>
      </c>
      <c r="L98" s="175">
        <v>0</v>
      </c>
      <c r="M98" s="175">
        <f t="shared" si="40"/>
        <v>0</v>
      </c>
      <c r="N98" s="175">
        <v>8.8000000000000003E-4</v>
      </c>
      <c r="O98" s="175">
        <f t="shared" si="41"/>
        <v>0.01</v>
      </c>
      <c r="P98" s="175">
        <v>0</v>
      </c>
      <c r="Q98" s="175">
        <f t="shared" si="42"/>
        <v>0</v>
      </c>
      <c r="R98" s="175"/>
      <c r="S98" s="175"/>
      <c r="T98" s="176">
        <v>0.30737999999999999</v>
      </c>
      <c r="U98" s="175">
        <f t="shared" si="43"/>
        <v>2.77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132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74</v>
      </c>
      <c r="B99" s="166" t="s">
        <v>289</v>
      </c>
      <c r="C99" s="194" t="s">
        <v>290</v>
      </c>
      <c r="D99" s="168" t="s">
        <v>150</v>
      </c>
      <c r="E99" s="171">
        <v>22</v>
      </c>
      <c r="F99" s="175"/>
      <c r="G99" s="175">
        <f t="shared" si="37"/>
        <v>0</v>
      </c>
      <c r="H99" s="175">
        <v>161.12</v>
      </c>
      <c r="I99" s="175">
        <f t="shared" si="38"/>
        <v>3544.64</v>
      </c>
      <c r="J99" s="175">
        <v>109.88</v>
      </c>
      <c r="K99" s="175">
        <f t="shared" si="39"/>
        <v>2417.36</v>
      </c>
      <c r="L99" s="175">
        <v>0</v>
      </c>
      <c r="M99" s="175">
        <f t="shared" si="40"/>
        <v>0</v>
      </c>
      <c r="N99" s="175">
        <v>7.6000000000000004E-4</v>
      </c>
      <c r="O99" s="175">
        <f t="shared" si="41"/>
        <v>0.02</v>
      </c>
      <c r="P99" s="175">
        <v>0</v>
      </c>
      <c r="Q99" s="175">
        <f t="shared" si="42"/>
        <v>0</v>
      </c>
      <c r="R99" s="175"/>
      <c r="S99" s="175"/>
      <c r="T99" s="176">
        <v>0.29737999999999998</v>
      </c>
      <c r="U99" s="175">
        <f t="shared" si="43"/>
        <v>6.54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132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>
        <v>75</v>
      </c>
      <c r="B100" s="166" t="s">
        <v>291</v>
      </c>
      <c r="C100" s="194" t="s">
        <v>292</v>
      </c>
      <c r="D100" s="168" t="s">
        <v>150</v>
      </c>
      <c r="E100" s="171">
        <v>91</v>
      </c>
      <c r="F100" s="175"/>
      <c r="G100" s="175">
        <f t="shared" si="37"/>
        <v>0</v>
      </c>
      <c r="H100" s="175">
        <v>0.18</v>
      </c>
      <c r="I100" s="175">
        <f t="shared" si="38"/>
        <v>16.38</v>
      </c>
      <c r="J100" s="175">
        <v>6.0200000000000005</v>
      </c>
      <c r="K100" s="175">
        <f t="shared" si="39"/>
        <v>547.82000000000005</v>
      </c>
      <c r="L100" s="175">
        <v>0</v>
      </c>
      <c r="M100" s="175">
        <f t="shared" si="40"/>
        <v>0</v>
      </c>
      <c r="N100" s="175">
        <v>0</v>
      </c>
      <c r="O100" s="175">
        <f t="shared" si="41"/>
        <v>0</v>
      </c>
      <c r="P100" s="175">
        <v>0</v>
      </c>
      <c r="Q100" s="175">
        <f t="shared" si="42"/>
        <v>0</v>
      </c>
      <c r="R100" s="175"/>
      <c r="S100" s="175"/>
      <c r="T100" s="176">
        <v>1.7999999999999999E-2</v>
      </c>
      <c r="U100" s="175">
        <f t="shared" si="43"/>
        <v>1.64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132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61">
        <v>76</v>
      </c>
      <c r="B101" s="166" t="s">
        <v>293</v>
      </c>
      <c r="C101" s="194" t="s">
        <v>294</v>
      </c>
      <c r="D101" s="168" t="s">
        <v>135</v>
      </c>
      <c r="E101" s="171">
        <v>24</v>
      </c>
      <c r="F101" s="175"/>
      <c r="G101" s="175">
        <f t="shared" si="37"/>
        <v>0</v>
      </c>
      <c r="H101" s="175">
        <v>72.650000000000006</v>
      </c>
      <c r="I101" s="175">
        <f t="shared" si="38"/>
        <v>1743.6</v>
      </c>
      <c r="J101" s="175">
        <v>109.35</v>
      </c>
      <c r="K101" s="175">
        <f t="shared" si="39"/>
        <v>2624.4</v>
      </c>
      <c r="L101" s="175">
        <v>0</v>
      </c>
      <c r="M101" s="175">
        <f t="shared" si="40"/>
        <v>0</v>
      </c>
      <c r="N101" s="175">
        <v>1.8799999999999999E-3</v>
      </c>
      <c r="O101" s="175">
        <f t="shared" si="41"/>
        <v>0.05</v>
      </c>
      <c r="P101" s="175">
        <v>0</v>
      </c>
      <c r="Q101" s="175">
        <f t="shared" si="42"/>
        <v>0</v>
      </c>
      <c r="R101" s="175"/>
      <c r="S101" s="175"/>
      <c r="T101" s="176">
        <v>0.33</v>
      </c>
      <c r="U101" s="175">
        <f t="shared" si="43"/>
        <v>7.92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132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77</v>
      </c>
      <c r="B102" s="166" t="s">
        <v>295</v>
      </c>
      <c r="C102" s="194" t="s">
        <v>296</v>
      </c>
      <c r="D102" s="168" t="s">
        <v>135</v>
      </c>
      <c r="E102" s="171">
        <v>12</v>
      </c>
      <c r="F102" s="175"/>
      <c r="G102" s="175">
        <f t="shared" si="37"/>
        <v>0</v>
      </c>
      <c r="H102" s="175">
        <v>31.75</v>
      </c>
      <c r="I102" s="175">
        <f t="shared" si="38"/>
        <v>381</v>
      </c>
      <c r="J102" s="175">
        <v>106.25</v>
      </c>
      <c r="K102" s="175">
        <f t="shared" si="39"/>
        <v>1275</v>
      </c>
      <c r="L102" s="175">
        <v>0</v>
      </c>
      <c r="M102" s="175">
        <f t="shared" si="40"/>
        <v>0</v>
      </c>
      <c r="N102" s="175">
        <v>6.9999999999999994E-5</v>
      </c>
      <c r="O102" s="175">
        <f t="shared" si="41"/>
        <v>0</v>
      </c>
      <c r="P102" s="175">
        <v>0</v>
      </c>
      <c r="Q102" s="175">
        <f t="shared" si="42"/>
        <v>0</v>
      </c>
      <c r="R102" s="175"/>
      <c r="S102" s="175"/>
      <c r="T102" s="176">
        <v>0.32</v>
      </c>
      <c r="U102" s="175">
        <f t="shared" si="43"/>
        <v>3.84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132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outlineLevel="1" x14ac:dyDescent="0.2">
      <c r="A103" s="161">
        <v>78</v>
      </c>
      <c r="B103" s="166" t="s">
        <v>297</v>
      </c>
      <c r="C103" s="194" t="s">
        <v>298</v>
      </c>
      <c r="D103" s="168" t="s">
        <v>172</v>
      </c>
      <c r="E103" s="171">
        <v>0.15479999999999999</v>
      </c>
      <c r="F103" s="175"/>
      <c r="G103" s="175">
        <f t="shared" si="37"/>
        <v>0</v>
      </c>
      <c r="H103" s="175">
        <v>0</v>
      </c>
      <c r="I103" s="175">
        <f t="shared" si="38"/>
        <v>0</v>
      </c>
      <c r="J103" s="175">
        <v>1001</v>
      </c>
      <c r="K103" s="175">
        <f t="shared" si="39"/>
        <v>154.94999999999999</v>
      </c>
      <c r="L103" s="175">
        <v>0</v>
      </c>
      <c r="M103" s="175">
        <f t="shared" si="40"/>
        <v>0</v>
      </c>
      <c r="N103" s="175">
        <v>0</v>
      </c>
      <c r="O103" s="175">
        <f t="shared" si="41"/>
        <v>0</v>
      </c>
      <c r="P103" s="175">
        <v>0</v>
      </c>
      <c r="Q103" s="175">
        <f t="shared" si="42"/>
        <v>0</v>
      </c>
      <c r="R103" s="175"/>
      <c r="S103" s="175"/>
      <c r="T103" s="176">
        <v>3.246</v>
      </c>
      <c r="U103" s="175">
        <f t="shared" si="43"/>
        <v>0.5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132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x14ac:dyDescent="0.2">
      <c r="A104" s="162" t="s">
        <v>127</v>
      </c>
      <c r="B104" s="167" t="s">
        <v>80</v>
      </c>
      <c r="C104" s="195" t="s">
        <v>81</v>
      </c>
      <c r="D104" s="169"/>
      <c r="E104" s="172"/>
      <c r="F104" s="177"/>
      <c r="G104" s="177">
        <f>SUMIF(AE105:AE110,"&lt;&gt;NOR",G105:G110)</f>
        <v>0</v>
      </c>
      <c r="H104" s="177"/>
      <c r="I104" s="177">
        <f>SUM(I105:I110)</f>
        <v>4519.8599999999997</v>
      </c>
      <c r="J104" s="177"/>
      <c r="K104" s="177">
        <f>SUM(K105:K110)</f>
        <v>3325.9999999999995</v>
      </c>
      <c r="L104" s="177"/>
      <c r="M104" s="177">
        <f>SUM(M105:M110)</f>
        <v>0</v>
      </c>
      <c r="N104" s="177"/>
      <c r="O104" s="177">
        <f>SUM(O105:O110)</f>
        <v>0.24</v>
      </c>
      <c r="P104" s="177"/>
      <c r="Q104" s="177">
        <f>SUM(Q105:Q110)</f>
        <v>0</v>
      </c>
      <c r="R104" s="177"/>
      <c r="S104" s="177"/>
      <c r="T104" s="178"/>
      <c r="U104" s="177">
        <f>SUM(U105:U110)</f>
        <v>11.329999999999998</v>
      </c>
      <c r="AE104" t="s">
        <v>128</v>
      </c>
    </row>
    <row r="105" spans="1:60" outlineLevel="1" x14ac:dyDescent="0.2">
      <c r="A105" s="161">
        <v>79</v>
      </c>
      <c r="B105" s="166" t="s">
        <v>299</v>
      </c>
      <c r="C105" s="194" t="s">
        <v>300</v>
      </c>
      <c r="D105" s="168" t="s">
        <v>135</v>
      </c>
      <c r="E105" s="171">
        <v>12</v>
      </c>
      <c r="F105" s="175"/>
      <c r="G105" s="175">
        <f t="shared" ref="G105:G110" si="44">E105*F105</f>
        <v>0</v>
      </c>
      <c r="H105" s="175">
        <v>0</v>
      </c>
      <c r="I105" s="175">
        <f t="shared" ref="I105:I110" si="45">ROUND(E105*H105,2)</f>
        <v>0</v>
      </c>
      <c r="J105" s="175">
        <v>44.4</v>
      </c>
      <c r="K105" s="175">
        <f t="shared" ref="K105:K110" si="46">ROUND(E105*J105,2)</f>
        <v>532.79999999999995</v>
      </c>
      <c r="L105" s="175">
        <v>0</v>
      </c>
      <c r="M105" s="175">
        <f t="shared" ref="M105:M110" si="47">G105*(1+L105/100)</f>
        <v>0</v>
      </c>
      <c r="N105" s="175">
        <v>0</v>
      </c>
      <c r="O105" s="175">
        <f t="shared" ref="O105:O110" si="48">ROUND(E105*N105,2)</f>
        <v>0</v>
      </c>
      <c r="P105" s="175">
        <v>0</v>
      </c>
      <c r="Q105" s="175">
        <f t="shared" ref="Q105:Q110" si="49">ROUND(E105*P105,2)</f>
        <v>0</v>
      </c>
      <c r="R105" s="175"/>
      <c r="S105" s="175"/>
      <c r="T105" s="176">
        <v>0.13400000000000001</v>
      </c>
      <c r="U105" s="175">
        <f t="shared" ref="U105:U110" si="50">ROUND(E105*T105,2)</f>
        <v>1.61</v>
      </c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132</v>
      </c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outlineLevel="1" x14ac:dyDescent="0.2">
      <c r="A106" s="161">
        <v>80</v>
      </c>
      <c r="B106" s="166" t="s">
        <v>301</v>
      </c>
      <c r="C106" s="194" t="s">
        <v>302</v>
      </c>
      <c r="D106" s="168" t="s">
        <v>131</v>
      </c>
      <c r="E106" s="171">
        <v>15</v>
      </c>
      <c r="F106" s="175"/>
      <c r="G106" s="175">
        <f t="shared" si="44"/>
        <v>0</v>
      </c>
      <c r="H106" s="175">
        <v>106.94</v>
      </c>
      <c r="I106" s="175">
        <f t="shared" si="45"/>
        <v>1604.1</v>
      </c>
      <c r="J106" s="175">
        <v>125.56</v>
      </c>
      <c r="K106" s="175">
        <f t="shared" si="46"/>
        <v>1883.4</v>
      </c>
      <c r="L106" s="175">
        <v>0</v>
      </c>
      <c r="M106" s="175">
        <f t="shared" si="47"/>
        <v>0</v>
      </c>
      <c r="N106" s="175">
        <v>1.6250000000000001E-2</v>
      </c>
      <c r="O106" s="175">
        <f t="shared" si="48"/>
        <v>0.24</v>
      </c>
      <c r="P106" s="175">
        <v>0</v>
      </c>
      <c r="Q106" s="175">
        <f t="shared" si="49"/>
        <v>0</v>
      </c>
      <c r="R106" s="175"/>
      <c r="S106" s="175"/>
      <c r="T106" s="176">
        <v>0.44500000000000001</v>
      </c>
      <c r="U106" s="175">
        <f t="shared" si="50"/>
        <v>6.68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132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>
        <v>81</v>
      </c>
      <c r="B107" s="166" t="s">
        <v>303</v>
      </c>
      <c r="C107" s="194" t="s">
        <v>304</v>
      </c>
      <c r="D107" s="168" t="s">
        <v>131</v>
      </c>
      <c r="E107" s="171">
        <v>15</v>
      </c>
      <c r="F107" s="175"/>
      <c r="G107" s="175">
        <f t="shared" si="44"/>
        <v>0</v>
      </c>
      <c r="H107" s="175">
        <v>0</v>
      </c>
      <c r="I107" s="175">
        <f t="shared" si="45"/>
        <v>0</v>
      </c>
      <c r="J107" s="175">
        <v>38.700000000000003</v>
      </c>
      <c r="K107" s="175">
        <f t="shared" si="46"/>
        <v>580.5</v>
      </c>
      <c r="L107" s="175">
        <v>0</v>
      </c>
      <c r="M107" s="175">
        <f t="shared" si="47"/>
        <v>0</v>
      </c>
      <c r="N107" s="175">
        <v>0</v>
      </c>
      <c r="O107" s="175">
        <f t="shared" si="48"/>
        <v>0</v>
      </c>
      <c r="P107" s="175">
        <v>0</v>
      </c>
      <c r="Q107" s="175">
        <f t="shared" si="49"/>
        <v>0</v>
      </c>
      <c r="R107" s="175"/>
      <c r="S107" s="175"/>
      <c r="T107" s="176">
        <v>0.13400000000000001</v>
      </c>
      <c r="U107" s="175">
        <f t="shared" si="50"/>
        <v>2.0099999999999998</v>
      </c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132</v>
      </c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outlineLevel="1" x14ac:dyDescent="0.2">
      <c r="A108" s="161">
        <v>82</v>
      </c>
      <c r="B108" s="166" t="s">
        <v>305</v>
      </c>
      <c r="C108" s="194" t="s">
        <v>306</v>
      </c>
      <c r="D108" s="168" t="s">
        <v>135</v>
      </c>
      <c r="E108" s="171">
        <v>6</v>
      </c>
      <c r="F108" s="175"/>
      <c r="G108" s="175">
        <f t="shared" si="44"/>
        <v>0</v>
      </c>
      <c r="H108" s="175">
        <v>136.96</v>
      </c>
      <c r="I108" s="175">
        <f t="shared" si="45"/>
        <v>821.76</v>
      </c>
      <c r="J108" s="175">
        <v>20.539999999999992</v>
      </c>
      <c r="K108" s="175">
        <f t="shared" si="46"/>
        <v>123.24</v>
      </c>
      <c r="L108" s="175">
        <v>0</v>
      </c>
      <c r="M108" s="175">
        <f t="shared" si="47"/>
        <v>0</v>
      </c>
      <c r="N108" s="175">
        <v>0</v>
      </c>
      <c r="O108" s="175">
        <f t="shared" si="48"/>
        <v>0</v>
      </c>
      <c r="P108" s="175">
        <v>0</v>
      </c>
      <c r="Q108" s="175">
        <f t="shared" si="49"/>
        <v>0</v>
      </c>
      <c r="R108" s="175"/>
      <c r="S108" s="175"/>
      <c r="T108" s="176">
        <v>6.2E-2</v>
      </c>
      <c r="U108" s="175">
        <f t="shared" si="50"/>
        <v>0.37</v>
      </c>
      <c r="V108" s="160"/>
      <c r="W108" s="160"/>
      <c r="X108" s="160"/>
      <c r="Y108" s="160"/>
      <c r="Z108" s="160"/>
      <c r="AA108" s="160"/>
      <c r="AB108" s="160"/>
      <c r="AC108" s="160"/>
      <c r="AD108" s="160"/>
      <c r="AE108" s="160" t="s">
        <v>132</v>
      </c>
      <c r="AF108" s="160"/>
      <c r="AG108" s="160"/>
      <c r="AH108" s="160"/>
      <c r="AI108" s="160"/>
      <c r="AJ108" s="160"/>
      <c r="AK108" s="160"/>
      <c r="AL108" s="160"/>
      <c r="AM108" s="160"/>
      <c r="AN108" s="160"/>
      <c r="AO108" s="160"/>
      <c r="AP108" s="160"/>
      <c r="AQ108" s="160"/>
      <c r="AR108" s="160"/>
      <c r="AS108" s="160"/>
      <c r="AT108" s="160"/>
      <c r="AU108" s="160"/>
      <c r="AV108" s="160"/>
      <c r="AW108" s="160"/>
      <c r="AX108" s="160"/>
      <c r="AY108" s="160"/>
      <c r="AZ108" s="160"/>
      <c r="BA108" s="160"/>
      <c r="BB108" s="160"/>
      <c r="BC108" s="160"/>
      <c r="BD108" s="160"/>
      <c r="BE108" s="160"/>
      <c r="BF108" s="160"/>
      <c r="BG108" s="160"/>
      <c r="BH108" s="160"/>
    </row>
    <row r="109" spans="1:60" outlineLevel="1" x14ac:dyDescent="0.2">
      <c r="A109" s="161">
        <v>83</v>
      </c>
      <c r="B109" s="166" t="s">
        <v>307</v>
      </c>
      <c r="C109" s="194" t="s">
        <v>308</v>
      </c>
      <c r="D109" s="168" t="s">
        <v>135</v>
      </c>
      <c r="E109" s="171">
        <v>12</v>
      </c>
      <c r="F109" s="175"/>
      <c r="G109" s="175">
        <f t="shared" si="44"/>
        <v>0</v>
      </c>
      <c r="H109" s="175">
        <v>174.5</v>
      </c>
      <c r="I109" s="175">
        <f t="shared" si="45"/>
        <v>2094</v>
      </c>
      <c r="J109" s="175">
        <v>0</v>
      </c>
      <c r="K109" s="175">
        <f t="shared" si="46"/>
        <v>0</v>
      </c>
      <c r="L109" s="175">
        <v>0</v>
      </c>
      <c r="M109" s="175">
        <f t="shared" si="47"/>
        <v>0</v>
      </c>
      <c r="N109" s="175">
        <v>0</v>
      </c>
      <c r="O109" s="175">
        <f t="shared" si="48"/>
        <v>0</v>
      </c>
      <c r="P109" s="175">
        <v>0</v>
      </c>
      <c r="Q109" s="175">
        <f t="shared" si="49"/>
        <v>0</v>
      </c>
      <c r="R109" s="175"/>
      <c r="S109" s="175"/>
      <c r="T109" s="176">
        <v>0</v>
      </c>
      <c r="U109" s="175">
        <f t="shared" si="50"/>
        <v>0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229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61">
        <v>84</v>
      </c>
      <c r="B110" s="166" t="s">
        <v>309</v>
      </c>
      <c r="C110" s="194" t="s">
        <v>310</v>
      </c>
      <c r="D110" s="168" t="s">
        <v>172</v>
      </c>
      <c r="E110" s="171">
        <v>0.24299999999999999</v>
      </c>
      <c r="F110" s="175"/>
      <c r="G110" s="175">
        <f t="shared" si="44"/>
        <v>0</v>
      </c>
      <c r="H110" s="175">
        <v>0</v>
      </c>
      <c r="I110" s="175">
        <f t="shared" si="45"/>
        <v>0</v>
      </c>
      <c r="J110" s="175">
        <v>848</v>
      </c>
      <c r="K110" s="175">
        <f t="shared" si="46"/>
        <v>206.06</v>
      </c>
      <c r="L110" s="175">
        <v>0</v>
      </c>
      <c r="M110" s="175">
        <f t="shared" si="47"/>
        <v>0</v>
      </c>
      <c r="N110" s="175">
        <v>0</v>
      </c>
      <c r="O110" s="175">
        <f t="shared" si="48"/>
        <v>0</v>
      </c>
      <c r="P110" s="175">
        <v>0</v>
      </c>
      <c r="Q110" s="175">
        <f t="shared" si="49"/>
        <v>0</v>
      </c>
      <c r="R110" s="175"/>
      <c r="S110" s="175"/>
      <c r="T110" s="176">
        <v>2.71</v>
      </c>
      <c r="U110" s="175">
        <f t="shared" si="50"/>
        <v>0.66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132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x14ac:dyDescent="0.2">
      <c r="A111" s="162" t="s">
        <v>127</v>
      </c>
      <c r="B111" s="167" t="s">
        <v>82</v>
      </c>
      <c r="C111" s="195" t="s">
        <v>83</v>
      </c>
      <c r="D111" s="169"/>
      <c r="E111" s="172"/>
      <c r="F111" s="177"/>
      <c r="G111" s="177">
        <f>SUMIF(AE112:AE114,"&lt;&gt;NOR",G112:G114)</f>
        <v>0</v>
      </c>
      <c r="H111" s="177"/>
      <c r="I111" s="177">
        <f>SUM(I112:I114)</f>
        <v>2579.36</v>
      </c>
      <c r="J111" s="177"/>
      <c r="K111" s="177">
        <f>SUM(K112:K114)</f>
        <v>6710.1799999999994</v>
      </c>
      <c r="L111" s="177"/>
      <c r="M111" s="177">
        <f>SUM(M112:M114)</f>
        <v>0</v>
      </c>
      <c r="N111" s="177"/>
      <c r="O111" s="177">
        <f>SUM(O112:O114)</f>
        <v>0.06</v>
      </c>
      <c r="P111" s="177"/>
      <c r="Q111" s="177">
        <f>SUM(Q112:Q114)</f>
        <v>0.04</v>
      </c>
      <c r="R111" s="177"/>
      <c r="S111" s="177"/>
      <c r="T111" s="178"/>
      <c r="U111" s="177">
        <f>SUM(U112:U114)</f>
        <v>18.580000000000002</v>
      </c>
      <c r="AE111" t="s">
        <v>128</v>
      </c>
    </row>
    <row r="112" spans="1:60" ht="22.5" outlineLevel="1" x14ac:dyDescent="0.2">
      <c r="A112" s="161">
        <v>85</v>
      </c>
      <c r="B112" s="166" t="s">
        <v>311</v>
      </c>
      <c r="C112" s="194" t="s">
        <v>312</v>
      </c>
      <c r="D112" s="168" t="s">
        <v>150</v>
      </c>
      <c r="E112" s="171">
        <v>17.100000000000001</v>
      </c>
      <c r="F112" s="175"/>
      <c r="G112" s="175">
        <f t="shared" ref="G112:G114" si="51">E112*F112</f>
        <v>0</v>
      </c>
      <c r="H112" s="175">
        <v>150.84</v>
      </c>
      <c r="I112" s="175">
        <f>ROUND(E112*H112,2)</f>
        <v>2579.36</v>
      </c>
      <c r="J112" s="175">
        <v>350.15999999999997</v>
      </c>
      <c r="K112" s="175">
        <f>ROUND(E112*J112,2)</f>
        <v>5987.74</v>
      </c>
      <c r="L112" s="175">
        <v>0</v>
      </c>
      <c r="M112" s="175">
        <f>G112*(1+L112/100)</f>
        <v>0</v>
      </c>
      <c r="N112" s="175">
        <v>3.3500000000000001E-3</v>
      </c>
      <c r="O112" s="175">
        <f>ROUND(E112*N112,2)</f>
        <v>0.06</v>
      </c>
      <c r="P112" s="175">
        <v>0</v>
      </c>
      <c r="Q112" s="175">
        <f>ROUND(E112*P112,2)</f>
        <v>0</v>
      </c>
      <c r="R112" s="175"/>
      <c r="S112" s="175"/>
      <c r="T112" s="176">
        <v>0.96</v>
      </c>
      <c r="U112" s="175">
        <f>ROUND(E112*T112,2)</f>
        <v>16.420000000000002</v>
      </c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 t="s">
        <v>132</v>
      </c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</row>
    <row r="113" spans="1:60" outlineLevel="1" x14ac:dyDescent="0.2">
      <c r="A113" s="161">
        <v>86</v>
      </c>
      <c r="B113" s="166" t="s">
        <v>313</v>
      </c>
      <c r="C113" s="194" t="s">
        <v>314</v>
      </c>
      <c r="D113" s="168" t="s">
        <v>150</v>
      </c>
      <c r="E113" s="171">
        <v>17.100000000000001</v>
      </c>
      <c r="F113" s="175"/>
      <c r="G113" s="175">
        <f t="shared" si="51"/>
        <v>0</v>
      </c>
      <c r="H113" s="175">
        <v>0</v>
      </c>
      <c r="I113" s="175">
        <f>ROUND(E113*H113,2)</f>
        <v>0</v>
      </c>
      <c r="J113" s="175">
        <v>37.6</v>
      </c>
      <c r="K113" s="175">
        <f>ROUND(E113*J113,2)</f>
        <v>642.96</v>
      </c>
      <c r="L113" s="175">
        <v>0</v>
      </c>
      <c r="M113" s="175">
        <f>G113*(1+L113/100)</f>
        <v>0</v>
      </c>
      <c r="N113" s="175">
        <v>0</v>
      </c>
      <c r="O113" s="175">
        <f>ROUND(E113*N113,2)</f>
        <v>0</v>
      </c>
      <c r="P113" s="175">
        <v>2.3E-3</v>
      </c>
      <c r="Q113" s="175">
        <f>ROUND(E113*P113,2)</f>
        <v>0.04</v>
      </c>
      <c r="R113" s="175"/>
      <c r="S113" s="175"/>
      <c r="T113" s="176">
        <v>0.10992</v>
      </c>
      <c r="U113" s="175">
        <f>ROUND(E113*T113,2)</f>
        <v>1.88</v>
      </c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 t="s">
        <v>315</v>
      </c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</row>
    <row r="114" spans="1:60" outlineLevel="1" x14ac:dyDescent="0.2">
      <c r="A114" s="161">
        <v>87</v>
      </c>
      <c r="B114" s="166" t="s">
        <v>316</v>
      </c>
      <c r="C114" s="194" t="s">
        <v>317</v>
      </c>
      <c r="D114" s="168" t="s">
        <v>172</v>
      </c>
      <c r="E114" s="171">
        <v>5.7299999999999997E-2</v>
      </c>
      <c r="F114" s="175"/>
      <c r="G114" s="175">
        <f t="shared" si="51"/>
        <v>0</v>
      </c>
      <c r="H114" s="175">
        <v>0</v>
      </c>
      <c r="I114" s="175">
        <f>ROUND(E114*H114,2)</f>
        <v>0</v>
      </c>
      <c r="J114" s="175">
        <v>1387</v>
      </c>
      <c r="K114" s="175">
        <f>ROUND(E114*J114,2)</f>
        <v>79.48</v>
      </c>
      <c r="L114" s="175">
        <v>0</v>
      </c>
      <c r="M114" s="175">
        <f>G114*(1+L114/100)</f>
        <v>0</v>
      </c>
      <c r="N114" s="175">
        <v>0</v>
      </c>
      <c r="O114" s="175">
        <f>ROUND(E114*N114,2)</f>
        <v>0</v>
      </c>
      <c r="P114" s="175">
        <v>0</v>
      </c>
      <c r="Q114" s="175">
        <f>ROUND(E114*P114,2)</f>
        <v>0</v>
      </c>
      <c r="R114" s="175"/>
      <c r="S114" s="175"/>
      <c r="T114" s="176">
        <v>4.82</v>
      </c>
      <c r="U114" s="175">
        <f>ROUND(E114*T114,2)</f>
        <v>0.28000000000000003</v>
      </c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 t="s">
        <v>132</v>
      </c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</row>
    <row r="115" spans="1:60" x14ac:dyDescent="0.2">
      <c r="A115" s="162" t="s">
        <v>127</v>
      </c>
      <c r="B115" s="167" t="s">
        <v>84</v>
      </c>
      <c r="C115" s="195" t="s">
        <v>85</v>
      </c>
      <c r="D115" s="169"/>
      <c r="E115" s="172"/>
      <c r="F115" s="177"/>
      <c r="G115" s="177">
        <f>SUMIF(AE116:AE126,"&lt;&gt;NOR",G116:G126)</f>
        <v>0</v>
      </c>
      <c r="H115" s="177"/>
      <c r="I115" s="177">
        <f>SUM(I116:I126)</f>
        <v>96102.42</v>
      </c>
      <c r="J115" s="177"/>
      <c r="K115" s="177">
        <f>SUM(K116:K126)</f>
        <v>54200.15</v>
      </c>
      <c r="L115" s="177"/>
      <c r="M115" s="177">
        <f>SUM(M116:M126)</f>
        <v>0</v>
      </c>
      <c r="N115" s="177"/>
      <c r="O115" s="177">
        <f>SUM(O116:O126)</f>
        <v>0.65</v>
      </c>
      <c r="P115" s="177"/>
      <c r="Q115" s="177">
        <f>SUM(Q116:Q126)</f>
        <v>0</v>
      </c>
      <c r="R115" s="177"/>
      <c r="S115" s="177"/>
      <c r="T115" s="178"/>
      <c r="U115" s="177">
        <f>SUM(U116:U126)</f>
        <v>127.05</v>
      </c>
      <c r="AE115" t="s">
        <v>128</v>
      </c>
    </row>
    <row r="116" spans="1:60" ht="22.5" outlineLevel="1" x14ac:dyDescent="0.2">
      <c r="A116" s="161">
        <v>88</v>
      </c>
      <c r="B116" s="166" t="s">
        <v>318</v>
      </c>
      <c r="C116" s="194" t="s">
        <v>319</v>
      </c>
      <c r="D116" s="168" t="s">
        <v>135</v>
      </c>
      <c r="E116" s="171">
        <v>8</v>
      </c>
      <c r="F116" s="175"/>
      <c r="G116" s="175">
        <f t="shared" ref="G116:G126" si="52">E116*F116</f>
        <v>0</v>
      </c>
      <c r="H116" s="175">
        <v>2874.41</v>
      </c>
      <c r="I116" s="175">
        <f t="shared" ref="I116:I126" si="53">ROUND(E116*H116,2)</f>
        <v>22995.279999999999</v>
      </c>
      <c r="J116" s="175">
        <v>775.59000000000015</v>
      </c>
      <c r="K116" s="175">
        <f t="shared" ref="K116:K126" si="54">ROUND(E116*J116,2)</f>
        <v>6204.72</v>
      </c>
      <c r="L116" s="175">
        <v>0</v>
      </c>
      <c r="M116" s="175">
        <f t="shared" ref="M116:M126" si="55">G116*(1+L116/100)</f>
        <v>0</v>
      </c>
      <c r="N116" s="175">
        <v>1.7250000000000001E-2</v>
      </c>
      <c r="O116" s="175">
        <f t="shared" ref="O116:O126" si="56">ROUND(E116*N116,2)</f>
        <v>0.14000000000000001</v>
      </c>
      <c r="P116" s="175">
        <v>0</v>
      </c>
      <c r="Q116" s="175">
        <f t="shared" ref="Q116:Q126" si="57">ROUND(E116*P116,2)</f>
        <v>0</v>
      </c>
      <c r="R116" s="175"/>
      <c r="S116" s="175"/>
      <c r="T116" s="176">
        <v>2.0073699999999999</v>
      </c>
      <c r="U116" s="175">
        <f t="shared" ref="U116:U126" si="58">ROUND(E116*T116,2)</f>
        <v>16.059999999999999</v>
      </c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 t="s">
        <v>315</v>
      </c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</row>
    <row r="117" spans="1:60" ht="22.5" outlineLevel="1" x14ac:dyDescent="0.2">
      <c r="A117" s="161">
        <v>89</v>
      </c>
      <c r="B117" s="166" t="s">
        <v>318</v>
      </c>
      <c r="C117" s="194" t="s">
        <v>320</v>
      </c>
      <c r="D117" s="168" t="s">
        <v>135</v>
      </c>
      <c r="E117" s="171">
        <v>12</v>
      </c>
      <c r="F117" s="175"/>
      <c r="G117" s="175">
        <f t="shared" si="52"/>
        <v>0</v>
      </c>
      <c r="H117" s="175">
        <v>2874.41</v>
      </c>
      <c r="I117" s="175">
        <f t="shared" si="53"/>
        <v>34492.92</v>
      </c>
      <c r="J117" s="175">
        <v>665.59000000000015</v>
      </c>
      <c r="K117" s="175">
        <f t="shared" si="54"/>
        <v>7987.08</v>
      </c>
      <c r="L117" s="175">
        <v>0</v>
      </c>
      <c r="M117" s="175">
        <f t="shared" si="55"/>
        <v>0</v>
      </c>
      <c r="N117" s="175">
        <v>1.7250000000000001E-2</v>
      </c>
      <c r="O117" s="175">
        <f t="shared" si="56"/>
        <v>0.21</v>
      </c>
      <c r="P117" s="175">
        <v>0</v>
      </c>
      <c r="Q117" s="175">
        <f t="shared" si="57"/>
        <v>0</v>
      </c>
      <c r="R117" s="175"/>
      <c r="S117" s="175"/>
      <c r="T117" s="176">
        <v>2.0073699999999999</v>
      </c>
      <c r="U117" s="175">
        <f t="shared" si="58"/>
        <v>24.09</v>
      </c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 t="s">
        <v>315</v>
      </c>
      <c r="AF117" s="160"/>
      <c r="AG117" s="160"/>
      <c r="AH117" s="160"/>
      <c r="AI117" s="160"/>
      <c r="AJ117" s="160"/>
      <c r="AK117" s="160"/>
      <c r="AL117" s="160"/>
      <c r="AM117" s="160"/>
      <c r="AN117" s="160"/>
      <c r="AO117" s="160"/>
      <c r="AP117" s="160"/>
      <c r="AQ117" s="160"/>
      <c r="AR117" s="160"/>
      <c r="AS117" s="160"/>
      <c r="AT117" s="160"/>
      <c r="AU117" s="160"/>
      <c r="AV117" s="160"/>
      <c r="AW117" s="160"/>
      <c r="AX117" s="160"/>
      <c r="AY117" s="160"/>
      <c r="AZ117" s="160"/>
      <c r="BA117" s="160"/>
      <c r="BB117" s="160"/>
      <c r="BC117" s="160"/>
      <c r="BD117" s="160"/>
      <c r="BE117" s="160"/>
      <c r="BF117" s="160"/>
      <c r="BG117" s="160"/>
      <c r="BH117" s="160"/>
    </row>
    <row r="118" spans="1:60" outlineLevel="1" x14ac:dyDescent="0.2">
      <c r="A118" s="161">
        <v>90</v>
      </c>
      <c r="B118" s="166" t="s">
        <v>321</v>
      </c>
      <c r="C118" s="194" t="s">
        <v>322</v>
      </c>
      <c r="D118" s="168" t="s">
        <v>135</v>
      </c>
      <c r="E118" s="171">
        <v>12</v>
      </c>
      <c r="F118" s="175"/>
      <c r="G118" s="175">
        <f t="shared" si="52"/>
        <v>0</v>
      </c>
      <c r="H118" s="175">
        <v>1720</v>
      </c>
      <c r="I118" s="175">
        <f t="shared" si="53"/>
        <v>20640</v>
      </c>
      <c r="J118" s="175">
        <v>0</v>
      </c>
      <c r="K118" s="175">
        <f t="shared" si="54"/>
        <v>0</v>
      </c>
      <c r="L118" s="175">
        <v>0</v>
      </c>
      <c r="M118" s="175">
        <f t="shared" si="55"/>
        <v>0</v>
      </c>
      <c r="N118" s="175">
        <v>1.4999999999999999E-2</v>
      </c>
      <c r="O118" s="175">
        <f t="shared" si="56"/>
        <v>0.18</v>
      </c>
      <c r="P118" s="175">
        <v>0</v>
      </c>
      <c r="Q118" s="175">
        <f t="shared" si="57"/>
        <v>0</v>
      </c>
      <c r="R118" s="175"/>
      <c r="S118" s="175"/>
      <c r="T118" s="176">
        <v>0</v>
      </c>
      <c r="U118" s="175">
        <f t="shared" si="58"/>
        <v>0</v>
      </c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 t="s">
        <v>229</v>
      </c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</row>
    <row r="119" spans="1:60" outlineLevel="1" x14ac:dyDescent="0.2">
      <c r="A119" s="161">
        <v>91</v>
      </c>
      <c r="B119" s="166" t="s">
        <v>323</v>
      </c>
      <c r="C119" s="194" t="s">
        <v>324</v>
      </c>
      <c r="D119" s="168" t="s">
        <v>150</v>
      </c>
      <c r="E119" s="171">
        <v>76.8</v>
      </c>
      <c r="F119" s="175"/>
      <c r="G119" s="175">
        <f t="shared" si="52"/>
        <v>0</v>
      </c>
      <c r="H119" s="175">
        <v>9.43</v>
      </c>
      <c r="I119" s="175">
        <f t="shared" si="53"/>
        <v>724.22</v>
      </c>
      <c r="J119" s="175">
        <v>155.07</v>
      </c>
      <c r="K119" s="175">
        <f t="shared" si="54"/>
        <v>11909.38</v>
      </c>
      <c r="L119" s="175">
        <v>0</v>
      </c>
      <c r="M119" s="175">
        <f t="shared" si="55"/>
        <v>0</v>
      </c>
      <c r="N119" s="175">
        <v>6.0000000000000002E-5</v>
      </c>
      <c r="O119" s="175">
        <f t="shared" si="56"/>
        <v>0</v>
      </c>
      <c r="P119" s="175">
        <v>0</v>
      </c>
      <c r="Q119" s="175">
        <f t="shared" si="57"/>
        <v>0</v>
      </c>
      <c r="R119" s="175"/>
      <c r="S119" s="175"/>
      <c r="T119" s="176">
        <v>0.46800000000000003</v>
      </c>
      <c r="U119" s="175">
        <f t="shared" si="58"/>
        <v>35.94</v>
      </c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 t="s">
        <v>132</v>
      </c>
      <c r="AF119" s="160"/>
      <c r="AG119" s="160"/>
      <c r="AH119" s="160"/>
      <c r="AI119" s="160"/>
      <c r="AJ119" s="160"/>
      <c r="AK119" s="160"/>
      <c r="AL119" s="160"/>
      <c r="AM119" s="160"/>
      <c r="AN119" s="160"/>
      <c r="AO119" s="160"/>
      <c r="AP119" s="160"/>
      <c r="AQ119" s="160"/>
      <c r="AR119" s="160"/>
      <c r="AS119" s="160"/>
      <c r="AT119" s="160"/>
      <c r="AU119" s="160"/>
      <c r="AV119" s="160"/>
      <c r="AW119" s="160"/>
      <c r="AX119" s="160"/>
      <c r="AY119" s="160"/>
      <c r="AZ119" s="160"/>
      <c r="BA119" s="160"/>
      <c r="BB119" s="160"/>
      <c r="BC119" s="160"/>
      <c r="BD119" s="160"/>
      <c r="BE119" s="160"/>
      <c r="BF119" s="160"/>
      <c r="BG119" s="160"/>
      <c r="BH119" s="160"/>
    </row>
    <row r="120" spans="1:60" outlineLevel="1" x14ac:dyDescent="0.2">
      <c r="A120" s="161">
        <v>92</v>
      </c>
      <c r="B120" s="166" t="s">
        <v>325</v>
      </c>
      <c r="C120" s="194" t="s">
        <v>326</v>
      </c>
      <c r="D120" s="168" t="s">
        <v>135</v>
      </c>
      <c r="E120" s="171">
        <v>6</v>
      </c>
      <c r="F120" s="175"/>
      <c r="G120" s="175">
        <f t="shared" si="52"/>
        <v>0</v>
      </c>
      <c r="H120" s="175">
        <v>1720</v>
      </c>
      <c r="I120" s="175">
        <f t="shared" si="53"/>
        <v>10320</v>
      </c>
      <c r="J120" s="175">
        <v>0</v>
      </c>
      <c r="K120" s="175">
        <f t="shared" si="54"/>
        <v>0</v>
      </c>
      <c r="L120" s="175">
        <v>0</v>
      </c>
      <c r="M120" s="175">
        <f t="shared" si="55"/>
        <v>0</v>
      </c>
      <c r="N120" s="175">
        <v>1.9E-2</v>
      </c>
      <c r="O120" s="175">
        <f t="shared" si="56"/>
        <v>0.11</v>
      </c>
      <c r="P120" s="175">
        <v>0</v>
      </c>
      <c r="Q120" s="175">
        <f t="shared" si="57"/>
        <v>0</v>
      </c>
      <c r="R120" s="175"/>
      <c r="S120" s="175"/>
      <c r="T120" s="176">
        <v>0</v>
      </c>
      <c r="U120" s="175">
        <f t="shared" si="58"/>
        <v>0</v>
      </c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 t="s">
        <v>229</v>
      </c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</row>
    <row r="121" spans="1:60" outlineLevel="1" x14ac:dyDescent="0.2">
      <c r="A121" s="161">
        <v>93</v>
      </c>
      <c r="B121" s="166" t="s">
        <v>327</v>
      </c>
      <c r="C121" s="194" t="s">
        <v>328</v>
      </c>
      <c r="D121" s="168" t="s">
        <v>135</v>
      </c>
      <c r="E121" s="171">
        <v>18</v>
      </c>
      <c r="F121" s="175"/>
      <c r="G121" s="175">
        <f t="shared" si="52"/>
        <v>0</v>
      </c>
      <c r="H121" s="175">
        <v>0</v>
      </c>
      <c r="I121" s="175">
        <f t="shared" si="53"/>
        <v>0</v>
      </c>
      <c r="J121" s="175">
        <v>433.5</v>
      </c>
      <c r="K121" s="175">
        <f t="shared" si="54"/>
        <v>7803</v>
      </c>
      <c r="L121" s="175">
        <v>0</v>
      </c>
      <c r="M121" s="175">
        <f t="shared" si="55"/>
        <v>0</v>
      </c>
      <c r="N121" s="175">
        <v>0</v>
      </c>
      <c r="O121" s="175">
        <f t="shared" si="56"/>
        <v>0</v>
      </c>
      <c r="P121" s="175">
        <v>0</v>
      </c>
      <c r="Q121" s="175">
        <f t="shared" si="57"/>
        <v>0</v>
      </c>
      <c r="R121" s="175"/>
      <c r="S121" s="175"/>
      <c r="T121" s="176">
        <v>1.5</v>
      </c>
      <c r="U121" s="175">
        <f t="shared" si="58"/>
        <v>27</v>
      </c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 t="s">
        <v>132</v>
      </c>
      <c r="AF121" s="160"/>
      <c r="AG121" s="160"/>
      <c r="AH121" s="160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</row>
    <row r="122" spans="1:60" outlineLevel="1" x14ac:dyDescent="0.2">
      <c r="A122" s="161">
        <v>94</v>
      </c>
      <c r="B122" s="166" t="s">
        <v>329</v>
      </c>
      <c r="C122" s="194" t="s">
        <v>330</v>
      </c>
      <c r="D122" s="168" t="s">
        <v>135</v>
      </c>
      <c r="E122" s="171">
        <v>18</v>
      </c>
      <c r="F122" s="175"/>
      <c r="G122" s="175">
        <f t="shared" si="52"/>
        <v>0</v>
      </c>
      <c r="H122" s="175">
        <v>385</v>
      </c>
      <c r="I122" s="175">
        <f t="shared" si="53"/>
        <v>6930</v>
      </c>
      <c r="J122" s="175">
        <v>0</v>
      </c>
      <c r="K122" s="175">
        <f t="shared" si="54"/>
        <v>0</v>
      </c>
      <c r="L122" s="175">
        <v>0</v>
      </c>
      <c r="M122" s="175">
        <f t="shared" si="55"/>
        <v>0</v>
      </c>
      <c r="N122" s="175">
        <v>7.5000000000000002E-4</v>
      </c>
      <c r="O122" s="175">
        <f t="shared" si="56"/>
        <v>0.01</v>
      </c>
      <c r="P122" s="175">
        <v>0</v>
      </c>
      <c r="Q122" s="175">
        <f t="shared" si="57"/>
        <v>0</v>
      </c>
      <c r="R122" s="175"/>
      <c r="S122" s="175"/>
      <c r="T122" s="176">
        <v>0</v>
      </c>
      <c r="U122" s="175">
        <f t="shared" si="58"/>
        <v>0</v>
      </c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 t="s">
        <v>229</v>
      </c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</row>
    <row r="123" spans="1:60" outlineLevel="1" x14ac:dyDescent="0.2">
      <c r="A123" s="161">
        <v>95</v>
      </c>
      <c r="B123" s="166" t="s">
        <v>331</v>
      </c>
      <c r="C123" s="194" t="s">
        <v>332</v>
      </c>
      <c r="D123" s="168" t="s">
        <v>135</v>
      </c>
      <c r="E123" s="171">
        <v>18</v>
      </c>
      <c r="F123" s="175"/>
      <c r="G123" s="175">
        <f t="shared" si="52"/>
        <v>0</v>
      </c>
      <c r="H123" s="175">
        <v>0</v>
      </c>
      <c r="I123" s="175">
        <f t="shared" si="53"/>
        <v>0</v>
      </c>
      <c r="J123" s="175">
        <v>250</v>
      </c>
      <c r="K123" s="175">
        <f t="shared" si="54"/>
        <v>4500</v>
      </c>
      <c r="L123" s="175">
        <v>0</v>
      </c>
      <c r="M123" s="175">
        <f t="shared" si="55"/>
        <v>0</v>
      </c>
      <c r="N123" s="175">
        <v>0</v>
      </c>
      <c r="O123" s="175">
        <f t="shared" si="56"/>
        <v>0</v>
      </c>
      <c r="P123" s="175">
        <v>0</v>
      </c>
      <c r="Q123" s="175">
        <f t="shared" si="57"/>
        <v>0</v>
      </c>
      <c r="R123" s="175"/>
      <c r="S123" s="175"/>
      <c r="T123" s="176">
        <v>0.86499999999999999</v>
      </c>
      <c r="U123" s="175">
        <f t="shared" si="58"/>
        <v>15.57</v>
      </c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 t="s">
        <v>132</v>
      </c>
      <c r="AF123" s="160"/>
      <c r="AG123" s="160"/>
      <c r="AH123" s="160"/>
      <c r="AI123" s="160"/>
      <c r="AJ123" s="160"/>
      <c r="AK123" s="160"/>
      <c r="AL123" s="160"/>
      <c r="AM123" s="160"/>
      <c r="AN123" s="160"/>
      <c r="AO123" s="160"/>
      <c r="AP123" s="160"/>
      <c r="AQ123" s="160"/>
      <c r="AR123" s="160"/>
      <c r="AS123" s="160"/>
      <c r="AT123" s="160"/>
      <c r="AU123" s="160"/>
      <c r="AV123" s="160"/>
      <c r="AW123" s="160"/>
      <c r="AX123" s="160"/>
      <c r="AY123" s="160"/>
      <c r="AZ123" s="160"/>
      <c r="BA123" s="160"/>
      <c r="BB123" s="160"/>
      <c r="BC123" s="160"/>
      <c r="BD123" s="160"/>
      <c r="BE123" s="160"/>
      <c r="BF123" s="160"/>
      <c r="BG123" s="160"/>
      <c r="BH123" s="160"/>
    </row>
    <row r="124" spans="1:60" outlineLevel="1" x14ac:dyDescent="0.2">
      <c r="A124" s="161">
        <v>96</v>
      </c>
      <c r="B124" s="166" t="s">
        <v>333</v>
      </c>
      <c r="C124" s="194" t="s">
        <v>334</v>
      </c>
      <c r="D124" s="168" t="s">
        <v>135</v>
      </c>
      <c r="E124" s="171">
        <v>20</v>
      </c>
      <c r="F124" s="175"/>
      <c r="G124" s="175">
        <f t="shared" si="52"/>
        <v>0</v>
      </c>
      <c r="H124" s="175">
        <v>0</v>
      </c>
      <c r="I124" s="175">
        <f t="shared" si="53"/>
        <v>0</v>
      </c>
      <c r="J124" s="175">
        <v>112.5</v>
      </c>
      <c r="K124" s="175">
        <f t="shared" si="54"/>
        <v>2250</v>
      </c>
      <c r="L124" s="175">
        <v>0</v>
      </c>
      <c r="M124" s="175">
        <f t="shared" si="55"/>
        <v>0</v>
      </c>
      <c r="N124" s="175">
        <v>0</v>
      </c>
      <c r="O124" s="175">
        <f t="shared" si="56"/>
        <v>0</v>
      </c>
      <c r="P124" s="175">
        <v>0</v>
      </c>
      <c r="Q124" s="175">
        <f t="shared" si="57"/>
        <v>0</v>
      </c>
      <c r="R124" s="175"/>
      <c r="S124" s="175"/>
      <c r="T124" s="176">
        <v>0.34</v>
      </c>
      <c r="U124" s="175">
        <f t="shared" si="58"/>
        <v>6.8</v>
      </c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 t="s">
        <v>132</v>
      </c>
      <c r="AF124" s="160"/>
      <c r="AG124" s="160"/>
      <c r="AH124" s="160"/>
      <c r="AI124" s="160"/>
      <c r="AJ124" s="160"/>
      <c r="AK124" s="160"/>
      <c r="AL124" s="160"/>
      <c r="AM124" s="160"/>
      <c r="AN124" s="160"/>
      <c r="AO124" s="160"/>
      <c r="AP124" s="160"/>
      <c r="AQ124" s="160"/>
      <c r="AR124" s="160"/>
      <c r="AS124" s="160"/>
      <c r="AT124" s="160"/>
      <c r="AU124" s="160"/>
      <c r="AV124" s="160"/>
      <c r="AW124" s="160"/>
      <c r="AX124" s="160"/>
      <c r="AY124" s="160"/>
      <c r="AZ124" s="160"/>
      <c r="BA124" s="160"/>
      <c r="BB124" s="160"/>
      <c r="BC124" s="160"/>
      <c r="BD124" s="160"/>
      <c r="BE124" s="160"/>
      <c r="BF124" s="160"/>
      <c r="BG124" s="160"/>
      <c r="BH124" s="160"/>
    </row>
    <row r="125" spans="1:60" outlineLevel="1" x14ac:dyDescent="0.2">
      <c r="A125" s="161">
        <v>97</v>
      </c>
      <c r="B125" s="166" t="s">
        <v>335</v>
      </c>
      <c r="C125" s="194" t="s">
        <v>336</v>
      </c>
      <c r="D125" s="168" t="s">
        <v>240</v>
      </c>
      <c r="E125" s="171">
        <v>20</v>
      </c>
      <c r="F125" s="175"/>
      <c r="G125" s="175">
        <f t="shared" si="52"/>
        <v>0</v>
      </c>
      <c r="H125" s="175">
        <v>0</v>
      </c>
      <c r="I125" s="175">
        <f t="shared" si="53"/>
        <v>0</v>
      </c>
      <c r="J125" s="175">
        <v>650</v>
      </c>
      <c r="K125" s="175">
        <f t="shared" si="54"/>
        <v>13000</v>
      </c>
      <c r="L125" s="175">
        <v>0</v>
      </c>
      <c r="M125" s="175">
        <f t="shared" si="55"/>
        <v>0</v>
      </c>
      <c r="N125" s="175">
        <v>0</v>
      </c>
      <c r="O125" s="175">
        <f t="shared" si="56"/>
        <v>0</v>
      </c>
      <c r="P125" s="175">
        <v>0</v>
      </c>
      <c r="Q125" s="175">
        <f t="shared" si="57"/>
        <v>0</v>
      </c>
      <c r="R125" s="175"/>
      <c r="S125" s="175"/>
      <c r="T125" s="176">
        <v>0</v>
      </c>
      <c r="U125" s="175">
        <f t="shared" si="58"/>
        <v>0</v>
      </c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 t="s">
        <v>132</v>
      </c>
      <c r="AF125" s="160"/>
      <c r="AG125" s="160"/>
      <c r="AH125" s="160"/>
      <c r="AI125" s="160"/>
      <c r="AJ125" s="160"/>
      <c r="AK125" s="160"/>
      <c r="AL125" s="160"/>
      <c r="AM125" s="160"/>
      <c r="AN125" s="160"/>
      <c r="AO125" s="160"/>
      <c r="AP125" s="160"/>
      <c r="AQ125" s="160"/>
      <c r="AR125" s="160"/>
      <c r="AS125" s="160"/>
      <c r="AT125" s="160"/>
      <c r="AU125" s="160"/>
      <c r="AV125" s="160"/>
      <c r="AW125" s="160"/>
      <c r="AX125" s="160"/>
      <c r="AY125" s="160"/>
      <c r="AZ125" s="160"/>
      <c r="BA125" s="160"/>
      <c r="BB125" s="160"/>
      <c r="BC125" s="160"/>
      <c r="BD125" s="160"/>
      <c r="BE125" s="160"/>
      <c r="BF125" s="160"/>
      <c r="BG125" s="160"/>
      <c r="BH125" s="160"/>
    </row>
    <row r="126" spans="1:60" outlineLevel="1" x14ac:dyDescent="0.2">
      <c r="A126" s="161">
        <v>98</v>
      </c>
      <c r="B126" s="166" t="s">
        <v>337</v>
      </c>
      <c r="C126" s="194" t="s">
        <v>338</v>
      </c>
      <c r="D126" s="168" t="s">
        <v>172</v>
      </c>
      <c r="E126" s="171">
        <v>0.65700000000000003</v>
      </c>
      <c r="F126" s="175"/>
      <c r="G126" s="175">
        <f t="shared" si="52"/>
        <v>0</v>
      </c>
      <c r="H126" s="175">
        <v>0</v>
      </c>
      <c r="I126" s="175">
        <f t="shared" si="53"/>
        <v>0</v>
      </c>
      <c r="J126" s="175">
        <v>831</v>
      </c>
      <c r="K126" s="175">
        <f t="shared" si="54"/>
        <v>545.97</v>
      </c>
      <c r="L126" s="175">
        <v>0</v>
      </c>
      <c r="M126" s="175">
        <f t="shared" si="55"/>
        <v>0</v>
      </c>
      <c r="N126" s="175">
        <v>0</v>
      </c>
      <c r="O126" s="175">
        <f t="shared" si="56"/>
        <v>0</v>
      </c>
      <c r="P126" s="175">
        <v>0</v>
      </c>
      <c r="Q126" s="175">
        <f t="shared" si="57"/>
        <v>0</v>
      </c>
      <c r="R126" s="175"/>
      <c r="S126" s="175"/>
      <c r="T126" s="176">
        <v>2.4209999999999998</v>
      </c>
      <c r="U126" s="175">
        <f t="shared" si="58"/>
        <v>1.59</v>
      </c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 t="s">
        <v>132</v>
      </c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</row>
    <row r="127" spans="1:60" x14ac:dyDescent="0.2">
      <c r="A127" s="162" t="s">
        <v>127</v>
      </c>
      <c r="B127" s="167" t="s">
        <v>86</v>
      </c>
      <c r="C127" s="195" t="s">
        <v>87</v>
      </c>
      <c r="D127" s="169"/>
      <c r="E127" s="172"/>
      <c r="F127" s="177"/>
      <c r="G127" s="177">
        <f>SUMIF(AE128:AE128,"&lt;&gt;NOR",G128:G128)</f>
        <v>0</v>
      </c>
      <c r="H127" s="177"/>
      <c r="I127" s="177">
        <f>SUM(I128:I128)</f>
        <v>0</v>
      </c>
      <c r="J127" s="177"/>
      <c r="K127" s="177">
        <f>SUM(K128:K128)</f>
        <v>4245</v>
      </c>
      <c r="L127" s="177"/>
      <c r="M127" s="177">
        <f>SUM(M128:M128)</f>
        <v>0</v>
      </c>
      <c r="N127" s="177"/>
      <c r="O127" s="177">
        <f>SUM(O128:O128)</f>
        <v>0</v>
      </c>
      <c r="P127" s="177"/>
      <c r="Q127" s="177">
        <f>SUM(Q128:Q128)</f>
        <v>0.35</v>
      </c>
      <c r="R127" s="177"/>
      <c r="S127" s="177"/>
      <c r="T127" s="178"/>
      <c r="U127" s="177">
        <f>SUM(U128:U128)</f>
        <v>12.87</v>
      </c>
      <c r="AE127" t="s">
        <v>128</v>
      </c>
    </row>
    <row r="128" spans="1:60" ht="22.5" outlineLevel="1" x14ac:dyDescent="0.2">
      <c r="A128" s="161">
        <v>99</v>
      </c>
      <c r="B128" s="166" t="s">
        <v>339</v>
      </c>
      <c r="C128" s="194" t="s">
        <v>340</v>
      </c>
      <c r="D128" s="168" t="s">
        <v>131</v>
      </c>
      <c r="E128" s="171">
        <v>50</v>
      </c>
      <c r="F128" s="175"/>
      <c r="G128" s="175">
        <f>E128*F128</f>
        <v>0</v>
      </c>
      <c r="H128" s="175">
        <v>0</v>
      </c>
      <c r="I128" s="175">
        <f>ROUND(E128*H128,2)</f>
        <v>0</v>
      </c>
      <c r="J128" s="175">
        <v>84.9</v>
      </c>
      <c r="K128" s="175">
        <f>ROUND(E128*J128,2)</f>
        <v>4245</v>
      </c>
      <c r="L128" s="175">
        <v>0</v>
      </c>
      <c r="M128" s="175">
        <f>G128*(1+L128/100)</f>
        <v>0</v>
      </c>
      <c r="N128" s="175">
        <v>0</v>
      </c>
      <c r="O128" s="175">
        <f>ROUND(E128*N128,2)</f>
        <v>0</v>
      </c>
      <c r="P128" s="175">
        <v>7.0000000000000001E-3</v>
      </c>
      <c r="Q128" s="175">
        <f>ROUND(E128*P128,2)</f>
        <v>0.35</v>
      </c>
      <c r="R128" s="175"/>
      <c r="S128" s="175"/>
      <c r="T128" s="176">
        <v>0.25749</v>
      </c>
      <c r="U128" s="175">
        <f>ROUND(E128*T128,2)</f>
        <v>12.87</v>
      </c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 t="s">
        <v>315</v>
      </c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</row>
    <row r="129" spans="1:60" x14ac:dyDescent="0.2">
      <c r="A129" s="162" t="s">
        <v>127</v>
      </c>
      <c r="B129" s="167" t="s">
        <v>88</v>
      </c>
      <c r="C129" s="195" t="s">
        <v>89</v>
      </c>
      <c r="D129" s="169"/>
      <c r="E129" s="172"/>
      <c r="F129" s="177"/>
      <c r="G129" s="177">
        <f>SUMIF(AE130:AE137,"&lt;&gt;NOR",G130:G137)</f>
        <v>0</v>
      </c>
      <c r="H129" s="177"/>
      <c r="I129" s="177">
        <f>SUM(I130:I137)</f>
        <v>59712.909999999996</v>
      </c>
      <c r="J129" s="177"/>
      <c r="K129" s="177">
        <f>SUM(K130:K137)</f>
        <v>37439.599999999999</v>
      </c>
      <c r="L129" s="177"/>
      <c r="M129" s="177">
        <f>SUM(M130:M137)</f>
        <v>0</v>
      </c>
      <c r="N129" s="177"/>
      <c r="O129" s="177">
        <f>SUM(O130:O137)</f>
        <v>2.2199999999999998</v>
      </c>
      <c r="P129" s="177"/>
      <c r="Q129" s="177">
        <f>SUM(Q130:Q137)</f>
        <v>0</v>
      </c>
      <c r="R129" s="177"/>
      <c r="S129" s="177"/>
      <c r="T129" s="178"/>
      <c r="U129" s="177">
        <f>SUM(U130:U137)</f>
        <v>112.88000000000001</v>
      </c>
      <c r="AE129" t="s">
        <v>128</v>
      </c>
    </row>
    <row r="130" spans="1:60" outlineLevel="1" x14ac:dyDescent="0.2">
      <c r="A130" s="161">
        <v>100</v>
      </c>
      <c r="B130" s="166" t="s">
        <v>341</v>
      </c>
      <c r="C130" s="194" t="s">
        <v>342</v>
      </c>
      <c r="D130" s="168" t="s">
        <v>131</v>
      </c>
      <c r="E130" s="171">
        <v>95.71</v>
      </c>
      <c r="F130" s="175"/>
      <c r="G130" s="175">
        <f t="shared" ref="G130:G132" si="59">E130*F130</f>
        <v>0</v>
      </c>
      <c r="H130" s="175">
        <v>21.73</v>
      </c>
      <c r="I130" s="175">
        <f>ROUND(E130*H130,2)</f>
        <v>2079.7800000000002</v>
      </c>
      <c r="J130" s="175">
        <v>16.569999999999997</v>
      </c>
      <c r="K130" s="175">
        <f>ROUND(E130*J130,2)</f>
        <v>1585.91</v>
      </c>
      <c r="L130" s="175">
        <v>0</v>
      </c>
      <c r="M130" s="175">
        <f>G130*(1+L130/100)</f>
        <v>0</v>
      </c>
      <c r="N130" s="175">
        <v>2.1000000000000001E-4</v>
      </c>
      <c r="O130" s="175">
        <f>ROUND(E130*N130,2)</f>
        <v>0.02</v>
      </c>
      <c r="P130" s="175">
        <v>0</v>
      </c>
      <c r="Q130" s="175">
        <f>ROUND(E130*P130,2)</f>
        <v>0</v>
      </c>
      <c r="R130" s="175"/>
      <c r="S130" s="175"/>
      <c r="T130" s="176">
        <v>0.05</v>
      </c>
      <c r="U130" s="175">
        <f>ROUND(E130*T130,2)</f>
        <v>4.79</v>
      </c>
      <c r="V130" s="160"/>
      <c r="W130" s="160"/>
      <c r="X130" s="160"/>
      <c r="Y130" s="160"/>
      <c r="Z130" s="160"/>
      <c r="AA130" s="160"/>
      <c r="AB130" s="160"/>
      <c r="AC130" s="160"/>
      <c r="AD130" s="160"/>
      <c r="AE130" s="160" t="s">
        <v>132</v>
      </c>
      <c r="AF130" s="160"/>
      <c r="AG130" s="160"/>
      <c r="AH130" s="160"/>
      <c r="AI130" s="160"/>
      <c r="AJ130" s="160"/>
      <c r="AK130" s="160"/>
      <c r="AL130" s="160"/>
      <c r="AM130" s="160"/>
      <c r="AN130" s="160"/>
      <c r="AO130" s="160"/>
      <c r="AP130" s="160"/>
      <c r="AQ130" s="160"/>
      <c r="AR130" s="160"/>
      <c r="AS130" s="160"/>
      <c r="AT130" s="160"/>
      <c r="AU130" s="160"/>
      <c r="AV130" s="160"/>
      <c r="AW130" s="160"/>
      <c r="AX130" s="160"/>
      <c r="AY130" s="160"/>
      <c r="AZ130" s="160"/>
      <c r="BA130" s="160"/>
      <c r="BB130" s="160"/>
      <c r="BC130" s="160"/>
      <c r="BD130" s="160"/>
      <c r="BE130" s="160"/>
      <c r="BF130" s="160"/>
      <c r="BG130" s="160"/>
      <c r="BH130" s="160"/>
    </row>
    <row r="131" spans="1:60" ht="22.5" outlineLevel="1" x14ac:dyDescent="0.2">
      <c r="A131" s="161">
        <v>101</v>
      </c>
      <c r="B131" s="166" t="s">
        <v>343</v>
      </c>
      <c r="C131" s="194" t="s">
        <v>344</v>
      </c>
      <c r="D131" s="168" t="s">
        <v>131</v>
      </c>
      <c r="E131" s="171">
        <v>95.71</v>
      </c>
      <c r="F131" s="175"/>
      <c r="G131" s="175">
        <f t="shared" si="59"/>
        <v>0</v>
      </c>
      <c r="H131" s="175">
        <v>70.39</v>
      </c>
      <c r="I131" s="175">
        <f>ROUND(E131*H131,2)</f>
        <v>6737.03</v>
      </c>
      <c r="J131" s="175">
        <v>321.61</v>
      </c>
      <c r="K131" s="175">
        <f>ROUND(E131*J131,2)</f>
        <v>30781.29</v>
      </c>
      <c r="L131" s="175">
        <v>0</v>
      </c>
      <c r="M131" s="175">
        <f>G131*(1+L131/100)</f>
        <v>0</v>
      </c>
      <c r="N131" s="175">
        <v>2.2300000000000002E-3</v>
      </c>
      <c r="O131" s="175">
        <f>ROUND(E131*N131,2)</f>
        <v>0.21</v>
      </c>
      <c r="P131" s="175">
        <v>0</v>
      </c>
      <c r="Q131" s="175">
        <f>ROUND(E131*P131,2)</f>
        <v>0</v>
      </c>
      <c r="R131" s="175"/>
      <c r="S131" s="175"/>
      <c r="T131" s="176">
        <v>0.97</v>
      </c>
      <c r="U131" s="175">
        <f>ROUND(E131*T131,2)</f>
        <v>92.84</v>
      </c>
      <c r="V131" s="160"/>
      <c r="W131" s="160"/>
      <c r="X131" s="160"/>
      <c r="Y131" s="160"/>
      <c r="Z131" s="160"/>
      <c r="AA131" s="160"/>
      <c r="AB131" s="160"/>
      <c r="AC131" s="160"/>
      <c r="AD131" s="160"/>
      <c r="AE131" s="160" t="s">
        <v>132</v>
      </c>
      <c r="AF131" s="160"/>
      <c r="AG131" s="160"/>
      <c r="AH131" s="160"/>
      <c r="AI131" s="160"/>
      <c r="AJ131" s="160"/>
      <c r="AK131" s="160"/>
      <c r="AL131" s="160"/>
      <c r="AM131" s="160"/>
      <c r="AN131" s="160"/>
      <c r="AO131" s="160"/>
      <c r="AP131" s="160"/>
      <c r="AQ131" s="160"/>
      <c r="AR131" s="160"/>
      <c r="AS131" s="160"/>
      <c r="AT131" s="160"/>
      <c r="AU131" s="160"/>
      <c r="AV131" s="160"/>
      <c r="AW131" s="160"/>
      <c r="AX131" s="160"/>
      <c r="AY131" s="160"/>
      <c r="AZ131" s="160"/>
      <c r="BA131" s="160"/>
      <c r="BB131" s="160"/>
      <c r="BC131" s="160"/>
      <c r="BD131" s="160"/>
      <c r="BE131" s="160"/>
      <c r="BF131" s="160"/>
      <c r="BG131" s="160"/>
      <c r="BH131" s="160"/>
    </row>
    <row r="132" spans="1:60" outlineLevel="1" x14ac:dyDescent="0.2">
      <c r="A132" s="161">
        <v>102</v>
      </c>
      <c r="B132" s="166" t="s">
        <v>345</v>
      </c>
      <c r="C132" s="194" t="s">
        <v>346</v>
      </c>
      <c r="D132" s="168" t="s">
        <v>131</v>
      </c>
      <c r="E132" s="171">
        <v>105.28100000000001</v>
      </c>
      <c r="F132" s="175"/>
      <c r="G132" s="175">
        <f t="shared" si="59"/>
        <v>0</v>
      </c>
      <c r="H132" s="175">
        <v>440.5</v>
      </c>
      <c r="I132" s="175">
        <f>ROUND(E132*H132,2)</f>
        <v>46376.28</v>
      </c>
      <c r="J132" s="175">
        <v>0</v>
      </c>
      <c r="K132" s="175">
        <f>ROUND(E132*J132,2)</f>
        <v>0</v>
      </c>
      <c r="L132" s="175">
        <v>0</v>
      </c>
      <c r="M132" s="175">
        <f>G132*(1+L132/100)</f>
        <v>0</v>
      </c>
      <c r="N132" s="175">
        <v>1.7999999999999999E-2</v>
      </c>
      <c r="O132" s="175">
        <f>ROUND(E132*N132,2)</f>
        <v>1.9</v>
      </c>
      <c r="P132" s="175">
        <v>0</v>
      </c>
      <c r="Q132" s="175">
        <f>ROUND(E132*P132,2)</f>
        <v>0</v>
      </c>
      <c r="R132" s="175"/>
      <c r="S132" s="175"/>
      <c r="T132" s="176">
        <v>0</v>
      </c>
      <c r="U132" s="175">
        <f>ROUND(E132*T132,2)</f>
        <v>0</v>
      </c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 t="s">
        <v>229</v>
      </c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</row>
    <row r="133" spans="1:60" outlineLevel="1" x14ac:dyDescent="0.2">
      <c r="A133" s="161"/>
      <c r="B133" s="166"/>
      <c r="C133" s="196" t="s">
        <v>347</v>
      </c>
      <c r="D133" s="170"/>
      <c r="E133" s="173">
        <v>105.28100000000001</v>
      </c>
      <c r="F133" s="175"/>
      <c r="G133" s="175"/>
      <c r="H133" s="175"/>
      <c r="I133" s="175"/>
      <c r="J133" s="175"/>
      <c r="K133" s="175"/>
      <c r="L133" s="175"/>
      <c r="M133" s="175"/>
      <c r="N133" s="175"/>
      <c r="O133" s="175"/>
      <c r="P133" s="175"/>
      <c r="Q133" s="175"/>
      <c r="R133" s="175"/>
      <c r="S133" s="175"/>
      <c r="T133" s="176"/>
      <c r="U133" s="175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 t="s">
        <v>174</v>
      </c>
      <c r="AF133" s="160">
        <v>0</v>
      </c>
      <c r="AG133" s="160"/>
      <c r="AH133" s="160"/>
      <c r="AI133" s="160"/>
      <c r="AJ133" s="160"/>
      <c r="AK133" s="160"/>
      <c r="AL133" s="160"/>
      <c r="AM133" s="160"/>
      <c r="AN133" s="160"/>
      <c r="AO133" s="160"/>
      <c r="AP133" s="160"/>
      <c r="AQ133" s="160"/>
      <c r="AR133" s="160"/>
      <c r="AS133" s="160"/>
      <c r="AT133" s="160"/>
      <c r="AU133" s="160"/>
      <c r="AV133" s="160"/>
      <c r="AW133" s="160"/>
      <c r="AX133" s="160"/>
      <c r="AY133" s="160"/>
      <c r="AZ133" s="160"/>
      <c r="BA133" s="160"/>
      <c r="BB133" s="160"/>
      <c r="BC133" s="160"/>
      <c r="BD133" s="160"/>
      <c r="BE133" s="160"/>
      <c r="BF133" s="160"/>
      <c r="BG133" s="160"/>
      <c r="BH133" s="160"/>
    </row>
    <row r="134" spans="1:60" outlineLevel="1" x14ac:dyDescent="0.2">
      <c r="A134" s="161">
        <v>103</v>
      </c>
      <c r="B134" s="166" t="s">
        <v>348</v>
      </c>
      <c r="C134" s="194" t="s">
        <v>349</v>
      </c>
      <c r="D134" s="168" t="s">
        <v>150</v>
      </c>
      <c r="E134" s="171">
        <v>128.32</v>
      </c>
      <c r="F134" s="175"/>
      <c r="G134" s="175">
        <f t="shared" ref="G134:G137" si="60">E134*F134</f>
        <v>0</v>
      </c>
      <c r="H134" s="175">
        <v>16.8</v>
      </c>
      <c r="I134" s="175">
        <f>ROUND(E134*H134,2)</f>
        <v>2155.7800000000002</v>
      </c>
      <c r="J134" s="175">
        <v>23.2</v>
      </c>
      <c r="K134" s="175">
        <f>ROUND(E134*J134,2)</f>
        <v>2977.02</v>
      </c>
      <c r="L134" s="175">
        <v>0</v>
      </c>
      <c r="M134" s="175">
        <f>G134*(1+L134/100)</f>
        <v>0</v>
      </c>
      <c r="N134" s="175">
        <v>4.0000000000000003E-5</v>
      </c>
      <c r="O134" s="175">
        <f>ROUND(E134*N134,2)</f>
        <v>0.01</v>
      </c>
      <c r="P134" s="175">
        <v>0</v>
      </c>
      <c r="Q134" s="175">
        <f>ROUND(E134*P134,2)</f>
        <v>0</v>
      </c>
      <c r="R134" s="175"/>
      <c r="S134" s="175"/>
      <c r="T134" s="176">
        <v>7.0000000000000007E-2</v>
      </c>
      <c r="U134" s="175">
        <f>ROUND(E134*T134,2)</f>
        <v>8.98</v>
      </c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 t="s">
        <v>132</v>
      </c>
      <c r="AF134" s="160"/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</row>
    <row r="135" spans="1:60" outlineLevel="1" x14ac:dyDescent="0.2">
      <c r="A135" s="161">
        <v>104</v>
      </c>
      <c r="B135" s="166" t="s">
        <v>350</v>
      </c>
      <c r="C135" s="194" t="s">
        <v>351</v>
      </c>
      <c r="D135" s="168" t="s">
        <v>131</v>
      </c>
      <c r="E135" s="171">
        <v>20.92</v>
      </c>
      <c r="F135" s="175"/>
      <c r="G135" s="175">
        <f t="shared" si="60"/>
        <v>0</v>
      </c>
      <c r="H135" s="175">
        <v>0</v>
      </c>
      <c r="I135" s="175">
        <f>ROUND(E135*H135,2)</f>
        <v>0</v>
      </c>
      <c r="J135" s="175">
        <v>55</v>
      </c>
      <c r="K135" s="175">
        <f>ROUND(E135*J135,2)</f>
        <v>1150.5999999999999</v>
      </c>
      <c r="L135" s="175">
        <v>0</v>
      </c>
      <c r="M135" s="175">
        <f>G135*(1+L135/100)</f>
        <v>0</v>
      </c>
      <c r="N135" s="175">
        <v>0</v>
      </c>
      <c r="O135" s="175">
        <f>ROUND(E135*N135,2)</f>
        <v>0</v>
      </c>
      <c r="P135" s="175">
        <v>0</v>
      </c>
      <c r="Q135" s="175">
        <f>ROUND(E135*P135,2)</f>
        <v>0</v>
      </c>
      <c r="R135" s="175"/>
      <c r="S135" s="175"/>
      <c r="T135" s="176">
        <v>0.16600000000000001</v>
      </c>
      <c r="U135" s="175">
        <f>ROUND(E135*T135,2)</f>
        <v>3.47</v>
      </c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 t="s">
        <v>132</v>
      </c>
      <c r="AF135" s="160"/>
      <c r="AG135" s="160"/>
      <c r="AH135" s="160"/>
      <c r="AI135" s="160"/>
      <c r="AJ135" s="160"/>
      <c r="AK135" s="160"/>
      <c r="AL135" s="160"/>
      <c r="AM135" s="160"/>
      <c r="AN135" s="160"/>
      <c r="AO135" s="160"/>
      <c r="AP135" s="160"/>
      <c r="AQ135" s="160"/>
      <c r="AR135" s="160"/>
      <c r="AS135" s="160"/>
      <c r="AT135" s="160"/>
      <c r="AU135" s="160"/>
      <c r="AV135" s="160"/>
      <c r="AW135" s="160"/>
      <c r="AX135" s="160"/>
      <c r="AY135" s="160"/>
      <c r="AZ135" s="160"/>
      <c r="BA135" s="160"/>
      <c r="BB135" s="160"/>
      <c r="BC135" s="160"/>
      <c r="BD135" s="160"/>
      <c r="BE135" s="160"/>
      <c r="BF135" s="160"/>
      <c r="BG135" s="160"/>
      <c r="BH135" s="160"/>
    </row>
    <row r="136" spans="1:60" ht="22.5" outlineLevel="1" x14ac:dyDescent="0.2">
      <c r="A136" s="161">
        <v>105</v>
      </c>
      <c r="B136" s="166" t="s">
        <v>352</v>
      </c>
      <c r="C136" s="194" t="s">
        <v>353</v>
      </c>
      <c r="D136" s="168" t="s">
        <v>131</v>
      </c>
      <c r="E136" s="171">
        <v>95.71</v>
      </c>
      <c r="F136" s="175"/>
      <c r="G136" s="175">
        <f t="shared" si="60"/>
        <v>0</v>
      </c>
      <c r="H136" s="175">
        <v>24.7</v>
      </c>
      <c r="I136" s="175">
        <f>ROUND(E136*H136,2)</f>
        <v>2364.04</v>
      </c>
      <c r="J136" s="175">
        <v>0</v>
      </c>
      <c r="K136" s="175">
        <f>ROUND(E136*J136,2)</f>
        <v>0</v>
      </c>
      <c r="L136" s="175">
        <v>0</v>
      </c>
      <c r="M136" s="175">
        <f>G136*(1+L136/100)</f>
        <v>0</v>
      </c>
      <c r="N136" s="175">
        <v>8.0000000000000004E-4</v>
      </c>
      <c r="O136" s="175">
        <f>ROUND(E136*N136,2)</f>
        <v>0.08</v>
      </c>
      <c r="P136" s="175">
        <v>0</v>
      </c>
      <c r="Q136" s="175">
        <f>ROUND(E136*P136,2)</f>
        <v>0</v>
      </c>
      <c r="R136" s="175"/>
      <c r="S136" s="175"/>
      <c r="T136" s="176">
        <v>0</v>
      </c>
      <c r="U136" s="175">
        <f>ROUND(E136*T136,2)</f>
        <v>0</v>
      </c>
      <c r="V136" s="160"/>
      <c r="W136" s="160"/>
      <c r="X136" s="160"/>
      <c r="Y136" s="160"/>
      <c r="Z136" s="160"/>
      <c r="AA136" s="160"/>
      <c r="AB136" s="160"/>
      <c r="AC136" s="160"/>
      <c r="AD136" s="160"/>
      <c r="AE136" s="160" t="s">
        <v>132</v>
      </c>
      <c r="AF136" s="160"/>
      <c r="AG136" s="160"/>
      <c r="AH136" s="160"/>
      <c r="AI136" s="160"/>
      <c r="AJ136" s="160"/>
      <c r="AK136" s="160"/>
      <c r="AL136" s="160"/>
      <c r="AM136" s="160"/>
      <c r="AN136" s="160"/>
      <c r="AO136" s="160"/>
      <c r="AP136" s="160"/>
      <c r="AQ136" s="160"/>
      <c r="AR136" s="160"/>
      <c r="AS136" s="160"/>
      <c r="AT136" s="160"/>
      <c r="AU136" s="160"/>
      <c r="AV136" s="160"/>
      <c r="AW136" s="160"/>
      <c r="AX136" s="160"/>
      <c r="AY136" s="160"/>
      <c r="AZ136" s="160"/>
      <c r="BA136" s="160"/>
      <c r="BB136" s="160"/>
      <c r="BC136" s="160"/>
      <c r="BD136" s="160"/>
      <c r="BE136" s="160"/>
      <c r="BF136" s="160"/>
      <c r="BG136" s="160"/>
      <c r="BH136" s="160"/>
    </row>
    <row r="137" spans="1:60" outlineLevel="1" x14ac:dyDescent="0.2">
      <c r="A137" s="161">
        <v>106</v>
      </c>
      <c r="B137" s="166" t="s">
        <v>354</v>
      </c>
      <c r="C137" s="194" t="s">
        <v>355</v>
      </c>
      <c r="D137" s="168" t="s">
        <v>172</v>
      </c>
      <c r="E137" s="171">
        <v>2.21</v>
      </c>
      <c r="F137" s="175"/>
      <c r="G137" s="175">
        <f t="shared" si="60"/>
        <v>0</v>
      </c>
      <c r="H137" s="175">
        <v>0</v>
      </c>
      <c r="I137" s="175">
        <f>ROUND(E137*H137,2)</f>
        <v>0</v>
      </c>
      <c r="J137" s="175">
        <v>427.5</v>
      </c>
      <c r="K137" s="175">
        <f>ROUND(E137*J137,2)</f>
        <v>944.78</v>
      </c>
      <c r="L137" s="175">
        <v>0</v>
      </c>
      <c r="M137" s="175">
        <f>G137*(1+L137/100)</f>
        <v>0</v>
      </c>
      <c r="N137" s="175">
        <v>0</v>
      </c>
      <c r="O137" s="175">
        <f>ROUND(E137*N137,2)</f>
        <v>0</v>
      </c>
      <c r="P137" s="175">
        <v>0</v>
      </c>
      <c r="Q137" s="175">
        <f>ROUND(E137*P137,2)</f>
        <v>0</v>
      </c>
      <c r="R137" s="175"/>
      <c r="S137" s="175"/>
      <c r="T137" s="176">
        <v>1.2649999999999999</v>
      </c>
      <c r="U137" s="175">
        <f>ROUND(E137*T137,2)</f>
        <v>2.8</v>
      </c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 t="s">
        <v>132</v>
      </c>
      <c r="AF137" s="160"/>
      <c r="AG137" s="160"/>
      <c r="AH137" s="160"/>
      <c r="AI137" s="160"/>
      <c r="AJ137" s="160"/>
      <c r="AK137" s="160"/>
      <c r="AL137" s="160"/>
      <c r="AM137" s="160"/>
      <c r="AN137" s="160"/>
      <c r="AO137" s="160"/>
      <c r="AP137" s="160"/>
      <c r="AQ137" s="160"/>
      <c r="AR137" s="160"/>
      <c r="AS137" s="160"/>
      <c r="AT137" s="160"/>
      <c r="AU137" s="160"/>
      <c r="AV137" s="160"/>
      <c r="AW137" s="160"/>
      <c r="AX137" s="160"/>
      <c r="AY137" s="160"/>
      <c r="AZ137" s="160"/>
      <c r="BA137" s="160"/>
      <c r="BB137" s="160"/>
      <c r="BC137" s="160"/>
      <c r="BD137" s="160"/>
      <c r="BE137" s="160"/>
      <c r="BF137" s="160"/>
      <c r="BG137" s="160"/>
      <c r="BH137" s="160"/>
    </row>
    <row r="138" spans="1:60" x14ac:dyDescent="0.2">
      <c r="A138" s="162" t="s">
        <v>127</v>
      </c>
      <c r="B138" s="167" t="s">
        <v>90</v>
      </c>
      <c r="C138" s="195" t="s">
        <v>91</v>
      </c>
      <c r="D138" s="169"/>
      <c r="E138" s="172"/>
      <c r="F138" s="177"/>
      <c r="G138" s="177">
        <f>SUMIF(AE139:AE146,"&lt;&gt;NOR",G139:G146)</f>
        <v>0</v>
      </c>
      <c r="H138" s="177"/>
      <c r="I138" s="177">
        <f>SUM(I139:I146)</f>
        <v>63748.17</v>
      </c>
      <c r="J138" s="177"/>
      <c r="K138" s="177">
        <f>SUM(K139:K146)</f>
        <v>241872.36999999997</v>
      </c>
      <c r="L138" s="177"/>
      <c r="M138" s="177">
        <f>SUM(M139:M146)</f>
        <v>0</v>
      </c>
      <c r="N138" s="177"/>
      <c r="O138" s="177">
        <f>SUM(O139:O146)</f>
        <v>31.040000000000003</v>
      </c>
      <c r="P138" s="177"/>
      <c r="Q138" s="177">
        <f>SUM(Q139:Q146)</f>
        <v>0</v>
      </c>
      <c r="R138" s="177"/>
      <c r="S138" s="177"/>
      <c r="T138" s="178"/>
      <c r="U138" s="177">
        <f>SUM(U139:U146)</f>
        <v>864.92</v>
      </c>
      <c r="AE138" t="s">
        <v>128</v>
      </c>
    </row>
    <row r="139" spans="1:60" outlineLevel="1" x14ac:dyDescent="0.2">
      <c r="A139" s="161">
        <v>107</v>
      </c>
      <c r="B139" s="166" t="s">
        <v>356</v>
      </c>
      <c r="C139" s="194" t="s">
        <v>357</v>
      </c>
      <c r="D139" s="168" t="s">
        <v>131</v>
      </c>
      <c r="E139" s="171">
        <v>264.14</v>
      </c>
      <c r="F139" s="175"/>
      <c r="G139" s="175">
        <f t="shared" ref="G139:G141" si="61">E139*F139</f>
        <v>0</v>
      </c>
      <c r="H139" s="175">
        <v>21.73</v>
      </c>
      <c r="I139" s="175">
        <f>ROUND(E139*H139,2)</f>
        <v>5739.76</v>
      </c>
      <c r="J139" s="175">
        <v>16.569999999999997</v>
      </c>
      <c r="K139" s="175">
        <f>ROUND(E139*J139,2)</f>
        <v>4376.8</v>
      </c>
      <c r="L139" s="175">
        <v>0</v>
      </c>
      <c r="M139" s="175">
        <f>G139*(1+L139/100)</f>
        <v>0</v>
      </c>
      <c r="N139" s="175">
        <v>2.1000000000000001E-4</v>
      </c>
      <c r="O139" s="175">
        <f>ROUND(E139*N139,2)</f>
        <v>0.06</v>
      </c>
      <c r="P139" s="175">
        <v>0</v>
      </c>
      <c r="Q139" s="175">
        <f>ROUND(E139*P139,2)</f>
        <v>0</v>
      </c>
      <c r="R139" s="175"/>
      <c r="S139" s="175"/>
      <c r="T139" s="176">
        <v>0.05</v>
      </c>
      <c r="U139" s="175">
        <f>ROUND(E139*T139,2)</f>
        <v>13.21</v>
      </c>
      <c r="V139" s="160"/>
      <c r="W139" s="160"/>
      <c r="X139" s="160"/>
      <c r="Y139" s="160"/>
      <c r="Z139" s="160"/>
      <c r="AA139" s="160"/>
      <c r="AB139" s="160"/>
      <c r="AC139" s="160"/>
      <c r="AD139" s="160"/>
      <c r="AE139" s="160" t="s">
        <v>132</v>
      </c>
      <c r="AF139" s="160"/>
      <c r="AG139" s="160"/>
      <c r="AH139" s="160"/>
      <c r="AI139" s="160"/>
      <c r="AJ139" s="160"/>
      <c r="AK139" s="160"/>
      <c r="AL139" s="160"/>
      <c r="AM139" s="160"/>
      <c r="AN139" s="160"/>
      <c r="AO139" s="160"/>
      <c r="AP139" s="160"/>
      <c r="AQ139" s="160"/>
      <c r="AR139" s="160"/>
      <c r="AS139" s="160"/>
      <c r="AT139" s="160"/>
      <c r="AU139" s="160"/>
      <c r="AV139" s="160"/>
      <c r="AW139" s="160"/>
      <c r="AX139" s="160"/>
      <c r="AY139" s="160"/>
      <c r="AZ139" s="160"/>
      <c r="BA139" s="160"/>
      <c r="BB139" s="160"/>
      <c r="BC139" s="160"/>
      <c r="BD139" s="160"/>
      <c r="BE139" s="160"/>
      <c r="BF139" s="160"/>
      <c r="BG139" s="160"/>
      <c r="BH139" s="160"/>
    </row>
    <row r="140" spans="1:60" outlineLevel="1" x14ac:dyDescent="0.2">
      <c r="A140" s="161">
        <v>108</v>
      </c>
      <c r="B140" s="166" t="s">
        <v>358</v>
      </c>
      <c r="C140" s="194" t="s">
        <v>359</v>
      </c>
      <c r="D140" s="168" t="s">
        <v>131</v>
      </c>
      <c r="E140" s="171">
        <v>264.14</v>
      </c>
      <c r="F140" s="175"/>
      <c r="G140" s="175">
        <f t="shared" si="61"/>
        <v>0</v>
      </c>
      <c r="H140" s="175">
        <v>52.76</v>
      </c>
      <c r="I140" s="175">
        <f>ROUND(E140*H140,2)</f>
        <v>13936.03</v>
      </c>
      <c r="J140" s="175">
        <v>422.74</v>
      </c>
      <c r="K140" s="175">
        <f>ROUND(E140*J140,2)</f>
        <v>111662.54</v>
      </c>
      <c r="L140" s="175">
        <v>0</v>
      </c>
      <c r="M140" s="175">
        <f>G140*(1+L140/100)</f>
        <v>0</v>
      </c>
      <c r="N140" s="175">
        <v>5.5800000000000002E-2</v>
      </c>
      <c r="O140" s="175">
        <f>ROUND(E140*N140,2)</f>
        <v>14.74</v>
      </c>
      <c r="P140" s="175">
        <v>0</v>
      </c>
      <c r="Q140" s="175">
        <f>ROUND(E140*P140,2)</f>
        <v>0</v>
      </c>
      <c r="R140" s="175"/>
      <c r="S140" s="175"/>
      <c r="T140" s="176">
        <v>1.2629999999999999</v>
      </c>
      <c r="U140" s="175">
        <f>ROUND(E140*T140,2)</f>
        <v>333.61</v>
      </c>
      <c r="V140" s="160"/>
      <c r="W140" s="160"/>
      <c r="X140" s="160"/>
      <c r="Y140" s="160"/>
      <c r="Z140" s="160"/>
      <c r="AA140" s="160"/>
      <c r="AB140" s="160"/>
      <c r="AC140" s="160"/>
      <c r="AD140" s="160"/>
      <c r="AE140" s="160" t="s">
        <v>132</v>
      </c>
      <c r="AF140" s="160"/>
      <c r="AG140" s="160"/>
      <c r="AH140" s="160"/>
      <c r="AI140" s="160"/>
      <c r="AJ140" s="160"/>
      <c r="AK140" s="160"/>
      <c r="AL140" s="160"/>
      <c r="AM140" s="160"/>
      <c r="AN140" s="160"/>
      <c r="AO140" s="160"/>
      <c r="AP140" s="160"/>
      <c r="AQ140" s="160"/>
      <c r="AR140" s="160"/>
      <c r="AS140" s="160"/>
      <c r="AT140" s="160"/>
      <c r="AU140" s="160"/>
      <c r="AV140" s="160"/>
      <c r="AW140" s="160"/>
      <c r="AX140" s="160"/>
      <c r="AY140" s="160"/>
      <c r="AZ140" s="160"/>
      <c r="BA140" s="160"/>
      <c r="BB140" s="160"/>
      <c r="BC140" s="160"/>
      <c r="BD140" s="160"/>
      <c r="BE140" s="160"/>
      <c r="BF140" s="160"/>
      <c r="BG140" s="160"/>
      <c r="BH140" s="160"/>
    </row>
    <row r="141" spans="1:60" ht="22.5" outlineLevel="1" x14ac:dyDescent="0.2">
      <c r="A141" s="161">
        <v>109</v>
      </c>
      <c r="B141" s="166" t="s">
        <v>360</v>
      </c>
      <c r="C141" s="194" t="s">
        <v>361</v>
      </c>
      <c r="D141" s="168" t="s">
        <v>131</v>
      </c>
      <c r="E141" s="171">
        <v>290.52100000000002</v>
      </c>
      <c r="F141" s="175"/>
      <c r="G141" s="175">
        <f t="shared" si="61"/>
        <v>0</v>
      </c>
      <c r="H141" s="175">
        <v>35.33</v>
      </c>
      <c r="I141" s="175">
        <f>ROUND(E141*H141,2)</f>
        <v>10264.11</v>
      </c>
      <c r="J141" s="175">
        <v>259.67</v>
      </c>
      <c r="K141" s="175">
        <f>ROUND(E141*J141,2)</f>
        <v>75439.59</v>
      </c>
      <c r="L141" s="175">
        <v>0</v>
      </c>
      <c r="M141" s="175">
        <f>G141*(1+L141/100)</f>
        <v>0</v>
      </c>
      <c r="N141" s="175">
        <v>5.5800000000000002E-2</v>
      </c>
      <c r="O141" s="175">
        <f>ROUND(E141*N141,2)</f>
        <v>16.21</v>
      </c>
      <c r="P141" s="175">
        <v>0</v>
      </c>
      <c r="Q141" s="175">
        <f>ROUND(E141*P141,2)</f>
        <v>0</v>
      </c>
      <c r="R141" s="175"/>
      <c r="S141" s="175"/>
      <c r="T141" s="176">
        <v>1.2629999999999999</v>
      </c>
      <c r="U141" s="175">
        <f>ROUND(E141*T141,2)</f>
        <v>366.93</v>
      </c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 t="s">
        <v>132</v>
      </c>
      <c r="AF141" s="160"/>
      <c r="AG141" s="160"/>
      <c r="AH141" s="160"/>
      <c r="AI141" s="160"/>
      <c r="AJ141" s="160"/>
      <c r="AK141" s="160"/>
      <c r="AL141" s="160"/>
      <c r="AM141" s="160"/>
      <c r="AN141" s="160"/>
      <c r="AO141" s="160"/>
      <c r="AP141" s="160"/>
      <c r="AQ141" s="160"/>
      <c r="AR141" s="160"/>
      <c r="AS141" s="160"/>
      <c r="AT141" s="160"/>
      <c r="AU141" s="160"/>
      <c r="AV141" s="160"/>
      <c r="AW141" s="160"/>
      <c r="AX141" s="160"/>
      <c r="AY141" s="160"/>
      <c r="AZ141" s="160"/>
      <c r="BA141" s="160"/>
      <c r="BB141" s="160"/>
      <c r="BC141" s="160"/>
      <c r="BD141" s="160"/>
      <c r="BE141" s="160"/>
      <c r="BF141" s="160"/>
      <c r="BG141" s="160"/>
      <c r="BH141" s="160"/>
    </row>
    <row r="142" spans="1:60" outlineLevel="1" x14ac:dyDescent="0.2">
      <c r="A142" s="161"/>
      <c r="B142" s="166"/>
      <c r="C142" s="196" t="s">
        <v>362</v>
      </c>
      <c r="D142" s="170"/>
      <c r="E142" s="173">
        <v>290.52100000000002</v>
      </c>
      <c r="F142" s="175"/>
      <c r="G142" s="175"/>
      <c r="H142" s="175"/>
      <c r="I142" s="175"/>
      <c r="J142" s="175"/>
      <c r="K142" s="175"/>
      <c r="L142" s="175"/>
      <c r="M142" s="175"/>
      <c r="N142" s="175"/>
      <c r="O142" s="175"/>
      <c r="P142" s="175"/>
      <c r="Q142" s="175"/>
      <c r="R142" s="175"/>
      <c r="S142" s="175"/>
      <c r="T142" s="176"/>
      <c r="U142" s="175"/>
      <c r="V142" s="160"/>
      <c r="W142" s="160"/>
      <c r="X142" s="160"/>
      <c r="Y142" s="160"/>
      <c r="Z142" s="160"/>
      <c r="AA142" s="160"/>
      <c r="AB142" s="160"/>
      <c r="AC142" s="160"/>
      <c r="AD142" s="160"/>
      <c r="AE142" s="160" t="s">
        <v>174</v>
      </c>
      <c r="AF142" s="160">
        <v>0</v>
      </c>
      <c r="AG142" s="160"/>
      <c r="AH142" s="160"/>
      <c r="AI142" s="160"/>
      <c r="AJ142" s="160"/>
      <c r="AK142" s="160"/>
      <c r="AL142" s="160"/>
      <c r="AM142" s="160"/>
      <c r="AN142" s="160"/>
      <c r="AO142" s="160"/>
      <c r="AP142" s="160"/>
      <c r="AQ142" s="160"/>
      <c r="AR142" s="160"/>
      <c r="AS142" s="160"/>
      <c r="AT142" s="160"/>
      <c r="AU142" s="160"/>
      <c r="AV142" s="160"/>
      <c r="AW142" s="160"/>
      <c r="AX142" s="160"/>
      <c r="AY142" s="160"/>
      <c r="AZ142" s="160"/>
      <c r="BA142" s="160"/>
      <c r="BB142" s="160"/>
      <c r="BC142" s="160"/>
      <c r="BD142" s="160"/>
      <c r="BE142" s="160"/>
      <c r="BF142" s="160"/>
      <c r="BG142" s="160"/>
      <c r="BH142" s="160"/>
    </row>
    <row r="143" spans="1:60" outlineLevel="1" x14ac:dyDescent="0.2">
      <c r="A143" s="161">
        <v>110</v>
      </c>
      <c r="B143" s="166" t="s">
        <v>363</v>
      </c>
      <c r="C143" s="194" t="s">
        <v>364</v>
      </c>
      <c r="D143" s="168" t="s">
        <v>150</v>
      </c>
      <c r="E143" s="171">
        <v>150</v>
      </c>
      <c r="F143" s="175"/>
      <c r="G143" s="175">
        <f t="shared" ref="G143:G146" si="62">E143*F143</f>
        <v>0</v>
      </c>
      <c r="H143" s="175">
        <v>223.74</v>
      </c>
      <c r="I143" s="175">
        <f>ROUND(E143*H143,2)</f>
        <v>33561</v>
      </c>
      <c r="J143" s="175">
        <v>39.759999999999991</v>
      </c>
      <c r="K143" s="175">
        <f>ROUND(E143*J143,2)</f>
        <v>5964</v>
      </c>
      <c r="L143" s="175">
        <v>0</v>
      </c>
      <c r="M143" s="175">
        <f>G143*(1+L143/100)</f>
        <v>0</v>
      </c>
      <c r="N143" s="175">
        <v>1E-4</v>
      </c>
      <c r="O143" s="175">
        <f>ROUND(E143*N143,2)</f>
        <v>0.02</v>
      </c>
      <c r="P143" s="175">
        <v>0</v>
      </c>
      <c r="Q143" s="175">
        <f>ROUND(E143*P143,2)</f>
        <v>0</v>
      </c>
      <c r="R143" s="175"/>
      <c r="S143" s="175"/>
      <c r="T143" s="176">
        <v>0.12</v>
      </c>
      <c r="U143" s="175">
        <f>ROUND(E143*T143,2)</f>
        <v>18</v>
      </c>
      <c r="V143" s="160"/>
      <c r="W143" s="160"/>
      <c r="X143" s="160"/>
      <c r="Y143" s="160"/>
      <c r="Z143" s="160"/>
      <c r="AA143" s="160"/>
      <c r="AB143" s="160"/>
      <c r="AC143" s="160"/>
      <c r="AD143" s="160"/>
      <c r="AE143" s="160" t="s">
        <v>132</v>
      </c>
      <c r="AF143" s="160"/>
      <c r="AG143" s="160"/>
      <c r="AH143" s="160"/>
      <c r="AI143" s="160"/>
      <c r="AJ143" s="160"/>
      <c r="AK143" s="160"/>
      <c r="AL143" s="160"/>
      <c r="AM143" s="160"/>
      <c r="AN143" s="160"/>
      <c r="AO143" s="160"/>
      <c r="AP143" s="160"/>
      <c r="AQ143" s="160"/>
      <c r="AR143" s="160"/>
      <c r="AS143" s="160"/>
      <c r="AT143" s="160"/>
      <c r="AU143" s="160"/>
      <c r="AV143" s="160"/>
      <c r="AW143" s="160"/>
      <c r="AX143" s="160"/>
      <c r="AY143" s="160"/>
      <c r="AZ143" s="160"/>
      <c r="BA143" s="160"/>
      <c r="BB143" s="160"/>
      <c r="BC143" s="160"/>
      <c r="BD143" s="160"/>
      <c r="BE143" s="160"/>
      <c r="BF143" s="160"/>
      <c r="BG143" s="160"/>
      <c r="BH143" s="160"/>
    </row>
    <row r="144" spans="1:60" ht="22.5" outlineLevel="1" x14ac:dyDescent="0.2">
      <c r="A144" s="161">
        <v>111</v>
      </c>
      <c r="B144" s="166" t="s">
        <v>365</v>
      </c>
      <c r="C144" s="194" t="s">
        <v>366</v>
      </c>
      <c r="D144" s="168" t="s">
        <v>150</v>
      </c>
      <c r="E144" s="171">
        <v>17.100000000000001</v>
      </c>
      <c r="F144" s="175"/>
      <c r="G144" s="175">
        <f t="shared" si="62"/>
        <v>0</v>
      </c>
      <c r="H144" s="175">
        <v>14.46</v>
      </c>
      <c r="I144" s="175">
        <f>ROUND(E144*H144,2)</f>
        <v>247.27</v>
      </c>
      <c r="J144" s="175">
        <v>131.04</v>
      </c>
      <c r="K144" s="175">
        <f>ROUND(E144*J144,2)</f>
        <v>2240.7800000000002</v>
      </c>
      <c r="L144" s="175">
        <v>0</v>
      </c>
      <c r="M144" s="175">
        <f>G144*(1+L144/100)</f>
        <v>0</v>
      </c>
      <c r="N144" s="175">
        <v>8.4000000000000003E-4</v>
      </c>
      <c r="O144" s="175">
        <f>ROUND(E144*N144,2)</f>
        <v>0.01</v>
      </c>
      <c r="P144" s="175">
        <v>0</v>
      </c>
      <c r="Q144" s="175">
        <f>ROUND(E144*P144,2)</f>
        <v>0</v>
      </c>
      <c r="R144" s="175"/>
      <c r="S144" s="175"/>
      <c r="T144" s="176">
        <v>0.39500000000000002</v>
      </c>
      <c r="U144" s="175">
        <f>ROUND(E144*T144,2)</f>
        <v>6.75</v>
      </c>
      <c r="V144" s="160"/>
      <c r="W144" s="160"/>
      <c r="X144" s="160"/>
      <c r="Y144" s="160"/>
      <c r="Z144" s="160"/>
      <c r="AA144" s="160"/>
      <c r="AB144" s="160"/>
      <c r="AC144" s="160"/>
      <c r="AD144" s="160"/>
      <c r="AE144" s="160" t="s">
        <v>132</v>
      </c>
      <c r="AF144" s="160"/>
      <c r="AG144" s="160"/>
      <c r="AH144" s="160"/>
      <c r="AI144" s="160"/>
      <c r="AJ144" s="160"/>
      <c r="AK144" s="160"/>
      <c r="AL144" s="160"/>
      <c r="AM144" s="160"/>
      <c r="AN144" s="160"/>
      <c r="AO144" s="160"/>
      <c r="AP144" s="160"/>
      <c r="AQ144" s="160"/>
      <c r="AR144" s="160"/>
      <c r="AS144" s="160"/>
      <c r="AT144" s="160"/>
      <c r="AU144" s="160"/>
      <c r="AV144" s="160"/>
      <c r="AW144" s="160"/>
      <c r="AX144" s="160"/>
      <c r="AY144" s="160"/>
      <c r="AZ144" s="160"/>
      <c r="BA144" s="160"/>
      <c r="BB144" s="160"/>
      <c r="BC144" s="160"/>
      <c r="BD144" s="160"/>
      <c r="BE144" s="160"/>
      <c r="BF144" s="160"/>
      <c r="BG144" s="160"/>
      <c r="BH144" s="160"/>
    </row>
    <row r="145" spans="1:60" outlineLevel="1" x14ac:dyDescent="0.2">
      <c r="A145" s="161">
        <v>112</v>
      </c>
      <c r="B145" s="166" t="s">
        <v>367</v>
      </c>
      <c r="C145" s="194" t="s">
        <v>368</v>
      </c>
      <c r="D145" s="168" t="s">
        <v>131</v>
      </c>
      <c r="E145" s="171">
        <v>264.14</v>
      </c>
      <c r="F145" s="175"/>
      <c r="G145" s="175">
        <f t="shared" si="62"/>
        <v>0</v>
      </c>
      <c r="H145" s="175">
        <v>0</v>
      </c>
      <c r="I145" s="175">
        <f>ROUND(E145*H145,2)</f>
        <v>0</v>
      </c>
      <c r="J145" s="175">
        <v>109.5</v>
      </c>
      <c r="K145" s="175">
        <f>ROUND(E145*J145,2)</f>
        <v>28923.33</v>
      </c>
      <c r="L145" s="175">
        <v>0</v>
      </c>
      <c r="M145" s="175">
        <f>G145*(1+L145/100)</f>
        <v>0</v>
      </c>
      <c r="N145" s="175">
        <v>0</v>
      </c>
      <c r="O145" s="175">
        <f>ROUND(E145*N145,2)</f>
        <v>0</v>
      </c>
      <c r="P145" s="175">
        <v>0</v>
      </c>
      <c r="Q145" s="175">
        <f>ROUND(E145*P145,2)</f>
        <v>0</v>
      </c>
      <c r="R145" s="175"/>
      <c r="S145" s="175"/>
      <c r="T145" s="176">
        <v>0.33</v>
      </c>
      <c r="U145" s="175">
        <f>ROUND(E145*T145,2)</f>
        <v>87.17</v>
      </c>
      <c r="V145" s="160"/>
      <c r="W145" s="160"/>
      <c r="X145" s="160"/>
      <c r="Y145" s="160"/>
      <c r="Z145" s="160"/>
      <c r="AA145" s="160"/>
      <c r="AB145" s="160"/>
      <c r="AC145" s="160"/>
      <c r="AD145" s="160"/>
      <c r="AE145" s="160" t="s">
        <v>132</v>
      </c>
      <c r="AF145" s="160"/>
      <c r="AG145" s="160"/>
      <c r="AH145" s="160"/>
      <c r="AI145" s="160"/>
      <c r="AJ145" s="160"/>
      <c r="AK145" s="160"/>
      <c r="AL145" s="160"/>
      <c r="AM145" s="160"/>
      <c r="AN145" s="160"/>
      <c r="AO145" s="160"/>
      <c r="AP145" s="160"/>
      <c r="AQ145" s="160"/>
      <c r="AR145" s="160"/>
      <c r="AS145" s="160"/>
      <c r="AT145" s="160"/>
      <c r="AU145" s="160"/>
      <c r="AV145" s="160"/>
      <c r="AW145" s="160"/>
      <c r="AX145" s="160"/>
      <c r="AY145" s="160"/>
      <c r="AZ145" s="160"/>
      <c r="BA145" s="160"/>
      <c r="BB145" s="160"/>
      <c r="BC145" s="160"/>
      <c r="BD145" s="160"/>
      <c r="BE145" s="160"/>
      <c r="BF145" s="160"/>
      <c r="BG145" s="160"/>
      <c r="BH145" s="160"/>
    </row>
    <row r="146" spans="1:60" outlineLevel="1" x14ac:dyDescent="0.2">
      <c r="A146" s="161">
        <v>113</v>
      </c>
      <c r="B146" s="166" t="s">
        <v>369</v>
      </c>
      <c r="C146" s="194" t="s">
        <v>370</v>
      </c>
      <c r="D146" s="168" t="s">
        <v>172</v>
      </c>
      <c r="E146" s="171">
        <v>31.03</v>
      </c>
      <c r="F146" s="175"/>
      <c r="G146" s="175">
        <f t="shared" si="62"/>
        <v>0</v>
      </c>
      <c r="H146" s="175">
        <v>0</v>
      </c>
      <c r="I146" s="175">
        <f>ROUND(E146*H146,2)</f>
        <v>0</v>
      </c>
      <c r="J146" s="175">
        <v>427.5</v>
      </c>
      <c r="K146" s="175">
        <f>ROUND(E146*J146,2)</f>
        <v>13265.33</v>
      </c>
      <c r="L146" s="175">
        <v>0</v>
      </c>
      <c r="M146" s="175">
        <f>G146*(1+L146/100)</f>
        <v>0</v>
      </c>
      <c r="N146" s="175">
        <v>0</v>
      </c>
      <c r="O146" s="175">
        <f>ROUND(E146*N146,2)</f>
        <v>0</v>
      </c>
      <c r="P146" s="175">
        <v>0</v>
      </c>
      <c r="Q146" s="175">
        <f>ROUND(E146*P146,2)</f>
        <v>0</v>
      </c>
      <c r="R146" s="175"/>
      <c r="S146" s="175"/>
      <c r="T146" s="176">
        <v>1.2649999999999999</v>
      </c>
      <c r="U146" s="175">
        <f>ROUND(E146*T146,2)</f>
        <v>39.25</v>
      </c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 t="s">
        <v>132</v>
      </c>
      <c r="AF146" s="160"/>
      <c r="AG146" s="160"/>
      <c r="AH146" s="160"/>
      <c r="AI146" s="160"/>
      <c r="AJ146" s="160"/>
      <c r="AK146" s="160"/>
      <c r="AL146" s="160"/>
      <c r="AM146" s="160"/>
      <c r="AN146" s="160"/>
      <c r="AO146" s="160"/>
      <c r="AP146" s="160"/>
      <c r="AQ146" s="160"/>
      <c r="AR146" s="160"/>
      <c r="AS146" s="160"/>
      <c r="AT146" s="160"/>
      <c r="AU146" s="160"/>
      <c r="AV146" s="160"/>
      <c r="AW146" s="160"/>
      <c r="AX146" s="160"/>
      <c r="AY146" s="160"/>
      <c r="AZ146" s="160"/>
      <c r="BA146" s="160"/>
      <c r="BB146" s="160"/>
      <c r="BC146" s="160"/>
      <c r="BD146" s="160"/>
      <c r="BE146" s="160"/>
      <c r="BF146" s="160"/>
      <c r="BG146" s="160"/>
      <c r="BH146" s="160"/>
    </row>
    <row r="147" spans="1:60" x14ac:dyDescent="0.2">
      <c r="A147" s="162" t="s">
        <v>127</v>
      </c>
      <c r="B147" s="167" t="s">
        <v>92</v>
      </c>
      <c r="C147" s="195" t="s">
        <v>93</v>
      </c>
      <c r="D147" s="169"/>
      <c r="E147" s="172"/>
      <c r="F147" s="177"/>
      <c r="G147" s="177">
        <f>SUMIF(AE148:AE151,"&lt;&gt;NOR",G148:G151)</f>
        <v>0</v>
      </c>
      <c r="H147" s="177"/>
      <c r="I147" s="177">
        <f>SUM(I148:I151)</f>
        <v>5489.95</v>
      </c>
      <c r="J147" s="177"/>
      <c r="K147" s="177">
        <f>SUM(K148:K151)</f>
        <v>13138.95</v>
      </c>
      <c r="L147" s="177"/>
      <c r="M147" s="177">
        <f>SUM(M148:M151)</f>
        <v>0</v>
      </c>
      <c r="N147" s="177"/>
      <c r="O147" s="177">
        <f>SUM(O148:O151)</f>
        <v>0.02</v>
      </c>
      <c r="P147" s="177"/>
      <c r="Q147" s="177">
        <f>SUM(Q148:Q151)</f>
        <v>0</v>
      </c>
      <c r="R147" s="177"/>
      <c r="S147" s="177"/>
      <c r="T147" s="178"/>
      <c r="U147" s="177">
        <f>SUM(U148:U151)</f>
        <v>49.35</v>
      </c>
      <c r="AE147" t="s">
        <v>128</v>
      </c>
    </row>
    <row r="148" spans="1:60" outlineLevel="1" x14ac:dyDescent="0.2">
      <c r="A148" s="161">
        <v>114</v>
      </c>
      <c r="B148" s="166" t="s">
        <v>371</v>
      </c>
      <c r="C148" s="194" t="s">
        <v>372</v>
      </c>
      <c r="D148" s="168" t="s">
        <v>131</v>
      </c>
      <c r="E148" s="171">
        <v>15</v>
      </c>
      <c r="F148" s="175"/>
      <c r="G148" s="175">
        <f t="shared" ref="G148:G150" si="63">E148*F148</f>
        <v>0</v>
      </c>
      <c r="H148" s="175">
        <v>79.569999999999993</v>
      </c>
      <c r="I148" s="175">
        <f>ROUND(E148*H148,2)</f>
        <v>1193.55</v>
      </c>
      <c r="J148" s="175">
        <v>89.93</v>
      </c>
      <c r="K148" s="175">
        <f>ROUND(E148*J148,2)</f>
        <v>1348.95</v>
      </c>
      <c r="L148" s="175">
        <v>0</v>
      </c>
      <c r="M148" s="175">
        <f>G148*(1+L148/100)</f>
        <v>0</v>
      </c>
      <c r="N148" s="175">
        <v>2.4000000000000001E-4</v>
      </c>
      <c r="O148" s="175">
        <f>ROUND(E148*N148,2)</f>
        <v>0</v>
      </c>
      <c r="P148" s="175">
        <v>0</v>
      </c>
      <c r="Q148" s="175">
        <f>ROUND(E148*P148,2)</f>
        <v>0</v>
      </c>
      <c r="R148" s="175"/>
      <c r="S148" s="175"/>
      <c r="T148" s="176">
        <v>0.3</v>
      </c>
      <c r="U148" s="175">
        <f>ROUND(E148*T148,2)</f>
        <v>4.5</v>
      </c>
      <c r="V148" s="160"/>
      <c r="W148" s="160"/>
      <c r="X148" s="160"/>
      <c r="Y148" s="160"/>
      <c r="Z148" s="160"/>
      <c r="AA148" s="160"/>
      <c r="AB148" s="160"/>
      <c r="AC148" s="160"/>
      <c r="AD148" s="160"/>
      <c r="AE148" s="160" t="s">
        <v>132</v>
      </c>
      <c r="AF148" s="160"/>
      <c r="AG148" s="160"/>
      <c r="AH148" s="160"/>
      <c r="AI148" s="160"/>
      <c r="AJ148" s="160"/>
      <c r="AK148" s="160"/>
      <c r="AL148" s="160"/>
      <c r="AM148" s="160"/>
      <c r="AN148" s="160"/>
      <c r="AO148" s="160"/>
      <c r="AP148" s="160"/>
      <c r="AQ148" s="160"/>
      <c r="AR148" s="160"/>
      <c r="AS148" s="160"/>
      <c r="AT148" s="160"/>
      <c r="AU148" s="160"/>
      <c r="AV148" s="160"/>
      <c r="AW148" s="160"/>
      <c r="AX148" s="160"/>
      <c r="AY148" s="160"/>
      <c r="AZ148" s="160"/>
      <c r="BA148" s="160"/>
      <c r="BB148" s="160"/>
      <c r="BC148" s="160"/>
      <c r="BD148" s="160"/>
      <c r="BE148" s="160"/>
      <c r="BF148" s="160"/>
      <c r="BG148" s="160"/>
      <c r="BH148" s="160"/>
    </row>
    <row r="149" spans="1:60" outlineLevel="1" x14ac:dyDescent="0.2">
      <c r="A149" s="161">
        <v>115</v>
      </c>
      <c r="B149" s="166" t="s">
        <v>373</v>
      </c>
      <c r="C149" s="194" t="s">
        <v>374</v>
      </c>
      <c r="D149" s="168" t="s">
        <v>131</v>
      </c>
      <c r="E149" s="171">
        <v>79.099999999999994</v>
      </c>
      <c r="F149" s="175"/>
      <c r="G149" s="175">
        <f t="shared" si="63"/>
        <v>0</v>
      </c>
      <c r="H149" s="175">
        <v>47.61</v>
      </c>
      <c r="I149" s="175">
        <f>ROUND(E149*H149,2)</f>
        <v>3765.95</v>
      </c>
      <c r="J149" s="175">
        <v>125.39</v>
      </c>
      <c r="K149" s="175">
        <f>ROUND(E149*J149,2)</f>
        <v>9918.35</v>
      </c>
      <c r="L149" s="175">
        <v>0</v>
      </c>
      <c r="M149" s="175">
        <f>G149*(1+L149/100)</f>
        <v>0</v>
      </c>
      <c r="N149" s="175">
        <v>2.2000000000000001E-4</v>
      </c>
      <c r="O149" s="175">
        <f>ROUND(E149*N149,2)</f>
        <v>0.02</v>
      </c>
      <c r="P149" s="175">
        <v>0</v>
      </c>
      <c r="Q149" s="175">
        <f>ROUND(E149*P149,2)</f>
        <v>0</v>
      </c>
      <c r="R149" s="175"/>
      <c r="S149" s="175"/>
      <c r="T149" s="176">
        <v>0.48899999999999999</v>
      </c>
      <c r="U149" s="175">
        <f>ROUND(E149*T149,2)</f>
        <v>38.68</v>
      </c>
      <c r="V149" s="160"/>
      <c r="W149" s="160"/>
      <c r="X149" s="160"/>
      <c r="Y149" s="160"/>
      <c r="Z149" s="160"/>
      <c r="AA149" s="160"/>
      <c r="AB149" s="160"/>
      <c r="AC149" s="160"/>
      <c r="AD149" s="160"/>
      <c r="AE149" s="160" t="s">
        <v>132</v>
      </c>
      <c r="AF149" s="160"/>
      <c r="AG149" s="160"/>
      <c r="AH149" s="160"/>
      <c r="AI149" s="160"/>
      <c r="AJ149" s="160"/>
      <c r="AK149" s="160"/>
      <c r="AL149" s="160"/>
      <c r="AM149" s="160"/>
      <c r="AN149" s="160"/>
      <c r="AO149" s="160"/>
      <c r="AP149" s="160"/>
      <c r="AQ149" s="160"/>
      <c r="AR149" s="160"/>
      <c r="AS149" s="160"/>
      <c r="AT149" s="160"/>
      <c r="AU149" s="160"/>
      <c r="AV149" s="160"/>
      <c r="AW149" s="160"/>
      <c r="AX149" s="160"/>
      <c r="AY149" s="160"/>
      <c r="AZ149" s="160"/>
      <c r="BA149" s="160"/>
      <c r="BB149" s="160"/>
      <c r="BC149" s="160"/>
      <c r="BD149" s="160"/>
      <c r="BE149" s="160"/>
      <c r="BF149" s="160"/>
      <c r="BG149" s="160"/>
      <c r="BH149" s="160"/>
    </row>
    <row r="150" spans="1:60" ht="22.5" outlineLevel="1" x14ac:dyDescent="0.2">
      <c r="A150" s="161">
        <v>116</v>
      </c>
      <c r="B150" s="166" t="s">
        <v>375</v>
      </c>
      <c r="C150" s="194" t="s">
        <v>376</v>
      </c>
      <c r="D150" s="168" t="s">
        <v>131</v>
      </c>
      <c r="E150" s="171">
        <v>15.3</v>
      </c>
      <c r="F150" s="175"/>
      <c r="G150" s="175">
        <f t="shared" si="63"/>
        <v>0</v>
      </c>
      <c r="H150" s="175">
        <v>34.67</v>
      </c>
      <c r="I150" s="175">
        <f>ROUND(E150*H150,2)</f>
        <v>530.45000000000005</v>
      </c>
      <c r="J150" s="175">
        <v>122.33</v>
      </c>
      <c r="K150" s="175">
        <f>ROUND(E150*J150,2)</f>
        <v>1871.65</v>
      </c>
      <c r="L150" s="175">
        <v>0</v>
      </c>
      <c r="M150" s="175">
        <f>G150*(1+L150/100)</f>
        <v>0</v>
      </c>
      <c r="N150" s="175">
        <v>3.1E-4</v>
      </c>
      <c r="O150" s="175">
        <f>ROUND(E150*N150,2)</f>
        <v>0</v>
      </c>
      <c r="P150" s="175">
        <v>0</v>
      </c>
      <c r="Q150" s="175">
        <f>ROUND(E150*P150,2)</f>
        <v>0</v>
      </c>
      <c r="R150" s="175"/>
      <c r="S150" s="175"/>
      <c r="T150" s="176">
        <v>0.40300000000000002</v>
      </c>
      <c r="U150" s="175">
        <f>ROUND(E150*T150,2)</f>
        <v>6.17</v>
      </c>
      <c r="V150" s="160"/>
      <c r="W150" s="160"/>
      <c r="X150" s="160"/>
      <c r="Y150" s="160"/>
      <c r="Z150" s="160"/>
      <c r="AA150" s="160"/>
      <c r="AB150" s="160"/>
      <c r="AC150" s="160"/>
      <c r="AD150" s="160"/>
      <c r="AE150" s="160" t="s">
        <v>132</v>
      </c>
      <c r="AF150" s="160"/>
      <c r="AG150" s="160"/>
      <c r="AH150" s="160"/>
      <c r="AI150" s="160"/>
      <c r="AJ150" s="160"/>
      <c r="AK150" s="160"/>
      <c r="AL150" s="160"/>
      <c r="AM150" s="160"/>
      <c r="AN150" s="160"/>
      <c r="AO150" s="160"/>
      <c r="AP150" s="160"/>
      <c r="AQ150" s="160"/>
      <c r="AR150" s="160"/>
      <c r="AS150" s="160"/>
      <c r="AT150" s="160"/>
      <c r="AU150" s="160"/>
      <c r="AV150" s="160"/>
      <c r="AW150" s="160"/>
      <c r="AX150" s="160"/>
      <c r="AY150" s="160"/>
      <c r="AZ150" s="160"/>
      <c r="BA150" s="160"/>
      <c r="BB150" s="160"/>
      <c r="BC150" s="160"/>
      <c r="BD150" s="160"/>
      <c r="BE150" s="160"/>
      <c r="BF150" s="160"/>
      <c r="BG150" s="160"/>
      <c r="BH150" s="160"/>
    </row>
    <row r="151" spans="1:60" outlineLevel="1" x14ac:dyDescent="0.2">
      <c r="A151" s="161"/>
      <c r="B151" s="166"/>
      <c r="C151" s="196" t="s">
        <v>377</v>
      </c>
      <c r="D151" s="170"/>
      <c r="E151" s="173">
        <v>15.3</v>
      </c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6"/>
      <c r="U151" s="175"/>
      <c r="V151" s="160"/>
      <c r="W151" s="160"/>
      <c r="X151" s="160"/>
      <c r="Y151" s="160"/>
      <c r="Z151" s="160"/>
      <c r="AA151" s="160"/>
      <c r="AB151" s="160"/>
      <c r="AC151" s="160"/>
      <c r="AD151" s="160"/>
      <c r="AE151" s="160" t="s">
        <v>174</v>
      </c>
      <c r="AF151" s="160">
        <v>0</v>
      </c>
      <c r="AG151" s="160"/>
      <c r="AH151" s="160"/>
      <c r="AI151" s="160"/>
      <c r="AJ151" s="160"/>
      <c r="AK151" s="160"/>
      <c r="AL151" s="160"/>
      <c r="AM151" s="160"/>
      <c r="AN151" s="160"/>
      <c r="AO151" s="160"/>
      <c r="AP151" s="160"/>
      <c r="AQ151" s="160"/>
      <c r="AR151" s="160"/>
      <c r="AS151" s="160"/>
      <c r="AT151" s="160"/>
      <c r="AU151" s="160"/>
      <c r="AV151" s="160"/>
      <c r="AW151" s="160"/>
      <c r="AX151" s="160"/>
      <c r="AY151" s="160"/>
      <c r="AZ151" s="160"/>
      <c r="BA151" s="160"/>
      <c r="BB151" s="160"/>
      <c r="BC151" s="160"/>
      <c r="BD151" s="160"/>
      <c r="BE151" s="160"/>
      <c r="BF151" s="160"/>
      <c r="BG151" s="160"/>
      <c r="BH151" s="160"/>
    </row>
    <row r="152" spans="1:60" x14ac:dyDescent="0.2">
      <c r="A152" s="162" t="s">
        <v>127</v>
      </c>
      <c r="B152" s="167" t="s">
        <v>94</v>
      </c>
      <c r="C152" s="195" t="s">
        <v>95</v>
      </c>
      <c r="D152" s="169"/>
      <c r="E152" s="172"/>
      <c r="F152" s="177"/>
      <c r="G152" s="177">
        <f>SUMIF(AE153:AE153,"&lt;&gt;NOR",G153:G153)</f>
        <v>0</v>
      </c>
      <c r="H152" s="177"/>
      <c r="I152" s="177">
        <f>SUM(I153:I153)</f>
        <v>1374.63</v>
      </c>
      <c r="J152" s="177"/>
      <c r="K152" s="177">
        <f>SUM(K153:K153)</f>
        <v>8096.34</v>
      </c>
      <c r="L152" s="177"/>
      <c r="M152" s="177">
        <f>SUM(M153:M153)</f>
        <v>0</v>
      </c>
      <c r="N152" s="177"/>
      <c r="O152" s="177">
        <f>SUM(O153:O153)</f>
        <v>0.04</v>
      </c>
      <c r="P152" s="177"/>
      <c r="Q152" s="177">
        <f>SUM(Q153:Q153)</f>
        <v>0</v>
      </c>
      <c r="R152" s="177"/>
      <c r="S152" s="177"/>
      <c r="T152" s="178"/>
      <c r="U152" s="177">
        <f>SUM(U153:U153)</f>
        <v>25.77</v>
      </c>
      <c r="AE152" t="s">
        <v>128</v>
      </c>
    </row>
    <row r="153" spans="1:60" ht="22.5" outlineLevel="1" x14ac:dyDescent="0.2">
      <c r="A153" s="161">
        <v>117</v>
      </c>
      <c r="B153" s="166" t="s">
        <v>378</v>
      </c>
      <c r="C153" s="194" t="s">
        <v>379</v>
      </c>
      <c r="D153" s="168" t="s">
        <v>131</v>
      </c>
      <c r="E153" s="171">
        <v>191.72</v>
      </c>
      <c r="F153" s="175"/>
      <c r="G153" s="175">
        <f>E153*F153</f>
        <v>0</v>
      </c>
      <c r="H153" s="175">
        <v>7.17</v>
      </c>
      <c r="I153" s="175">
        <f>ROUND(E153*H153,2)</f>
        <v>1374.63</v>
      </c>
      <c r="J153" s="175">
        <v>42.23</v>
      </c>
      <c r="K153" s="175">
        <f>ROUND(E153*J153,2)</f>
        <v>8096.34</v>
      </c>
      <c r="L153" s="175">
        <v>0</v>
      </c>
      <c r="M153" s="175">
        <f>G153*(1+L153/100)</f>
        <v>0</v>
      </c>
      <c r="N153" s="175">
        <v>2.2000000000000001E-4</v>
      </c>
      <c r="O153" s="175">
        <f>ROUND(E153*N153,2)</f>
        <v>0.04</v>
      </c>
      <c r="P153" s="175">
        <v>0</v>
      </c>
      <c r="Q153" s="175">
        <f>ROUND(E153*P153,2)</f>
        <v>0</v>
      </c>
      <c r="R153" s="175"/>
      <c r="S153" s="175"/>
      <c r="T153" s="176">
        <v>0.13439000000000001</v>
      </c>
      <c r="U153" s="175">
        <f>ROUND(E153*T153,2)</f>
        <v>25.77</v>
      </c>
      <c r="V153" s="160"/>
      <c r="W153" s="160"/>
      <c r="X153" s="160"/>
      <c r="Y153" s="160"/>
      <c r="Z153" s="160"/>
      <c r="AA153" s="160"/>
      <c r="AB153" s="160"/>
      <c r="AC153" s="160"/>
      <c r="AD153" s="160"/>
      <c r="AE153" s="160" t="s">
        <v>315</v>
      </c>
      <c r="AF153" s="160"/>
      <c r="AG153" s="160"/>
      <c r="AH153" s="160"/>
      <c r="AI153" s="160"/>
      <c r="AJ153" s="160"/>
      <c r="AK153" s="160"/>
      <c r="AL153" s="160"/>
      <c r="AM153" s="160"/>
      <c r="AN153" s="160"/>
      <c r="AO153" s="160"/>
      <c r="AP153" s="160"/>
      <c r="AQ153" s="160"/>
      <c r="AR153" s="160"/>
      <c r="AS153" s="160"/>
      <c r="AT153" s="160"/>
      <c r="AU153" s="160"/>
      <c r="AV153" s="160"/>
      <c r="AW153" s="160"/>
      <c r="AX153" s="160"/>
      <c r="AY153" s="160"/>
      <c r="AZ153" s="160"/>
      <c r="BA153" s="160"/>
      <c r="BB153" s="160"/>
      <c r="BC153" s="160"/>
      <c r="BD153" s="160"/>
      <c r="BE153" s="160"/>
      <c r="BF153" s="160"/>
      <c r="BG153" s="160"/>
      <c r="BH153" s="160"/>
    </row>
    <row r="154" spans="1:60" x14ac:dyDescent="0.2">
      <c r="A154" s="162" t="s">
        <v>127</v>
      </c>
      <c r="B154" s="167" t="s">
        <v>96</v>
      </c>
      <c r="C154" s="195" t="s">
        <v>97</v>
      </c>
      <c r="D154" s="169"/>
      <c r="E154" s="172"/>
      <c r="F154" s="177"/>
      <c r="G154" s="177">
        <f>SUMIF(AE155:AE155,"&lt;&gt;NOR",G155:G155)</f>
        <v>0</v>
      </c>
      <c r="H154" s="177"/>
      <c r="I154" s="177">
        <f>SUM(I155:I155)</f>
        <v>0</v>
      </c>
      <c r="J154" s="177"/>
      <c r="K154" s="177">
        <f>SUM(K155:K155)</f>
        <v>104579</v>
      </c>
      <c r="L154" s="177"/>
      <c r="M154" s="177">
        <f>SUM(M155:M155)</f>
        <v>0</v>
      </c>
      <c r="N154" s="177"/>
      <c r="O154" s="177">
        <f>SUM(O155:O155)</f>
        <v>0</v>
      </c>
      <c r="P154" s="177"/>
      <c r="Q154" s="177">
        <f>SUM(Q155:Q155)</f>
        <v>0</v>
      </c>
      <c r="R154" s="177"/>
      <c r="S154" s="177"/>
      <c r="T154" s="178"/>
      <c r="U154" s="177">
        <f>SUM(U155:U155)</f>
        <v>0.55000000000000004</v>
      </c>
      <c r="AE154" t="s">
        <v>128</v>
      </c>
    </row>
    <row r="155" spans="1:60" ht="22.5" outlineLevel="1" x14ac:dyDescent="0.2">
      <c r="A155" s="161">
        <v>118</v>
      </c>
      <c r="B155" s="166" t="s">
        <v>380</v>
      </c>
      <c r="C155" s="194" t="s">
        <v>381</v>
      </c>
      <c r="D155" s="168" t="s">
        <v>250</v>
      </c>
      <c r="E155" s="171">
        <v>1</v>
      </c>
      <c r="F155" s="175"/>
      <c r="G155" s="175">
        <f>E155*F155</f>
        <v>0</v>
      </c>
      <c r="H155" s="175">
        <v>0</v>
      </c>
      <c r="I155" s="175">
        <f>ROUND(E155*H155,2)</f>
        <v>0</v>
      </c>
      <c r="J155" s="175">
        <v>104579</v>
      </c>
      <c r="K155" s="175">
        <f>ROUND(E155*J155,2)</f>
        <v>104579</v>
      </c>
      <c r="L155" s="175">
        <v>0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0</v>
      </c>
      <c r="Q155" s="175">
        <f>ROUND(E155*P155,2)</f>
        <v>0</v>
      </c>
      <c r="R155" s="175"/>
      <c r="S155" s="175"/>
      <c r="T155" s="176">
        <v>0.54817000000000005</v>
      </c>
      <c r="U155" s="175">
        <f>ROUND(E155*T155,2)</f>
        <v>0.55000000000000004</v>
      </c>
      <c r="V155" s="160"/>
      <c r="W155" s="160"/>
      <c r="X155" s="160"/>
      <c r="Y155" s="160"/>
      <c r="Z155" s="160"/>
      <c r="AA155" s="160"/>
      <c r="AB155" s="160"/>
      <c r="AC155" s="160"/>
      <c r="AD155" s="160"/>
      <c r="AE155" s="160" t="s">
        <v>132</v>
      </c>
      <c r="AF155" s="160"/>
      <c r="AG155" s="160"/>
      <c r="AH155" s="160"/>
      <c r="AI155" s="160"/>
      <c r="AJ155" s="160"/>
      <c r="AK155" s="160"/>
      <c r="AL155" s="160"/>
      <c r="AM155" s="160"/>
      <c r="AN155" s="160"/>
      <c r="AO155" s="160"/>
      <c r="AP155" s="160"/>
      <c r="AQ155" s="160"/>
      <c r="AR155" s="160"/>
      <c r="AS155" s="160"/>
      <c r="AT155" s="160"/>
      <c r="AU155" s="160"/>
      <c r="AV155" s="160"/>
      <c r="AW155" s="160"/>
      <c r="AX155" s="160"/>
      <c r="AY155" s="160"/>
      <c r="AZ155" s="160"/>
      <c r="BA155" s="160"/>
      <c r="BB155" s="160"/>
      <c r="BC155" s="160"/>
      <c r="BD155" s="160"/>
      <c r="BE155" s="160"/>
      <c r="BF155" s="160"/>
      <c r="BG155" s="160"/>
      <c r="BH155" s="160"/>
    </row>
    <row r="156" spans="1:60" x14ac:dyDescent="0.2">
      <c r="A156" s="162" t="s">
        <v>127</v>
      </c>
      <c r="B156" s="167" t="s">
        <v>98</v>
      </c>
      <c r="C156" s="195" t="s">
        <v>99</v>
      </c>
      <c r="D156" s="169"/>
      <c r="E156" s="172"/>
      <c r="F156" s="177"/>
      <c r="G156" s="177">
        <f>SUMIF(AE157:AE157,"&lt;&gt;NOR",G157:G157)</f>
        <v>0</v>
      </c>
      <c r="H156" s="177"/>
      <c r="I156" s="177">
        <f>SUM(I157:I157)</f>
        <v>0</v>
      </c>
      <c r="J156" s="177"/>
      <c r="K156" s="177">
        <f>SUM(K157:K157)</f>
        <v>68807</v>
      </c>
      <c r="L156" s="177"/>
      <c r="M156" s="177">
        <f>SUM(M157:M157)</f>
        <v>0</v>
      </c>
      <c r="N156" s="177"/>
      <c r="O156" s="177">
        <f>SUM(O157:O157)</f>
        <v>0</v>
      </c>
      <c r="P156" s="177"/>
      <c r="Q156" s="177">
        <f>SUM(Q157:Q157)</f>
        <v>0</v>
      </c>
      <c r="R156" s="177"/>
      <c r="S156" s="177"/>
      <c r="T156" s="178"/>
      <c r="U156" s="177">
        <f>SUM(U157:U157)</f>
        <v>1.7</v>
      </c>
      <c r="AE156" t="s">
        <v>128</v>
      </c>
    </row>
    <row r="157" spans="1:60" ht="22.5" outlineLevel="1" x14ac:dyDescent="0.2">
      <c r="A157" s="188">
        <v>119</v>
      </c>
      <c r="B157" s="189" t="s">
        <v>382</v>
      </c>
      <c r="C157" s="197" t="s">
        <v>383</v>
      </c>
      <c r="D157" s="190" t="s">
        <v>250</v>
      </c>
      <c r="E157" s="191">
        <v>1</v>
      </c>
      <c r="F157" s="192"/>
      <c r="G157" s="200">
        <f>E157*F157</f>
        <v>0</v>
      </c>
      <c r="H157" s="192">
        <v>0</v>
      </c>
      <c r="I157" s="192">
        <f>ROUND(E157*H157,2)</f>
        <v>0</v>
      </c>
      <c r="J157" s="192">
        <v>68807</v>
      </c>
      <c r="K157" s="192">
        <f>ROUND(E157*J157,2)</f>
        <v>68807</v>
      </c>
      <c r="L157" s="192">
        <v>0</v>
      </c>
      <c r="M157" s="192">
        <f>G157*(1+L157/100)</f>
        <v>0</v>
      </c>
      <c r="N157" s="192">
        <v>0</v>
      </c>
      <c r="O157" s="192">
        <f>ROUND(E157*N157,2)</f>
        <v>0</v>
      </c>
      <c r="P157" s="192">
        <v>0</v>
      </c>
      <c r="Q157" s="192">
        <f>ROUND(E157*P157,2)</f>
        <v>0</v>
      </c>
      <c r="R157" s="192"/>
      <c r="S157" s="192"/>
      <c r="T157" s="193">
        <v>1.7</v>
      </c>
      <c r="U157" s="192">
        <f>ROUND(E157*T157,2)</f>
        <v>1.7</v>
      </c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 t="s">
        <v>132</v>
      </c>
      <c r="AF157" s="160"/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</row>
    <row r="158" spans="1:60" x14ac:dyDescent="0.2">
      <c r="A158" s="6"/>
      <c r="B158" s="7" t="s">
        <v>384</v>
      </c>
      <c r="C158" s="198" t="s">
        <v>384</v>
      </c>
      <c r="D158" s="9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C158">
        <v>15</v>
      </c>
      <c r="AD158">
        <v>21</v>
      </c>
    </row>
    <row r="159" spans="1:60" x14ac:dyDescent="0.2">
      <c r="C159" s="199"/>
      <c r="D159" s="148"/>
      <c r="AE159" t="s">
        <v>385</v>
      </c>
    </row>
    <row r="160" spans="1:60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42</vt:i4>
      </vt:variant>
    </vt:vector>
  </HeadingPairs>
  <TitlesOfParts>
    <vt:vector size="46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Stavba!SazbaDPH2</vt:lpstr>
      <vt:lpstr>Vypracoval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2014-02-28T09:52:57Z</cp:lastPrinted>
  <dcterms:created xsi:type="dcterms:W3CDTF">2009-04-08T07:15:50Z</dcterms:created>
  <dcterms:modified xsi:type="dcterms:W3CDTF">2016-04-13T05:07:01Z</dcterms:modified>
</cp:coreProperties>
</file>