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0716 - Posílení proudové..." sheetId="2" r:id="rId2"/>
    <sheet name="Pokyny pro vyplnění" sheetId="3" r:id="rId3"/>
  </sheets>
  <definedNames>
    <definedName name="_xlnm.Print_Titles" localSheetId="1">'10716 - Posílení proudové...'!$85:$85</definedName>
    <definedName name="_xlnm.Print_Titles" localSheetId="0">'Rekapitulace stavby'!$48:$48</definedName>
    <definedName name="_xlnm.Print_Area" localSheetId="1">'10716 - Posílení proudové...'!$C$4:$P$34,'10716 - Posílení proudové...'!$C$40:$Q$70,'10716 - Posílení proudové...'!$C$76:$R$203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stavby'!$D$4:$AO$32,'Rekapitulace stavby'!$C$38:$AQ$52</definedName>
  </definedNames>
  <calcPr fullCalcOnLoad="1"/>
</workbook>
</file>

<file path=xl/sharedStrings.xml><?xml version="1.0" encoding="utf-8"?>
<sst xmlns="http://schemas.openxmlformats.org/spreadsheetml/2006/main" count="1561" uniqueCount="531">
  <si>
    <t>Export VZ</t>
  </si>
  <si>
    <t>List obsahuje:</t>
  </si>
  <si>
    <t>2.0</t>
  </si>
  <si>
    <t>False</t>
  </si>
  <si>
    <t>True</t>
  </si>
  <si>
    <t>{21E03633-8374-4174-BA00-28C487DAB583}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</si>
  <si>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</si>
  <si>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</si>
  <si>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</si>
  <si>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</si>
  <si>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</si>
  <si>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</si>
  <si>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</si>
  <si>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</si>
  <si>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</si>
  <si>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</si>
  <si>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10716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</si>
  <si>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</si>
  <si>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</si>
  <si>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Posílení proudové zatížitelnosti kuchyně</t>
  </si>
  <si>
    <t>0,1</t>
  </si>
  <si>
    <t>KSO:</t>
  </si>
  <si>
    <t>CC-CZ:</t>
  </si>
  <si>
    <t>1</t>
  </si>
  <si>
    <t>Místo:</t>
  </si>
  <si>
    <t>Věznice Světlá nad Sázavou, Rozkoš 990, Světlá  n.</t>
  </si>
  <si>
    <t>Datum:</t>
  </si>
  <si>
    <t>21.08.2016</t>
  </si>
  <si>
    <t>10</t>
  </si>
  <si>
    <t>100</t>
  </si>
  <si>
    <t>Zadavatel:</t>
  </si>
  <si>
    <t>IČ:</t>
  </si>
  <si>
    <t xml:space="preserve">Věznice Světlá nad Sázavou, Rozkoš 990, Světlá n. </t>
  </si>
  <si>
    <t>DIČ:</t>
  </si>
  <si>
    <t>Uchazeč:</t>
  </si>
  <si>
    <t>Vyplň údaj</t>
  </si>
  <si>
    <t>Projektant:</t>
  </si>
  <si>
    <t>Jiří Ostatnický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</si>
  <si>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</si>
  <si>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</si>
  <si>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</si>
  <si>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</si>
  <si>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</si>
  <si>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</si>
  <si>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</si>
  <si>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</si>
  <si>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</si>
  <si>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</si>
  <si>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</si>
  <si>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</si>
  <si>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</si>
  <si>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</si>
  <si>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</si>
  <si>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</si>
  <si>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</si>
  <si>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</si>
  <si>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</si>
  <si>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</si>
  <si>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</si>
  <si>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</si>
  <si>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</si>
  <si>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</si>
  <si>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</si>
  <si>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</si>
  <si>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</si>
  <si>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</si>
  <si>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</si>
  <si>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</si>
  <si>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</si>
  <si>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</si>
  <si>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</si>
  <si>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</si>
  <si>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</si>
  <si>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</si>
  <si>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</si>
  <si>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</si>
  <si>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</si>
  <si>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</si>
  <si>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</si>
  <si>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</si>
  <si>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</si>
  <si>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</si>
  <si>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</si>
  <si>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</si>
  <si>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</si>
  <si>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</si>
  <si>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</si>
  <si>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</si>
  <si>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</si>
  <si>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</si>
  <si>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</si>
  <si>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</si>
  <si>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</si>
  <si>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</si>
  <si>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  99 - Přesuny hmot a sutí</t>
  </si>
  <si>
    <t>PSV - Práce a dodávky PSV</t>
  </si>
  <si>
    <t xml:space="preserve">    740 - Elektromontáže - zkoušky a revize</t>
  </si>
  <si>
    <t xml:space="preserve">    742 - Elektromontáže - rozvodný systém</t>
  </si>
  <si>
    <t xml:space="preserve">    744 - Elektromontáže - rozvody vodičů měděných</t>
  </si>
  <si>
    <t xml:space="preserve">    745 - Elektromontáže - rozvody vodičů hliníkových</t>
  </si>
  <si>
    <t xml:space="preserve">    746 - Elektromontáže - soubory pro vodiče</t>
  </si>
  <si>
    <t xml:space="preserve">    747 - Elektromontáže - kompletace rozvodů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</si>
  <si>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</si>
  <si>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</si>
  <si>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</si>
  <si>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VRN4 - Inženýrská činnost</t>
  </si>
  <si>
    <t xml:space="preserve">    VRN5 - Finanční náklady</t>
  </si>
  <si>
    <t xml:space="preserve">    VRN8 - Přesun stavebních kapacit</t>
  </si>
  <si>
    <t>SOUPIS PRACÍ</t>
  </si>
  <si>
    <t>PČ</t>
  </si>
  <si>
    <t>Popis</t>
  </si>
  <si>
    <t>MJ</t>
  </si>
  <si>
    <t>Množství</t>
  </si>
  <si>
    <t>J. materiál
[CZK]</t>
  </si>
  <si>
    <t>J. montáž
[CZK]</t>
  </si>
  <si>
    <t>Cena celkem
[CZK]</t>
  </si>
  <si>
    <t>Cenová soustava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</si>
  <si>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</si>
  <si>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</si>
  <si>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</si>
  <si>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</si>
  <si>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</si>
  <si>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</si>
  <si>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
[t]</t>
  </si>
  <si>
    <t>Hmotnost
celkem [t]</t>
  </si>
  <si>
    <t>J. suť [t]</t>
  </si>
  <si>
    <t>Suť Celkem [t]</t>
  </si>
  <si>
    <t>0,00</t>
  </si>
  <si>
    <t>ROZPOCET</t>
  </si>
  <si>
    <t>K</t>
  </si>
  <si>
    <t>319201321</t>
  </si>
  <si>
    <t>Vyrovnání nerovného povrchu zdiva tl do 30 mm maltou</t>
  </si>
  <si>
    <t>m2</t>
  </si>
  <si>
    <t>CS ÚRS 2013 02</t>
  </si>
  <si>
    <t>4</t>
  </si>
  <si>
    <t>986307429</t>
  </si>
  <si>
    <t>Vyrovnání nerovného povrchu vnitřního i vnějšího zdiva bez odsekání vadných cihel, maltou (s dodáním hmot) tl. do 30 mm</t>
  </si>
  <si>
    <t>PP</t>
  </si>
  <si>
    <t>M</t>
  </si>
  <si>
    <t>585641120</t>
  </si>
  <si>
    <t>směs maltová suchá zdící Profi Dur 100, 10 MPa, bal. 40 kg</t>
  </si>
  <si>
    <t>kg</t>
  </si>
  <si>
    <t>8</t>
  </si>
  <si>
    <t>1929104711</t>
  </si>
  <si>
    <t>maltové směsi zdící suché směsi pro vytvoření zdící malty Profi Dur - balené v pytlích 40 kg Profi Dur 100  10 MPa</t>
  </si>
  <si>
    <t xml:space="preserve">Poznámka k položce:
Na zdivo okolo rozvaděče RMSC 1.12
</t>
  </si>
  <si>
    <t>P</t>
  </si>
  <si>
    <t>3</t>
  </si>
  <si>
    <t>340239212</t>
  </si>
  <si>
    <t>Zazdívka otvorů pl do 4 m2 v příčkách nebo stěnách z cihel tl přes 100 mm</t>
  </si>
  <si>
    <t>1247293258</t>
  </si>
  <si>
    <t>Zazdívka otvorů v příčkách nebo stěnách plochy přes 1 m2 do 4 m2 cihlami pálenými, tl. přes 100 mm</t>
  </si>
  <si>
    <t>596100090</t>
  </si>
  <si>
    <t>cihla pálená plná CP 29x14x6,5 cm P15</t>
  </si>
  <si>
    <t>kus</t>
  </si>
  <si>
    <t>-1009761581</t>
  </si>
  <si>
    <t>cihly pálené plné (vč. odlehčených, lícových a voštinových) cihly plné CP  rozměr 29 x 14 x 6,5 cm P 15</t>
  </si>
  <si>
    <t>Poznámka k položce:
Obezdění rozvaděče RMSC 1.12</t>
  </si>
  <si>
    <t>5</t>
  </si>
  <si>
    <t>619995001</t>
  </si>
  <si>
    <t>Začištění omítek kolem oken, dveří, podlah nebo obkladů</t>
  </si>
  <si>
    <t>m</t>
  </si>
  <si>
    <t>-1240055768</t>
  </si>
  <si>
    <t>Začištění omítek (s dodáním hmot) kolem oken, dveří, podlah, obkladů apod.</t>
  </si>
  <si>
    <t>6</t>
  </si>
  <si>
    <t>622611131</t>
  </si>
  <si>
    <t>Nátěr dvojnásobný omítaných stěn  provedený ručně včetně barvy</t>
  </si>
  <si>
    <t>-1288761122</t>
  </si>
  <si>
    <t>Poznámka k položce:
Nátěr zdi okolo rozvaděče RMSC 1.12</t>
  </si>
  <si>
    <t>7</t>
  </si>
  <si>
    <t>962031133</t>
  </si>
  <si>
    <t>Bourání příček z cihel pálených na MVC tl do 150 mm</t>
  </si>
  <si>
    <t>1033013188</t>
  </si>
  <si>
    <t>Bourání příček z cihel, tvárnic nebo příčkovek z cihel pálených, plných nebo dutých na maltu vápennou nebo vápenocementovou, tl. do 150 mm</t>
  </si>
  <si>
    <t>Poznámka k položce:
Vybourání otvodu ve zdi pro rozvaděč RMSC 1.12</t>
  </si>
  <si>
    <t>997013501</t>
  </si>
  <si>
    <t>Odvoz suti na skládku a vybouraných hmot nebo meziskládku do 1 km se složením</t>
  </si>
  <si>
    <t>t</t>
  </si>
  <si>
    <t>-1528056329</t>
  </si>
  <si>
    <t>Odvoz suti a vybouraných hmot na skládku nebo meziskládku se složením, na vzdálenost do 1 km</t>
  </si>
  <si>
    <t>Poznámka k položce:
Odvoz vybouraného materiálu na skládku</t>
  </si>
  <si>
    <t>9</t>
  </si>
  <si>
    <t>997013509</t>
  </si>
  <si>
    <t>Příplatek k odvozu suti a vybouraných hmot na skládku ZKD 1 km přes 1 km</t>
  </si>
  <si>
    <t>-924701928</t>
  </si>
  <si>
    <t>Odvoz suti a vybouraných hmot na skládku nebo meziskládku se složením, na vzdálenost Příplatek k ceně za každý další i započatý 1 km přes 1 km</t>
  </si>
  <si>
    <t>997013801</t>
  </si>
  <si>
    <t>Poplatek za uložení stavebního betonového odpadu na skládce (skládkovné)</t>
  </si>
  <si>
    <t>-40669547</t>
  </si>
  <si>
    <t>Poplatek za uložení stavebního odpadu na skládce (skládkovné) betonového</t>
  </si>
  <si>
    <t>11</t>
  </si>
  <si>
    <t>740991100</t>
  </si>
  <si>
    <t>Celková prohlídka elektrického rozvodu a zařízení do 100 000,- Kč</t>
  </si>
  <si>
    <t>16</t>
  </si>
  <si>
    <t>-1858509675</t>
  </si>
  <si>
    <t>Zkoušky a prohlídky elektrických rozvodů a zařízení celková prohlídka a vyhotovení revizní zprávy pro objem montážních prací do 100 tis. Kč</t>
  </si>
  <si>
    <t>Poznámka k položce:
Revize včetně revizní zprávy</t>
  </si>
  <si>
    <t>12</t>
  </si>
  <si>
    <t>742111500</t>
  </si>
  <si>
    <t>Montáž rozvodnice oceloplechová nebo plastová běžná do 200 kg</t>
  </si>
  <si>
    <t>-1793592270</t>
  </si>
  <si>
    <t>Montáž rozvodnic oceloplechových nebo plastových bez zapojení vodičů běžných, hmotnosti do 200 kg</t>
  </si>
  <si>
    <t>13</t>
  </si>
  <si>
    <t>999100022</t>
  </si>
  <si>
    <t>Rozvaděč RMSC 1.12</t>
  </si>
  <si>
    <t>Kč</t>
  </si>
  <si>
    <t>vlastní soustava</t>
  </si>
  <si>
    <t>32</t>
  </si>
  <si>
    <t>-101073962</t>
  </si>
  <si>
    <t>Poznámka k položce:
Rozvaděč vyrobený podle výkresu č. D1.4, D1.5 a D1.6</t>
  </si>
  <si>
    <t>14</t>
  </si>
  <si>
    <t>744241110</t>
  </si>
  <si>
    <t>Montáž vodič Cu izolovaný sk.1 do 1 kV žíla 0,35-35 mm2 pevně</t>
  </si>
  <si>
    <t>-18741902</t>
  </si>
  <si>
    <t>Montáž izolovaných vodičů měděných bez ukončení, uložených pevně do 1 kV sk. 1 - CSAO, CY, CYA, CYY, H05V, H07V, NYM, NYY, YY průřezu žíly 0,35 až 35 mm2</t>
  </si>
  <si>
    <t>341421610</t>
  </si>
  <si>
    <t>vodič silový s Cu jádrem CYA H07 V-K 35 mm2</t>
  </si>
  <si>
    <t>273185441</t>
  </si>
  <si>
    <t>vodiče izolované s měděným jádrem CYA, H07 V-K pro 450/750V průřez       Cu číslo   bázová cena mm2         kg/m       Kč/m 35           0,343    43,57</t>
  </si>
  <si>
    <t>744411230</t>
  </si>
  <si>
    <t>Montáž kabel Cu sk.2 do 1 kV do 0,40 kg pod omítku stěn</t>
  </si>
  <si>
    <t>1330436860</t>
  </si>
  <si>
    <t>Montáž kabelů měděných do 1 kV bez ukončení, uložených pod omítku stěn sk. 2 - CYBY, CYKY, CYMY, NYM, počtu a průřezu žil 2x4 až 6 mm2, 3x2,5 až 6 mm2, 4x2,5 až 4 mm2, 5x1,5 až 2,5 mm2, 7x1,5 až 2,5 mm2</t>
  </si>
  <si>
    <t>17</t>
  </si>
  <si>
    <t>341110900</t>
  </si>
  <si>
    <t>kabel silový s Cu jádrem CYKY 5x1,5 mm2</t>
  </si>
  <si>
    <t>-925445563</t>
  </si>
  <si>
    <t>kabely silové s měděným jádrem pro jmenovité napětí 750 V CYKY   TP-KK-134/01 průřez   Cu číslo  bázová cena mm2       kg/m      Kč/m 5 x  1,5     0,074     18,10</t>
  </si>
  <si>
    <t>18</t>
  </si>
  <si>
    <t>745431170</t>
  </si>
  <si>
    <t>Montáž kabel Al sk.1 do 1 kV do 6,30 kg uložený volně</t>
  </si>
  <si>
    <t>240507519</t>
  </si>
  <si>
    <t>Montáž kabelů hliníkových do 1 kV bez ukončení uložených volně sk. 1 - AMCMK, AYKY, NAYY-J-RE (-O-SM), TFSP, počtu a průřezu žil 4x240 mm2</t>
  </si>
  <si>
    <t>Poznámka k položce:
Úprava vedení kabelů AYKY 3x240+120 ve skříni SR-5 a SR-6</t>
  </si>
  <si>
    <t>19</t>
  </si>
  <si>
    <t>745441160</t>
  </si>
  <si>
    <t>Montáž kabel Al sk.1 do 1 kV do 4,00 kg uložený pevně</t>
  </si>
  <si>
    <t>831958963</t>
  </si>
  <si>
    <t>Montáž kabelů hliníkových do 1 kV bez ukončení, uložených pevně sk. 1 - AMCMK, AYKY, NAYY-J-RE (-O-SM), TFSP, počtu a průřezu žil 3x185 až 240 mm2, 3x150+70 až 240+120 mm2, 4x150 až 185 mm2</t>
  </si>
  <si>
    <t>20</t>
  </si>
  <si>
    <t>341132410</t>
  </si>
  <si>
    <t>kabel silový s Al jádrem 1-AYKY 3x240+120 mm2</t>
  </si>
  <si>
    <t>1611559462</t>
  </si>
  <si>
    <t>kabely silové s hliníkovým jádrem pro jmenovité napětí 1kV 1-AYKY,  TP-KK-133/01 průřez       Al číslo   bázová cena mm2         kg/m         Kč/m 3 x240 +120 2,520     356,39</t>
  </si>
  <si>
    <t>746211110</t>
  </si>
  <si>
    <t>Ukončení vodič izolovaný do 2,5mm2 v rozváděči nebo na přístroji</t>
  </si>
  <si>
    <t>-1289690776</t>
  </si>
  <si>
    <t>Ukončení vodičů izolovaných s označením a zapojením v rozváděči nebo na přístroji, průřezu žíly do 2,5 mm2</t>
  </si>
  <si>
    <t>22</t>
  </si>
  <si>
    <t>746211170</t>
  </si>
  <si>
    <t>Ukončení vodič izolovaný do 35 mm2 v rozváděči nebo na přístroji</t>
  </si>
  <si>
    <t>-715322583</t>
  </si>
  <si>
    <t>Ukončení vodičů izolovaných s označením a zapojením v rozváděči nebo na přístroji, průřezu žíly do 35 mm2</t>
  </si>
  <si>
    <t>23</t>
  </si>
  <si>
    <t>746211250</t>
  </si>
  <si>
    <t>Ukončení vodič izolovaný do 240mm2 v rozváděči nebo na přístroji</t>
  </si>
  <si>
    <t>-1909389163</t>
  </si>
  <si>
    <t>Ukončení vodičů izolovaných s označením a zapojením v rozváděči nebo na přístroji, průřezu žíly do 240 mm2</t>
  </si>
  <si>
    <t>24</t>
  </si>
  <si>
    <t>345621480</t>
  </si>
  <si>
    <t>svornice řadová RSA 4 objednací číslo A131110</t>
  </si>
  <si>
    <t>-326282809</t>
  </si>
  <si>
    <t>svornice řadové svornice řadová RSA 4 RSA 4                   A131111</t>
  </si>
  <si>
    <t>Poznámka k položce:
Do rozvaděče RMSC 1.11</t>
  </si>
  <si>
    <t>25</t>
  </si>
  <si>
    <t>345621620</t>
  </si>
  <si>
    <t>přepážka koncová RSA 4 objednací číslo B131111</t>
  </si>
  <si>
    <t>1629463477</t>
  </si>
  <si>
    <t>svornice řadové koncová přepážka RSA 4 RSA 4            B631111</t>
  </si>
  <si>
    <t>26</t>
  </si>
  <si>
    <t>345622650</t>
  </si>
  <si>
    <t>svěrka koncová RSA L 35 základní provedení objednací číslo F121110</t>
  </si>
  <si>
    <t>1728615291</t>
  </si>
  <si>
    <t>svornice řadové koncová svěrka RSA L 35 základní proved. F 121110</t>
  </si>
  <si>
    <t>27</t>
  </si>
  <si>
    <t>746211250-D</t>
  </si>
  <si>
    <t>Demontáž - Ukončení vodič izolovaný do 240mm2 v rozváděči nebo na přístroji</t>
  </si>
  <si>
    <t>-1844230465</t>
  </si>
  <si>
    <t>Demontáž - Ukončení vodičů izolovaných s označením a zapojením v rozváděči nebo na přístroji, průřezu žíly do 240 mm2</t>
  </si>
  <si>
    <t>Poznámka k položce:
Odpojení kabelu WL-11 z hlavního jističe v rozvaděči RMSC 1.11</t>
  </si>
  <si>
    <t>28</t>
  </si>
  <si>
    <t>746511125</t>
  </si>
  <si>
    <t>Propojení kabel celoplastový spojkou venkovní páskovou do 1kV SVp 3x240, 4x185-240 mm2</t>
  </si>
  <si>
    <t>430877968</t>
  </si>
  <si>
    <t>Propojení kabelů nebo vodičů spojkou do 1 kV venkovní páskovou, typ SVp 1 až 5 kabelů celoplastových, počtu a průřezu lži 3x240 mm2, 4x185 až 240 mm2</t>
  </si>
  <si>
    <t>Poznámka k položce:
Kabelová spojka na propojení kabelů AYKY 3x240+120 ve skříni SR-5 a SR-6</t>
  </si>
  <si>
    <t>29</t>
  </si>
  <si>
    <t>999100010</t>
  </si>
  <si>
    <t>Kabelová spojka smršťovací včetně spojovačů</t>
  </si>
  <si>
    <t>1946151700</t>
  </si>
  <si>
    <t>30</t>
  </si>
  <si>
    <t>746511126</t>
  </si>
  <si>
    <t>109451870</t>
  </si>
  <si>
    <t>31</t>
  </si>
  <si>
    <t>999100011</t>
  </si>
  <si>
    <t>1623455910</t>
  </si>
  <si>
    <t>Poznámka k položce:
Kabelová spojka na propojení kabelů AYKY 3x240+120 v rozvaděči RMSC 1.11</t>
  </si>
  <si>
    <t>747111113</t>
  </si>
  <si>
    <t>Montáž vypínač nástěnný 2-dvoupólový prostředí obyčejné nebo vlhké</t>
  </si>
  <si>
    <t>-821840045</t>
  </si>
  <si>
    <t>Montáž spínačů jedno nebo dvoupólových nástěnných se zapojením vodičů, pro prostředí obyčejné nebo vlhké vypínačů, řazení 2-dvoupólových</t>
  </si>
  <si>
    <t>33</t>
  </si>
  <si>
    <t>999100032</t>
  </si>
  <si>
    <t>Bezpečnostní "STOP" tlačítko</t>
  </si>
  <si>
    <t>1244682553</t>
  </si>
  <si>
    <t>Poznámka k položce:
Bezpečnostní tlačítko MS1 umístěné u rozvaděče RMSC 1.12</t>
  </si>
  <si>
    <t>34</t>
  </si>
  <si>
    <t>747131330</t>
  </si>
  <si>
    <t>Montáž vypínač pole a odpojovač sítě s dálkovým ovládáním a zapojením</t>
  </si>
  <si>
    <t>1736405619</t>
  </si>
  <si>
    <t>Montáž spínačů speciálních se zapojením vodičů s dálkovým ovládáním vypínačů pole a odpojovačů sítě</t>
  </si>
  <si>
    <t>35</t>
  </si>
  <si>
    <t>999100058</t>
  </si>
  <si>
    <t>Vypínací cívka</t>
  </si>
  <si>
    <t>418305264</t>
  </si>
  <si>
    <t>Poznámka k položce:
Vypínací cívka k jističi J2UX 51M14 500 A v rozvaděči RMSC 1.11</t>
  </si>
  <si>
    <t>36</t>
  </si>
  <si>
    <t>747219114</t>
  </si>
  <si>
    <t>Montáž pojistka - spodek do 500 V typ SPH 3, SPC 350 se zapojením vodičů</t>
  </si>
  <si>
    <t>-1250456443</t>
  </si>
  <si>
    <t>Montáž pojistek se zapojením vodičů pojistkových částí spodků do 500 V, typ SPH 3, SPC 350</t>
  </si>
  <si>
    <t>37</t>
  </si>
  <si>
    <t>358252820</t>
  </si>
  <si>
    <t>pojistka nízkoztrátová PHN3 315A provedení normální</t>
  </si>
  <si>
    <t>-578569269</t>
  </si>
  <si>
    <t>pojistky a bleskojistky výkonové nn kromě polovodičových pojistky nízkoztrátové vložky pojistkové tavné 660 V st., vypínací schopnost 100 kA charakteristika  gG pro všeobecné účely charakteristika  gF1 pro jištění kabelů (normální provedení) PHN 3   315 A</t>
  </si>
  <si>
    <t>Poznámka k položce:
Pojistky do hlavní rozvodny - do rozvaděče RH - pole 4</t>
  </si>
  <si>
    <t>38</t>
  </si>
  <si>
    <t>747219114-D</t>
  </si>
  <si>
    <t>Demontáž pojistka - spodek do 500 V typ SPH 3, SPC 350 se zapojením vodičů</t>
  </si>
  <si>
    <t>1763099362</t>
  </si>
  <si>
    <t>Demontáž pojistek se zapojením vodičů pojistkových částí spodků do 500 V, typ SPH 3, SPC 350</t>
  </si>
  <si>
    <t>Poznámka k položce:
Skříň SR-6 - odpojení kabelů AYKY 3x240+120 z pojistkových spodků</t>
  </si>
  <si>
    <t>39</t>
  </si>
  <si>
    <t>013254000</t>
  </si>
  <si>
    <t>Dokumentace skutečného provedení stavby</t>
  </si>
  <si>
    <t>1024</t>
  </si>
  <si>
    <t>317786716</t>
  </si>
  <si>
    <t>Průzkumné, geodetické a projektové práce projektové práce dokumentace stavby (výkresová a textová) skutečného provedení stavby</t>
  </si>
  <si>
    <t>40</t>
  </si>
  <si>
    <t>020001000</t>
  </si>
  <si>
    <t>Příprava staveniště</t>
  </si>
  <si>
    <t>1835461796</t>
  </si>
  <si>
    <t>Základní rozdělení průvodních činností a nákladů příprava staveniště</t>
  </si>
  <si>
    <t>41</t>
  </si>
  <si>
    <t>042603000</t>
  </si>
  <si>
    <t>Ostatní - úklid po stavbě</t>
  </si>
  <si>
    <t>307888296</t>
  </si>
  <si>
    <t>Poznámka k položce:
Úklid po ukončení montážních a stavebních prací</t>
  </si>
  <si>
    <t>42</t>
  </si>
  <si>
    <t>052203000</t>
  </si>
  <si>
    <t>Rezerva dodavatele</t>
  </si>
  <si>
    <t>1061542490</t>
  </si>
  <si>
    <t>Finanční náklady finanční rezerva rezerva dodavatele</t>
  </si>
  <si>
    <t>43</t>
  </si>
  <si>
    <t>081002000</t>
  </si>
  <si>
    <t>Doprava zaměstnanců na staveniště</t>
  </si>
  <si>
    <t>-985919844</t>
  </si>
  <si>
    <t>Hlavní tituly průvodních činností a nákladů přesun výrobních kapacit doprava zaměstnanců na staveniště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</si>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</sst>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7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5" fillId="0" borderId="24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164" fontId="25" fillId="0" borderId="22" xfId="0" applyNumberFormat="1" applyFont="1" applyBorder="1" applyAlignment="1">
      <alignment horizontal="right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/>
    </xf>
    <xf numFmtId="164" fontId="22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right"/>
    </xf>
    <xf numFmtId="167" fontId="22" fillId="0" borderId="25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164" fontId="0" fillId="34" borderId="34" xfId="0" applyNumberFormat="1" applyFont="1" applyFill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34" xfId="0" applyFont="1" applyBorder="1" applyAlignment="1">
      <alignment horizontal="center" vertical="center"/>
    </xf>
    <xf numFmtId="49" fontId="28" fillId="0" borderId="34" xfId="0" applyNumberFormat="1" applyFont="1" applyBorder="1" applyAlignment="1">
      <alignment horizontal="left" vertical="center" wrapText="1"/>
    </xf>
    <xf numFmtId="0" fontId="28" fillId="0" borderId="34" xfId="0" applyFont="1" applyBorder="1" applyAlignment="1">
      <alignment horizontal="center" vertical="center" wrapText="1"/>
    </xf>
    <xf numFmtId="168" fontId="28" fillId="0" borderId="34" xfId="0" applyNumberFormat="1" applyFont="1" applyBorder="1" applyAlignment="1">
      <alignment horizontal="right" vertical="center"/>
    </xf>
    <xf numFmtId="164" fontId="28" fillId="34" borderId="34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7" fillId="35" borderId="28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0" borderId="34" xfId="0" applyNumberFormat="1" applyFont="1" applyBorder="1" applyAlignment="1">
      <alignment horizontal="right" vertical="center"/>
    </xf>
    <xf numFmtId="164" fontId="0" fillId="34" borderId="34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8" fillId="0" borderId="34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/>
    </xf>
    <xf numFmtId="0" fontId="29" fillId="0" borderId="0" xfId="0" applyFont="1" applyAlignment="1">
      <alignment horizontal="left" vertical="top" wrapText="1"/>
    </xf>
    <xf numFmtId="164" fontId="14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54" fillId="33" borderId="0" xfId="36" applyFill="1" applyAlignment="1">
      <alignment horizontal="left" vertical="top"/>
    </xf>
    <xf numFmtId="0" fontId="69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0" fillId="33" borderId="0" xfId="36" applyFont="1" applyFill="1" applyAlignment="1" applyProtection="1">
      <alignment horizontal="center" vertical="center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18" fillId="0" borderId="40" xfId="0" applyFont="1" applyBorder="1" applyAlignment="1">
      <alignment horizontal="left" wrapText="1"/>
    </xf>
    <xf numFmtId="0" fontId="0" fillId="0" borderId="39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8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40" xfId="0" applyFont="1" applyBorder="1" applyAlignment="1">
      <alignment horizontal="left"/>
    </xf>
    <xf numFmtId="0" fontId="15" fillId="0" borderId="40" xfId="0" applyFont="1" applyBorder="1" applyAlignment="1">
      <alignment/>
    </xf>
    <xf numFmtId="0" fontId="18" fillId="0" borderId="4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2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089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FF5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8" width="25.83203125" style="2" hidden="1" customWidth="1"/>
    <col min="49" max="49" width="25" style="2" hidden="1" customWidth="1"/>
    <col min="50" max="54" width="21.66015625" style="2" hidden="1" customWidth="1"/>
    <col min="55" max="55" width="19.16015625" style="2" hidden="1" customWidth="1"/>
    <col min="56" max="56" width="25" style="2" hidden="1" customWidth="1"/>
    <col min="57" max="58" width="19.16015625" style="2" hidden="1" customWidth="1"/>
    <col min="59" max="59" width="66.5" style="2" customWidth="1"/>
    <col min="60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84" t="s">
        <v>0</v>
      </c>
      <c r="B1" s="185"/>
      <c r="C1" s="185"/>
      <c r="D1" s="186" t="s">
        <v>1</v>
      </c>
      <c r="E1" s="185"/>
      <c r="F1" s="185"/>
      <c r="G1" s="185"/>
      <c r="H1" s="185"/>
      <c r="I1" s="185"/>
      <c r="J1" s="185"/>
      <c r="K1" s="187" t="s">
        <v>359</v>
      </c>
      <c r="L1" s="187"/>
      <c r="M1" s="187"/>
      <c r="N1" s="187"/>
      <c r="O1" s="187"/>
      <c r="P1" s="187"/>
      <c r="Q1" s="187"/>
      <c r="R1" s="187"/>
      <c r="S1" s="187"/>
      <c r="T1" s="185"/>
      <c r="U1" s="185"/>
      <c r="V1" s="185"/>
      <c r="W1" s="187" t="s">
        <v>360</v>
      </c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23" t="s">
        <v>6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56" t="s">
        <v>7</v>
      </c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S2" s="6" t="s">
        <v>8</v>
      </c>
      <c r="BT2" s="6" t="s">
        <v>9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8</v>
      </c>
      <c r="BT3" s="6" t="s">
        <v>10</v>
      </c>
    </row>
    <row r="4" spans="2:71" s="2" customFormat="1" ht="37.5" customHeight="1">
      <c r="B4" s="10"/>
      <c r="C4" s="125" t="s">
        <v>11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6"/>
      <c r="AS4" s="12" t="s">
        <v>12</v>
      </c>
      <c r="BG4" s="13" t="s">
        <v>13</v>
      </c>
      <c r="BS4" s="6" t="s">
        <v>14</v>
      </c>
    </row>
    <row r="5" spans="2:71" s="2" customFormat="1" ht="15" customHeight="1">
      <c r="B5" s="10"/>
      <c r="D5" s="14" t="s">
        <v>15</v>
      </c>
      <c r="K5" s="130" t="s">
        <v>16</v>
      </c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Q5" s="11"/>
      <c r="BG5" s="127" t="s">
        <v>17</v>
      </c>
      <c r="BS5" s="6" t="s">
        <v>8</v>
      </c>
    </row>
    <row r="6" spans="2:71" s="2" customFormat="1" ht="37.5" customHeight="1">
      <c r="B6" s="10"/>
      <c r="D6" s="16" t="s">
        <v>18</v>
      </c>
      <c r="K6" s="131" t="s">
        <v>19</v>
      </c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Q6" s="11"/>
      <c r="BG6" s="124"/>
      <c r="BS6" s="6" t="s">
        <v>20</v>
      </c>
    </row>
    <row r="7" spans="2:71" s="2" customFormat="1" ht="15" customHeight="1">
      <c r="B7" s="10"/>
      <c r="D7" s="17" t="s">
        <v>21</v>
      </c>
      <c r="K7" s="15"/>
      <c r="AK7" s="17" t="s">
        <v>22</v>
      </c>
      <c r="AN7" s="15"/>
      <c r="AQ7" s="11"/>
      <c r="BG7" s="124"/>
      <c r="BS7" s="6" t="s">
        <v>23</v>
      </c>
    </row>
    <row r="8" spans="2:71" s="2" customFormat="1" ht="15" customHeight="1">
      <c r="B8" s="10"/>
      <c r="D8" s="17" t="s">
        <v>24</v>
      </c>
      <c r="K8" s="15" t="s">
        <v>25</v>
      </c>
      <c r="AK8" s="17" t="s">
        <v>26</v>
      </c>
      <c r="AN8" s="18" t="s">
        <v>27</v>
      </c>
      <c r="AQ8" s="11"/>
      <c r="BG8" s="124"/>
      <c r="BS8" s="6" t="s">
        <v>28</v>
      </c>
    </row>
    <row r="9" spans="2:71" s="2" customFormat="1" ht="15" customHeight="1">
      <c r="B9" s="10"/>
      <c r="AQ9" s="11"/>
      <c r="BG9" s="124"/>
      <c r="BS9" s="6" t="s">
        <v>29</v>
      </c>
    </row>
    <row r="10" spans="2:71" s="2" customFormat="1" ht="15" customHeight="1">
      <c r="B10" s="10"/>
      <c r="D10" s="17" t="s">
        <v>30</v>
      </c>
      <c r="AK10" s="17" t="s">
        <v>31</v>
      </c>
      <c r="AN10" s="15"/>
      <c r="AQ10" s="11"/>
      <c r="BG10" s="124"/>
      <c r="BS10" s="6" t="s">
        <v>20</v>
      </c>
    </row>
    <row r="11" spans="2:71" s="2" customFormat="1" ht="19.5" customHeight="1">
      <c r="B11" s="10"/>
      <c r="E11" s="15" t="s">
        <v>32</v>
      </c>
      <c r="AK11" s="17" t="s">
        <v>33</v>
      </c>
      <c r="AN11" s="15"/>
      <c r="AQ11" s="11"/>
      <c r="BG11" s="124"/>
      <c r="BS11" s="6" t="s">
        <v>20</v>
      </c>
    </row>
    <row r="12" spans="2:71" s="2" customFormat="1" ht="7.5" customHeight="1">
      <c r="B12" s="10"/>
      <c r="AQ12" s="11"/>
      <c r="BG12" s="124"/>
      <c r="BS12" s="6" t="s">
        <v>20</v>
      </c>
    </row>
    <row r="13" spans="2:71" s="2" customFormat="1" ht="15" customHeight="1">
      <c r="B13" s="10"/>
      <c r="D13" s="17" t="s">
        <v>34</v>
      </c>
      <c r="AK13" s="17" t="s">
        <v>31</v>
      </c>
      <c r="AN13" s="19" t="s">
        <v>35</v>
      </c>
      <c r="AQ13" s="11"/>
      <c r="BG13" s="124"/>
      <c r="BS13" s="6" t="s">
        <v>20</v>
      </c>
    </row>
    <row r="14" spans="2:71" s="2" customFormat="1" ht="15.75" customHeight="1">
      <c r="B14" s="10"/>
      <c r="E14" s="132" t="s">
        <v>35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7" t="s">
        <v>33</v>
      </c>
      <c r="AN14" s="19" t="s">
        <v>35</v>
      </c>
      <c r="AQ14" s="11"/>
      <c r="BG14" s="124"/>
      <c r="BS14" s="6" t="s">
        <v>20</v>
      </c>
    </row>
    <row r="15" spans="2:71" s="2" customFormat="1" ht="7.5" customHeight="1">
      <c r="B15" s="10"/>
      <c r="AQ15" s="11"/>
      <c r="BG15" s="124"/>
      <c r="BS15" s="6" t="s">
        <v>3</v>
      </c>
    </row>
    <row r="16" spans="2:71" s="2" customFormat="1" ht="15" customHeight="1">
      <c r="B16" s="10"/>
      <c r="D16" s="17" t="s">
        <v>36</v>
      </c>
      <c r="AK16" s="17" t="s">
        <v>31</v>
      </c>
      <c r="AN16" s="15"/>
      <c r="AQ16" s="11"/>
      <c r="BG16" s="124"/>
      <c r="BS16" s="6" t="s">
        <v>3</v>
      </c>
    </row>
    <row r="17" spans="2:71" s="2" customFormat="1" ht="19.5" customHeight="1">
      <c r="B17" s="10"/>
      <c r="E17" s="15" t="s">
        <v>37</v>
      </c>
      <c r="AK17" s="17" t="s">
        <v>33</v>
      </c>
      <c r="AN17" s="15"/>
      <c r="AQ17" s="11"/>
      <c r="BG17" s="124"/>
      <c r="BS17" s="6" t="s">
        <v>4</v>
      </c>
    </row>
    <row r="18" spans="2:71" s="2" customFormat="1" ht="7.5" customHeight="1">
      <c r="B18" s="10"/>
      <c r="AQ18" s="11"/>
      <c r="BG18" s="124"/>
      <c r="BS18" s="6" t="s">
        <v>8</v>
      </c>
    </row>
    <row r="19" spans="2:71" s="2" customFormat="1" ht="15" customHeight="1">
      <c r="B19" s="10"/>
      <c r="D19" s="17" t="s">
        <v>38</v>
      </c>
      <c r="AQ19" s="11"/>
      <c r="BG19" s="124"/>
      <c r="BS19" s="6" t="s">
        <v>20</v>
      </c>
    </row>
    <row r="20" spans="2:71" s="2" customFormat="1" ht="15.75" customHeight="1">
      <c r="B20" s="10"/>
      <c r="E20" s="133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Q20" s="11"/>
      <c r="BG20" s="124"/>
      <c r="BS20" s="6" t="s">
        <v>3</v>
      </c>
    </row>
    <row r="21" spans="2:59" s="2" customFormat="1" ht="7.5" customHeight="1">
      <c r="B21" s="10"/>
      <c r="AQ21" s="11"/>
      <c r="BG21" s="124"/>
    </row>
    <row r="22" spans="2:59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G22" s="124"/>
    </row>
    <row r="23" spans="2:59" s="6" customFormat="1" ht="27" customHeight="1">
      <c r="B23" s="21"/>
      <c r="D23" s="22" t="s">
        <v>39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134">
        <f>ROUNDUP($AG$50,2)</f>
        <v>0</v>
      </c>
      <c r="AL23" s="135"/>
      <c r="AM23" s="135"/>
      <c r="AN23" s="135"/>
      <c r="AO23" s="135"/>
      <c r="AQ23" s="24"/>
      <c r="BG23" s="128"/>
    </row>
    <row r="24" spans="2:59" s="6" customFormat="1" ht="7.5" customHeight="1">
      <c r="B24" s="21"/>
      <c r="AQ24" s="24"/>
      <c r="BG24" s="128"/>
    </row>
    <row r="25" spans="2:59" s="6" customFormat="1" ht="15" customHeight="1">
      <c r="B25" s="25"/>
      <c r="D25" s="26" t="s">
        <v>40</v>
      </c>
      <c r="F25" s="26" t="s">
        <v>41</v>
      </c>
      <c r="L25" s="136">
        <v>0.21</v>
      </c>
      <c r="M25" s="129"/>
      <c r="N25" s="129"/>
      <c r="O25" s="129"/>
      <c r="T25" s="28" t="s">
        <v>42</v>
      </c>
      <c r="W25" s="137">
        <f>ROUNDUP($BB$50,2)</f>
        <v>0</v>
      </c>
      <c r="X25" s="129"/>
      <c r="Y25" s="129"/>
      <c r="Z25" s="129"/>
      <c r="AA25" s="129"/>
      <c r="AB25" s="129"/>
      <c r="AC25" s="129"/>
      <c r="AD25" s="129"/>
      <c r="AE25" s="129"/>
      <c r="AK25" s="137">
        <f>ROUNDUP($AX$50,1)</f>
        <v>0</v>
      </c>
      <c r="AL25" s="129"/>
      <c r="AM25" s="129"/>
      <c r="AN25" s="129"/>
      <c r="AO25" s="129"/>
      <c r="AQ25" s="29"/>
      <c r="BG25" s="129"/>
    </row>
    <row r="26" spans="2:59" s="6" customFormat="1" ht="15" customHeight="1">
      <c r="B26" s="25"/>
      <c r="F26" s="26" t="s">
        <v>43</v>
      </c>
      <c r="L26" s="136">
        <v>0.15</v>
      </c>
      <c r="M26" s="129"/>
      <c r="N26" s="129"/>
      <c r="O26" s="129"/>
      <c r="T26" s="28" t="s">
        <v>42</v>
      </c>
      <c r="W26" s="137">
        <f>ROUNDUP($BC$50,2)</f>
        <v>0</v>
      </c>
      <c r="X26" s="129"/>
      <c r="Y26" s="129"/>
      <c r="Z26" s="129"/>
      <c r="AA26" s="129"/>
      <c r="AB26" s="129"/>
      <c r="AC26" s="129"/>
      <c r="AD26" s="129"/>
      <c r="AE26" s="129"/>
      <c r="AK26" s="137">
        <f>ROUNDUP($AY$50,1)</f>
        <v>0</v>
      </c>
      <c r="AL26" s="129"/>
      <c r="AM26" s="129"/>
      <c r="AN26" s="129"/>
      <c r="AO26" s="129"/>
      <c r="AQ26" s="29"/>
      <c r="BG26" s="129"/>
    </row>
    <row r="27" spans="2:59" s="6" customFormat="1" ht="15" customHeight="1" hidden="1">
      <c r="B27" s="25"/>
      <c r="F27" s="26" t="s">
        <v>44</v>
      </c>
      <c r="L27" s="136">
        <v>0.21</v>
      </c>
      <c r="M27" s="129"/>
      <c r="N27" s="129"/>
      <c r="O27" s="129"/>
      <c r="T27" s="28" t="s">
        <v>42</v>
      </c>
      <c r="W27" s="137">
        <f>ROUNDUP($BD$50,2)</f>
        <v>0</v>
      </c>
      <c r="X27" s="129"/>
      <c r="Y27" s="129"/>
      <c r="Z27" s="129"/>
      <c r="AA27" s="129"/>
      <c r="AB27" s="129"/>
      <c r="AC27" s="129"/>
      <c r="AD27" s="129"/>
      <c r="AE27" s="129"/>
      <c r="AK27" s="137">
        <v>0</v>
      </c>
      <c r="AL27" s="129"/>
      <c r="AM27" s="129"/>
      <c r="AN27" s="129"/>
      <c r="AO27" s="129"/>
      <c r="AQ27" s="29"/>
      <c r="BG27" s="129"/>
    </row>
    <row r="28" spans="2:59" s="6" customFormat="1" ht="15" customHeight="1" hidden="1">
      <c r="B28" s="25"/>
      <c r="F28" s="26" t="s">
        <v>45</v>
      </c>
      <c r="L28" s="136">
        <v>0.15</v>
      </c>
      <c r="M28" s="129"/>
      <c r="N28" s="129"/>
      <c r="O28" s="129"/>
      <c r="T28" s="28" t="s">
        <v>42</v>
      </c>
      <c r="W28" s="137">
        <f>ROUNDUP($BE$50,2)</f>
        <v>0</v>
      </c>
      <c r="X28" s="129"/>
      <c r="Y28" s="129"/>
      <c r="Z28" s="129"/>
      <c r="AA28" s="129"/>
      <c r="AB28" s="129"/>
      <c r="AC28" s="129"/>
      <c r="AD28" s="129"/>
      <c r="AE28" s="129"/>
      <c r="AK28" s="137">
        <v>0</v>
      </c>
      <c r="AL28" s="129"/>
      <c r="AM28" s="129"/>
      <c r="AN28" s="129"/>
      <c r="AO28" s="129"/>
      <c r="AQ28" s="29"/>
      <c r="BG28" s="129"/>
    </row>
    <row r="29" spans="2:59" s="6" customFormat="1" ht="15" customHeight="1" hidden="1">
      <c r="B29" s="25"/>
      <c r="F29" s="26" t="s">
        <v>46</v>
      </c>
      <c r="L29" s="136">
        <v>0</v>
      </c>
      <c r="M29" s="129"/>
      <c r="N29" s="129"/>
      <c r="O29" s="129"/>
      <c r="T29" s="28" t="s">
        <v>42</v>
      </c>
      <c r="W29" s="137">
        <f>ROUNDUP($BF$50,2)</f>
        <v>0</v>
      </c>
      <c r="X29" s="129"/>
      <c r="Y29" s="129"/>
      <c r="Z29" s="129"/>
      <c r="AA29" s="129"/>
      <c r="AB29" s="129"/>
      <c r="AC29" s="129"/>
      <c r="AD29" s="129"/>
      <c r="AE29" s="129"/>
      <c r="AK29" s="137">
        <v>0</v>
      </c>
      <c r="AL29" s="129"/>
      <c r="AM29" s="129"/>
      <c r="AN29" s="129"/>
      <c r="AO29" s="129"/>
      <c r="AQ29" s="29"/>
      <c r="BG29" s="129"/>
    </row>
    <row r="30" spans="2:59" s="6" customFormat="1" ht="7.5" customHeight="1">
      <c r="B30" s="21"/>
      <c r="AQ30" s="24"/>
      <c r="BG30" s="128"/>
    </row>
    <row r="31" spans="2:59" s="6" customFormat="1" ht="27" customHeight="1">
      <c r="B31" s="21"/>
      <c r="C31" s="30"/>
      <c r="D31" s="31" t="s">
        <v>47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 t="s">
        <v>48</v>
      </c>
      <c r="U31" s="32"/>
      <c r="V31" s="32"/>
      <c r="W31" s="32"/>
      <c r="X31" s="138" t="s">
        <v>49</v>
      </c>
      <c r="Y31" s="139"/>
      <c r="Z31" s="139"/>
      <c r="AA31" s="139"/>
      <c r="AB31" s="139"/>
      <c r="AC31" s="32"/>
      <c r="AD31" s="32"/>
      <c r="AE31" s="32"/>
      <c r="AF31" s="32"/>
      <c r="AG31" s="32"/>
      <c r="AH31" s="32"/>
      <c r="AI31" s="32"/>
      <c r="AJ31" s="32"/>
      <c r="AK31" s="140">
        <f>ROUNDUP(SUM($AK$23:$AK$29),2)</f>
        <v>0</v>
      </c>
      <c r="AL31" s="139"/>
      <c r="AM31" s="139"/>
      <c r="AN31" s="139"/>
      <c r="AO31" s="141"/>
      <c r="AP31" s="30"/>
      <c r="AQ31" s="34"/>
      <c r="BG31" s="128"/>
    </row>
    <row r="32" spans="2:59" s="6" customFormat="1" ht="7.5" customHeight="1">
      <c r="B32" s="21"/>
      <c r="AQ32" s="24"/>
      <c r="BG32" s="128"/>
    </row>
    <row r="33" spans="2:43" s="6" customFormat="1" ht="7.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7"/>
    </row>
    <row r="37" spans="2:44" s="6" customFormat="1" ht="7.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1"/>
    </row>
    <row r="38" spans="2:44" s="6" customFormat="1" ht="37.5" customHeight="1">
      <c r="B38" s="21"/>
      <c r="C38" s="125" t="s">
        <v>50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21"/>
    </row>
    <row r="39" spans="2:44" s="6" customFormat="1" ht="7.5" customHeight="1">
      <c r="B39" s="21"/>
      <c r="AR39" s="21"/>
    </row>
    <row r="40" spans="2:44" s="15" customFormat="1" ht="15" customHeight="1">
      <c r="B40" s="40"/>
      <c r="C40" s="17" t="s">
        <v>15</v>
      </c>
      <c r="L40" s="15" t="str">
        <f>$K$5</f>
        <v>10716</v>
      </c>
      <c r="AR40" s="40"/>
    </row>
    <row r="41" spans="2:44" s="41" customFormat="1" ht="37.5" customHeight="1">
      <c r="B41" s="42"/>
      <c r="C41" s="41" t="s">
        <v>18</v>
      </c>
      <c r="L41" s="142" t="str">
        <f>$K$6</f>
        <v>Posílení proudové zatížitelnosti kuchyně</v>
      </c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R41" s="42"/>
    </row>
    <row r="42" spans="2:44" s="6" customFormat="1" ht="7.5" customHeight="1">
      <c r="B42" s="21"/>
      <c r="AR42" s="21"/>
    </row>
    <row r="43" spans="2:44" s="6" customFormat="1" ht="15.75" customHeight="1">
      <c r="B43" s="21"/>
      <c r="C43" s="17" t="s">
        <v>24</v>
      </c>
      <c r="L43" s="43" t="str">
        <f>IF($K$8="","",$K$8)</f>
        <v>Věznice Světlá nad Sázavou, Rozkoš 990, Světlá  n.</v>
      </c>
      <c r="AI43" s="17" t="s">
        <v>26</v>
      </c>
      <c r="AM43" s="143" t="str">
        <f>IF($AN$8="","",$AN$8)</f>
        <v>21.08.2016</v>
      </c>
      <c r="AN43" s="128"/>
      <c r="AR43" s="21"/>
    </row>
    <row r="44" spans="2:44" s="6" customFormat="1" ht="7.5" customHeight="1">
      <c r="B44" s="21"/>
      <c r="AR44" s="21"/>
    </row>
    <row r="45" spans="2:58" s="6" customFormat="1" ht="18.75" customHeight="1">
      <c r="B45" s="21"/>
      <c r="C45" s="17" t="s">
        <v>30</v>
      </c>
      <c r="L45" s="15" t="str">
        <f>IF($E$11="","",$E$11)</f>
        <v>Věznice Světlá nad Sázavou, Rozkoš 990, Světlá n. </v>
      </c>
      <c r="AI45" s="17" t="s">
        <v>36</v>
      </c>
      <c r="AM45" s="130" t="str">
        <f>IF($E$17="","",$E$17)</f>
        <v>Jiří Ostatnický</v>
      </c>
      <c r="AN45" s="128"/>
      <c r="AO45" s="128"/>
      <c r="AP45" s="128"/>
      <c r="AR45" s="21"/>
      <c r="AS45" s="144" t="s">
        <v>51</v>
      </c>
      <c r="AT45" s="145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5"/>
    </row>
    <row r="46" spans="2:58" s="6" customFormat="1" ht="15.75" customHeight="1">
      <c r="B46" s="21"/>
      <c r="C46" s="17" t="s">
        <v>34</v>
      </c>
      <c r="L46" s="15">
        <f>IF($E$14="Vyplň údaj","",$E$14)</f>
      </c>
      <c r="AR46" s="21"/>
      <c r="AS46" s="146"/>
      <c r="AT46" s="128"/>
      <c r="BF46" s="47"/>
    </row>
    <row r="47" spans="2:58" s="6" customFormat="1" ht="12" customHeight="1">
      <c r="B47" s="21"/>
      <c r="AR47" s="21"/>
      <c r="AS47" s="146"/>
      <c r="AT47" s="128"/>
      <c r="BF47" s="47"/>
    </row>
    <row r="48" spans="2:59" s="6" customFormat="1" ht="30" customHeight="1">
      <c r="B48" s="21"/>
      <c r="C48" s="147" t="s">
        <v>52</v>
      </c>
      <c r="D48" s="139"/>
      <c r="E48" s="139"/>
      <c r="F48" s="139"/>
      <c r="G48" s="139"/>
      <c r="H48" s="32"/>
      <c r="I48" s="148" t="s">
        <v>53</v>
      </c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49" t="s">
        <v>54</v>
      </c>
      <c r="AH48" s="139"/>
      <c r="AI48" s="139"/>
      <c r="AJ48" s="139"/>
      <c r="AK48" s="139"/>
      <c r="AL48" s="139"/>
      <c r="AM48" s="139"/>
      <c r="AN48" s="148" t="s">
        <v>55</v>
      </c>
      <c r="AO48" s="139"/>
      <c r="AP48" s="139"/>
      <c r="AQ48" s="48" t="s">
        <v>56</v>
      </c>
      <c r="AR48" s="21"/>
      <c r="AS48" s="49" t="s">
        <v>57</v>
      </c>
      <c r="AT48" s="50" t="s">
        <v>58</v>
      </c>
      <c r="AU48" s="50" t="s">
        <v>59</v>
      </c>
      <c r="AV48" s="50" t="s">
        <v>60</v>
      </c>
      <c r="AW48" s="50" t="s">
        <v>61</v>
      </c>
      <c r="AX48" s="50" t="s">
        <v>62</v>
      </c>
      <c r="AY48" s="50" t="s">
        <v>63</v>
      </c>
      <c r="AZ48" s="50" t="s">
        <v>64</v>
      </c>
      <c r="BA48" s="50" t="s">
        <v>65</v>
      </c>
      <c r="BB48" s="50" t="s">
        <v>66</v>
      </c>
      <c r="BC48" s="50" t="s">
        <v>67</v>
      </c>
      <c r="BD48" s="50" t="s">
        <v>68</v>
      </c>
      <c r="BE48" s="50" t="s">
        <v>69</v>
      </c>
      <c r="BF48" s="51" t="s">
        <v>70</v>
      </c>
      <c r="BG48" s="52"/>
    </row>
    <row r="49" spans="2:58" s="6" customFormat="1" ht="12" customHeight="1">
      <c r="B49" s="21"/>
      <c r="AR49" s="21"/>
      <c r="AS49" s="53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5"/>
    </row>
    <row r="50" spans="2:76" s="41" customFormat="1" ht="33" customHeight="1">
      <c r="B50" s="42"/>
      <c r="C50" s="54" t="s">
        <v>71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154">
        <f>ROUNDUP($AG$51,2)</f>
        <v>0</v>
      </c>
      <c r="AH50" s="155"/>
      <c r="AI50" s="155"/>
      <c r="AJ50" s="155"/>
      <c r="AK50" s="155"/>
      <c r="AL50" s="155"/>
      <c r="AM50" s="155"/>
      <c r="AN50" s="154">
        <f>ROUNDUP(SUM($AG$50,$AV$50),2)</f>
        <v>0</v>
      </c>
      <c r="AO50" s="155"/>
      <c r="AP50" s="155"/>
      <c r="AQ50" s="55"/>
      <c r="AR50" s="42"/>
      <c r="AS50" s="56">
        <f>ROUNDUP($AS$51,2)</f>
        <v>0</v>
      </c>
      <c r="AT50" s="57">
        <f>ROUNDUP($AT$51,2)</f>
        <v>0</v>
      </c>
      <c r="AU50" s="58">
        <f>ROUNDUP($AU$51,2)</f>
        <v>0</v>
      </c>
      <c r="AV50" s="58">
        <f>ROUNDUP(SUM($AX$50:$AY$50),1)</f>
        <v>0</v>
      </c>
      <c r="AW50" s="59">
        <f>ROUNDUP($AW$51,5)</f>
        <v>0</v>
      </c>
      <c r="AX50" s="58">
        <f>ROUNDUP($BB$50*$L$25,2)</f>
        <v>0</v>
      </c>
      <c r="AY50" s="58">
        <f>ROUNDUP($BC$50*$L$26,2)</f>
        <v>0</v>
      </c>
      <c r="AZ50" s="58">
        <f>ROUNDUP($BD$50*$L$25,2)</f>
        <v>0</v>
      </c>
      <c r="BA50" s="58">
        <f>ROUNDUP($BE$50*$L$26,2)</f>
        <v>0</v>
      </c>
      <c r="BB50" s="58">
        <f>ROUNDUP($BB$51,2)</f>
        <v>0</v>
      </c>
      <c r="BC50" s="58">
        <f>ROUNDUP($BC$51,2)</f>
        <v>0</v>
      </c>
      <c r="BD50" s="58">
        <f>ROUNDUP($BD$51,2)</f>
        <v>0</v>
      </c>
      <c r="BE50" s="58">
        <f>ROUNDUP($BE$51,2)</f>
        <v>0</v>
      </c>
      <c r="BF50" s="60">
        <f>ROUNDUP($BF$51,2)</f>
        <v>0</v>
      </c>
      <c r="BS50" s="41" t="s">
        <v>72</v>
      </c>
      <c r="BT50" s="41" t="s">
        <v>73</v>
      </c>
      <c r="BV50" s="41" t="s">
        <v>74</v>
      </c>
      <c r="BW50" s="41" t="s">
        <v>5</v>
      </c>
      <c r="BX50" s="41" t="s">
        <v>75</v>
      </c>
    </row>
    <row r="51" spans="1:76" s="61" customFormat="1" ht="28.5" customHeight="1">
      <c r="A51" s="183" t="s">
        <v>361</v>
      </c>
      <c r="B51" s="62"/>
      <c r="C51" s="63"/>
      <c r="D51" s="152" t="s">
        <v>16</v>
      </c>
      <c r="E51" s="153"/>
      <c r="F51" s="153"/>
      <c r="G51" s="153"/>
      <c r="H51" s="153"/>
      <c r="I51" s="63"/>
      <c r="J51" s="152" t="s">
        <v>19</v>
      </c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0">
        <f>'10716 - Posílení proudové...'!$M$26</f>
        <v>0</v>
      </c>
      <c r="AH51" s="151"/>
      <c r="AI51" s="151"/>
      <c r="AJ51" s="151"/>
      <c r="AK51" s="151"/>
      <c r="AL51" s="151"/>
      <c r="AM51" s="151"/>
      <c r="AN51" s="150">
        <f>ROUNDUP(SUM($AG$51,$AV$51),2)</f>
        <v>0</v>
      </c>
      <c r="AO51" s="151"/>
      <c r="AP51" s="151"/>
      <c r="AQ51" s="64" t="s">
        <v>76</v>
      </c>
      <c r="AR51" s="62"/>
      <c r="AS51" s="65">
        <f>'10716 - Posílení proudové...'!$M$24</f>
        <v>0</v>
      </c>
      <c r="AT51" s="66">
        <f>'10716 - Posílení proudové...'!$M$25</f>
        <v>0</v>
      </c>
      <c r="AU51" s="66">
        <v>0</v>
      </c>
      <c r="AV51" s="66">
        <f>ROUNDUP(SUM($AX$51:$AY$51),1)</f>
        <v>0</v>
      </c>
      <c r="AW51" s="67">
        <f>'10716 - Posílení proudové...'!$Z$86</f>
        <v>0</v>
      </c>
      <c r="AX51" s="66">
        <f>'10716 - Posílení proudové...'!$M$28</f>
        <v>0</v>
      </c>
      <c r="AY51" s="66">
        <f>'10716 - Posílení proudové...'!$M$29</f>
        <v>0</v>
      </c>
      <c r="AZ51" s="66">
        <f>'10716 - Posílení proudové...'!$M$30</f>
        <v>0</v>
      </c>
      <c r="BA51" s="66">
        <f>'10716 - Posílení proudové...'!$M$31</f>
        <v>0</v>
      </c>
      <c r="BB51" s="66">
        <f>'10716 - Posílení proudové...'!$H$28</f>
        <v>0</v>
      </c>
      <c r="BC51" s="66">
        <f>'10716 - Posílení proudové...'!$H$29</f>
        <v>0</v>
      </c>
      <c r="BD51" s="66">
        <f>'10716 - Posílení proudové...'!$H$30</f>
        <v>0</v>
      </c>
      <c r="BE51" s="66">
        <f>'10716 - Posílení proudové...'!$H$31</f>
        <v>0</v>
      </c>
      <c r="BF51" s="68">
        <f>'10716 - Posílení proudové...'!$H$32</f>
        <v>0</v>
      </c>
      <c r="BT51" s="61" t="s">
        <v>23</v>
      </c>
      <c r="BU51" s="61" t="s">
        <v>77</v>
      </c>
      <c r="BV51" s="61" t="s">
        <v>74</v>
      </c>
      <c r="BW51" s="61" t="s">
        <v>5</v>
      </c>
      <c r="BX51" s="61" t="s">
        <v>75</v>
      </c>
    </row>
    <row r="52" spans="2:44" s="6" customFormat="1" ht="30.75" customHeight="1">
      <c r="B52" s="21"/>
      <c r="AR52" s="21"/>
    </row>
    <row r="53" spans="2:44" s="6" customFormat="1" ht="7.5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21"/>
    </row>
  </sheetData>
  <sheetProtection/>
  <mergeCells count="41">
    <mergeCell ref="AN50:AP50"/>
    <mergeCell ref="AR2:BG2"/>
    <mergeCell ref="AS45:AT47"/>
    <mergeCell ref="C48:G48"/>
    <mergeCell ref="I48:AF48"/>
    <mergeCell ref="AG48:AM48"/>
    <mergeCell ref="AN48:AP48"/>
    <mergeCell ref="AN51:AP51"/>
    <mergeCell ref="AG51:AM51"/>
    <mergeCell ref="D51:H51"/>
    <mergeCell ref="J51:AF51"/>
    <mergeCell ref="AG50:AM50"/>
    <mergeCell ref="X31:AB31"/>
    <mergeCell ref="AK31:AO31"/>
    <mergeCell ref="C38:AQ38"/>
    <mergeCell ref="L41:AO41"/>
    <mergeCell ref="AM43:AN43"/>
    <mergeCell ref="AM45:AP45"/>
    <mergeCell ref="L28:O28"/>
    <mergeCell ref="W28:AE28"/>
    <mergeCell ref="AK28:AO28"/>
    <mergeCell ref="L29:O29"/>
    <mergeCell ref="W29:AE29"/>
    <mergeCell ref="AK29:AO29"/>
    <mergeCell ref="AK25:AO25"/>
    <mergeCell ref="L26:O26"/>
    <mergeCell ref="W26:AE26"/>
    <mergeCell ref="AK26:AO26"/>
    <mergeCell ref="L27:O27"/>
    <mergeCell ref="W27:AE27"/>
    <mergeCell ref="AK27:AO27"/>
    <mergeCell ref="C2:AQ2"/>
    <mergeCell ref="C4:AQ4"/>
    <mergeCell ref="BG5:BG32"/>
    <mergeCell ref="K5:AO5"/>
    <mergeCell ref="K6:AO6"/>
    <mergeCell ref="E14:AJ14"/>
    <mergeCell ref="E20:AN20"/>
    <mergeCell ref="AK23:AO23"/>
    <mergeCell ref="L25:O25"/>
    <mergeCell ref="W25:AE25"/>
  </mergeCells>
  <hyperlinks>
    <hyperlink ref="K1:S1" location="C2" tooltip="Rekapitulace stavby" display="1) Rekapitulace stavby"/>
    <hyperlink ref="W1:AI1" location="C50" tooltip="Rekapitulace objektů stavby a soupisů prací" display="2) Rekapitulace objektů stavby a soupisů prací"/>
    <hyperlink ref="A51" location="'10716 - Posílení proudové...'!C2" tooltip="10716 - Posílení proudové...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4" width="20" style="2" hidden="1" customWidth="1"/>
    <col min="25" max="25" width="12.33203125" style="2" hidden="1" customWidth="1"/>
    <col min="26" max="26" width="16.33203125" style="2" hidden="1" customWidth="1"/>
    <col min="27" max="27" width="12.33203125" style="2" hidden="1" customWidth="1"/>
    <col min="28" max="28" width="15" style="2" hidden="1" customWidth="1"/>
    <col min="29" max="29" width="11" style="2" hidden="1" customWidth="1"/>
    <col min="30" max="30" width="15" style="2" hidden="1" customWidth="1"/>
    <col min="31" max="31" width="16.33203125" style="2" hidden="1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88"/>
      <c r="B1" s="185"/>
      <c r="C1" s="185"/>
      <c r="D1" s="186" t="s">
        <v>1</v>
      </c>
      <c r="E1" s="185"/>
      <c r="F1" s="187" t="s">
        <v>362</v>
      </c>
      <c r="G1" s="187"/>
      <c r="H1" s="189" t="s">
        <v>363</v>
      </c>
      <c r="I1" s="189"/>
      <c r="J1" s="189"/>
      <c r="K1" s="189"/>
      <c r="L1" s="187" t="s">
        <v>364</v>
      </c>
      <c r="M1" s="187"/>
      <c r="N1" s="185"/>
      <c r="O1" s="186" t="s">
        <v>78</v>
      </c>
      <c r="P1" s="185"/>
      <c r="Q1" s="185"/>
      <c r="R1" s="185"/>
      <c r="S1" s="187" t="s">
        <v>365</v>
      </c>
      <c r="T1" s="187"/>
      <c r="U1" s="188"/>
      <c r="V1" s="18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23" t="s">
        <v>6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56" t="s">
        <v>7</v>
      </c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T2" s="2" t="s">
        <v>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79</v>
      </c>
    </row>
    <row r="4" spans="2:46" s="2" customFormat="1" ht="37.5" customHeight="1">
      <c r="B4" s="10"/>
      <c r="C4" s="125" t="s">
        <v>80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6"/>
      <c r="T4" s="12" t="s">
        <v>12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7.5" customHeight="1">
      <c r="B6" s="21"/>
      <c r="D6" s="41" t="s">
        <v>18</v>
      </c>
      <c r="F6" s="142" t="s">
        <v>19</v>
      </c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24"/>
    </row>
    <row r="7" spans="2:18" s="6" customFormat="1" ht="14.25" customHeight="1">
      <c r="B7" s="21"/>
      <c r="R7" s="24"/>
    </row>
    <row r="8" spans="2:18" s="6" customFormat="1" ht="15" customHeight="1">
      <c r="B8" s="21"/>
      <c r="D8" s="17" t="s">
        <v>21</v>
      </c>
      <c r="F8" s="15"/>
      <c r="M8" s="17" t="s">
        <v>22</v>
      </c>
      <c r="O8" s="15"/>
      <c r="R8" s="24"/>
    </row>
    <row r="9" spans="2:18" s="6" customFormat="1" ht="15" customHeight="1">
      <c r="B9" s="21"/>
      <c r="D9" s="17" t="s">
        <v>24</v>
      </c>
      <c r="F9" s="15" t="s">
        <v>25</v>
      </c>
      <c r="M9" s="17" t="s">
        <v>26</v>
      </c>
      <c r="O9" s="143" t="str">
        <f>'Rekapitulace stavby'!$AN$8</f>
        <v>21.08.2016</v>
      </c>
      <c r="P9" s="128"/>
      <c r="R9" s="24"/>
    </row>
    <row r="10" spans="2:18" s="6" customFormat="1" ht="12" customHeight="1">
      <c r="B10" s="21"/>
      <c r="R10" s="24"/>
    </row>
    <row r="11" spans="2:18" s="6" customFormat="1" ht="15" customHeight="1">
      <c r="B11" s="21"/>
      <c r="D11" s="17" t="s">
        <v>30</v>
      </c>
      <c r="M11" s="17" t="s">
        <v>31</v>
      </c>
      <c r="O11" s="130"/>
      <c r="P11" s="128"/>
      <c r="R11" s="24"/>
    </row>
    <row r="12" spans="2:18" s="6" customFormat="1" ht="18.75" customHeight="1">
      <c r="B12" s="21"/>
      <c r="E12" s="15" t="s">
        <v>32</v>
      </c>
      <c r="M12" s="17" t="s">
        <v>33</v>
      </c>
      <c r="O12" s="130"/>
      <c r="P12" s="128"/>
      <c r="R12" s="24"/>
    </row>
    <row r="13" spans="2:18" s="6" customFormat="1" ht="7.5" customHeight="1">
      <c r="B13" s="21"/>
      <c r="R13" s="24"/>
    </row>
    <row r="14" spans="2:18" s="6" customFormat="1" ht="15" customHeight="1">
      <c r="B14" s="21"/>
      <c r="D14" s="17" t="s">
        <v>34</v>
      </c>
      <c r="M14" s="17" t="s">
        <v>31</v>
      </c>
      <c r="O14" s="130" t="str">
        <f>IF('Rekapitulace stavby'!$AN$13="","",'Rekapitulace stavby'!$AN$13)</f>
        <v>Vyplň údaj</v>
      </c>
      <c r="P14" s="128"/>
      <c r="R14" s="24"/>
    </row>
    <row r="15" spans="2:18" s="6" customFormat="1" ht="18.75" customHeight="1">
      <c r="B15" s="21"/>
      <c r="E15" s="15" t="str">
        <f>IF('Rekapitulace stavby'!$E$14="","",'Rekapitulace stavby'!$E$14)</f>
        <v>Vyplň údaj</v>
      </c>
      <c r="M15" s="17" t="s">
        <v>33</v>
      </c>
      <c r="O15" s="130" t="str">
        <f>IF('Rekapitulace stavby'!$AN$14="","",'Rekapitulace stavby'!$AN$14)</f>
        <v>Vyplň údaj</v>
      </c>
      <c r="P15" s="128"/>
      <c r="R15" s="24"/>
    </row>
    <row r="16" spans="2:18" s="6" customFormat="1" ht="7.5" customHeight="1">
      <c r="B16" s="21"/>
      <c r="R16" s="24"/>
    </row>
    <row r="17" spans="2:18" s="6" customFormat="1" ht="15" customHeight="1">
      <c r="B17" s="21"/>
      <c r="D17" s="17" t="s">
        <v>36</v>
      </c>
      <c r="M17" s="17" t="s">
        <v>31</v>
      </c>
      <c r="O17" s="130"/>
      <c r="P17" s="128"/>
      <c r="R17" s="24"/>
    </row>
    <row r="18" spans="2:18" s="6" customFormat="1" ht="18.75" customHeight="1">
      <c r="B18" s="21"/>
      <c r="E18" s="15" t="s">
        <v>37</v>
      </c>
      <c r="M18" s="17" t="s">
        <v>33</v>
      </c>
      <c r="O18" s="130"/>
      <c r="P18" s="128"/>
      <c r="R18" s="24"/>
    </row>
    <row r="19" spans="2:18" s="6" customFormat="1" ht="7.5" customHeight="1">
      <c r="B19" s="21"/>
      <c r="R19" s="24"/>
    </row>
    <row r="20" spans="2:18" s="6" customFormat="1" ht="15" customHeight="1">
      <c r="B20" s="21"/>
      <c r="D20" s="17" t="s">
        <v>38</v>
      </c>
      <c r="R20" s="24"/>
    </row>
    <row r="21" spans="2:18" s="69" customFormat="1" ht="15.75" customHeight="1">
      <c r="B21" s="70"/>
      <c r="E21" s="133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R21" s="71"/>
    </row>
    <row r="22" spans="2:18" s="6" customFormat="1" ht="7.5" customHeight="1">
      <c r="B22" s="21"/>
      <c r="R22" s="24"/>
    </row>
    <row r="23" spans="2:18" s="6" customFormat="1" ht="7.5" customHeight="1">
      <c r="B23" s="21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R23" s="24"/>
    </row>
    <row r="24" spans="2:18" s="6" customFormat="1" ht="15.75" customHeight="1">
      <c r="B24" s="21"/>
      <c r="E24" s="17" t="s">
        <v>81</v>
      </c>
      <c r="M24" s="158">
        <f>$H$51</f>
        <v>0</v>
      </c>
      <c r="N24" s="128"/>
      <c r="O24" s="128"/>
      <c r="P24" s="128"/>
      <c r="R24" s="24"/>
    </row>
    <row r="25" spans="2:18" s="6" customFormat="1" ht="15.75" customHeight="1">
      <c r="B25" s="21"/>
      <c r="E25" s="17" t="s">
        <v>82</v>
      </c>
      <c r="M25" s="158">
        <f>$K$51</f>
        <v>0</v>
      </c>
      <c r="N25" s="128"/>
      <c r="O25" s="128"/>
      <c r="P25" s="128"/>
      <c r="R25" s="24"/>
    </row>
    <row r="26" spans="2:18" s="6" customFormat="1" ht="26.25" customHeight="1">
      <c r="B26" s="21"/>
      <c r="D26" s="72" t="s">
        <v>39</v>
      </c>
      <c r="M26" s="154">
        <f>ROUNDUP($M$86,2)</f>
        <v>0</v>
      </c>
      <c r="N26" s="128"/>
      <c r="O26" s="128"/>
      <c r="P26" s="128"/>
      <c r="R26" s="24"/>
    </row>
    <row r="27" spans="2:18" s="6" customFormat="1" ht="7.5" customHeight="1">
      <c r="B27" s="21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R27" s="24"/>
    </row>
    <row r="28" spans="2:18" s="6" customFormat="1" ht="15" customHeight="1">
      <c r="B28" s="21"/>
      <c r="D28" s="26" t="s">
        <v>40</v>
      </c>
      <c r="E28" s="26" t="s">
        <v>41</v>
      </c>
      <c r="F28" s="27">
        <v>0.21</v>
      </c>
      <c r="G28" s="73" t="s">
        <v>42</v>
      </c>
      <c r="H28" s="159">
        <f>SUM($BE$86:$BE$203)</f>
        <v>0</v>
      </c>
      <c r="I28" s="128"/>
      <c r="J28" s="128"/>
      <c r="M28" s="159">
        <f>SUM($BE$86:$BE$203)*$F$28</f>
        <v>0</v>
      </c>
      <c r="N28" s="128"/>
      <c r="O28" s="128"/>
      <c r="P28" s="128"/>
      <c r="R28" s="24"/>
    </row>
    <row r="29" spans="2:18" s="6" customFormat="1" ht="15" customHeight="1">
      <c r="B29" s="21"/>
      <c r="E29" s="26" t="s">
        <v>43</v>
      </c>
      <c r="F29" s="27">
        <v>0.15</v>
      </c>
      <c r="G29" s="73" t="s">
        <v>42</v>
      </c>
      <c r="H29" s="159">
        <f>SUM($BF$86:$BF$203)</f>
        <v>0</v>
      </c>
      <c r="I29" s="128"/>
      <c r="J29" s="128"/>
      <c r="M29" s="159">
        <f>SUM($BF$86:$BF$203)*$F$29</f>
        <v>0</v>
      </c>
      <c r="N29" s="128"/>
      <c r="O29" s="128"/>
      <c r="P29" s="128"/>
      <c r="R29" s="24"/>
    </row>
    <row r="30" spans="2:18" s="6" customFormat="1" ht="15" customHeight="1" hidden="1">
      <c r="B30" s="21"/>
      <c r="E30" s="26" t="s">
        <v>44</v>
      </c>
      <c r="F30" s="27">
        <v>0.21</v>
      </c>
      <c r="G30" s="73" t="s">
        <v>42</v>
      </c>
      <c r="H30" s="159">
        <f>SUM($BG$86:$BG$203)</f>
        <v>0</v>
      </c>
      <c r="I30" s="128"/>
      <c r="J30" s="128"/>
      <c r="M30" s="159">
        <v>0</v>
      </c>
      <c r="N30" s="128"/>
      <c r="O30" s="128"/>
      <c r="P30" s="128"/>
      <c r="R30" s="24"/>
    </row>
    <row r="31" spans="2:18" s="6" customFormat="1" ht="15" customHeight="1" hidden="1">
      <c r="B31" s="21"/>
      <c r="E31" s="26" t="s">
        <v>45</v>
      </c>
      <c r="F31" s="27">
        <v>0.15</v>
      </c>
      <c r="G31" s="73" t="s">
        <v>42</v>
      </c>
      <c r="H31" s="159">
        <f>SUM($BH$86:$BH$203)</f>
        <v>0</v>
      </c>
      <c r="I31" s="128"/>
      <c r="J31" s="128"/>
      <c r="M31" s="159">
        <v>0</v>
      </c>
      <c r="N31" s="128"/>
      <c r="O31" s="128"/>
      <c r="P31" s="128"/>
      <c r="R31" s="24"/>
    </row>
    <row r="32" spans="2:18" s="6" customFormat="1" ht="15" customHeight="1" hidden="1">
      <c r="B32" s="21"/>
      <c r="E32" s="26" t="s">
        <v>46</v>
      </c>
      <c r="F32" s="27">
        <v>0</v>
      </c>
      <c r="G32" s="73" t="s">
        <v>42</v>
      </c>
      <c r="H32" s="159">
        <f>SUM($BI$86:$BI$203)</f>
        <v>0</v>
      </c>
      <c r="I32" s="128"/>
      <c r="J32" s="128"/>
      <c r="M32" s="159">
        <v>0</v>
      </c>
      <c r="N32" s="128"/>
      <c r="O32" s="128"/>
      <c r="P32" s="128"/>
      <c r="R32" s="24"/>
    </row>
    <row r="33" spans="2:18" s="6" customFormat="1" ht="7.5" customHeight="1">
      <c r="B33" s="21"/>
      <c r="R33" s="24"/>
    </row>
    <row r="34" spans="2:18" s="6" customFormat="1" ht="26.25" customHeight="1">
      <c r="B34" s="21"/>
      <c r="C34" s="30"/>
      <c r="D34" s="31" t="s">
        <v>47</v>
      </c>
      <c r="E34" s="32"/>
      <c r="F34" s="32"/>
      <c r="G34" s="75" t="s">
        <v>48</v>
      </c>
      <c r="H34" s="33" t="s">
        <v>49</v>
      </c>
      <c r="I34" s="32"/>
      <c r="J34" s="32"/>
      <c r="K34" s="32"/>
      <c r="L34" s="140">
        <f>ROUNDUP(SUM($M$26:$M$32),2)</f>
        <v>0</v>
      </c>
      <c r="M34" s="139"/>
      <c r="N34" s="139"/>
      <c r="O34" s="139"/>
      <c r="P34" s="141"/>
      <c r="Q34" s="30"/>
      <c r="R34" s="34"/>
    </row>
    <row r="35" spans="2:18" s="6" customFormat="1" ht="15" customHeight="1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/>
    </row>
    <row r="39" spans="2:18" s="6" customFormat="1" ht="7.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76"/>
    </row>
    <row r="40" spans="2:18" s="6" customFormat="1" ht="37.5" customHeight="1">
      <c r="B40" s="21"/>
      <c r="C40" s="125" t="s">
        <v>83</v>
      </c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60"/>
    </row>
    <row r="41" spans="2:18" s="6" customFormat="1" ht="7.5" customHeight="1">
      <c r="B41" s="21"/>
      <c r="R41" s="24"/>
    </row>
    <row r="42" spans="2:18" s="6" customFormat="1" ht="37.5" customHeight="1">
      <c r="B42" s="21"/>
      <c r="C42" s="41" t="s">
        <v>18</v>
      </c>
      <c r="F42" s="142" t="str">
        <f>$F$6</f>
        <v>Posílení proudové zatížitelnosti kuchyně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24</v>
      </c>
      <c r="F44" s="15" t="str">
        <f>$F$9</f>
        <v>Věznice Světlá nad Sázavou, Rozkoš 990, Světlá  n.</v>
      </c>
      <c r="K44" s="17" t="s">
        <v>26</v>
      </c>
      <c r="M44" s="143" t="str">
        <f>IF($O$9="","",$O$9)</f>
        <v>21.08.2016</v>
      </c>
      <c r="N44" s="128"/>
      <c r="O44" s="128"/>
      <c r="P44" s="128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30</v>
      </c>
      <c r="F46" s="15" t="str">
        <f>$E$12</f>
        <v>Věznice Světlá nad Sázavou, Rozkoš 990, Světlá n. </v>
      </c>
      <c r="K46" s="17" t="s">
        <v>36</v>
      </c>
      <c r="M46" s="130" t="str">
        <f>$E$18</f>
        <v>Jiří Ostatnický</v>
      </c>
      <c r="N46" s="128"/>
      <c r="O46" s="128"/>
      <c r="P46" s="128"/>
      <c r="Q46" s="128"/>
      <c r="R46" s="24"/>
    </row>
    <row r="47" spans="2:18" s="6" customFormat="1" ht="15" customHeight="1">
      <c r="B47" s="21"/>
      <c r="C47" s="17" t="s">
        <v>34</v>
      </c>
      <c r="F47" s="15" t="str">
        <f>IF($E$15="","",$E$15)</f>
        <v>Vyplň údaj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161" t="s">
        <v>84</v>
      </c>
      <c r="D49" s="162"/>
      <c r="E49" s="162"/>
      <c r="F49" s="162"/>
      <c r="G49" s="162"/>
      <c r="H49" s="161" t="s">
        <v>85</v>
      </c>
      <c r="I49" s="162"/>
      <c r="J49" s="162"/>
      <c r="K49" s="161" t="s">
        <v>86</v>
      </c>
      <c r="L49" s="162"/>
      <c r="M49" s="161" t="s">
        <v>87</v>
      </c>
      <c r="N49" s="162"/>
      <c r="O49" s="162"/>
      <c r="P49" s="162"/>
      <c r="Q49" s="162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4" t="s">
        <v>88</v>
      </c>
      <c r="H51" s="154">
        <f>ROUNDUP($W$86,2)</f>
        <v>0</v>
      </c>
      <c r="I51" s="128"/>
      <c r="J51" s="128"/>
      <c r="K51" s="154">
        <f>ROUNDUP($X$86,2)</f>
        <v>0</v>
      </c>
      <c r="L51" s="128"/>
      <c r="M51" s="154">
        <f>ROUNDUP($M$86,2)</f>
        <v>0</v>
      </c>
      <c r="N51" s="128"/>
      <c r="O51" s="128"/>
      <c r="P51" s="128"/>
      <c r="Q51" s="128"/>
      <c r="R51" s="24"/>
      <c r="AU51" s="6" t="s">
        <v>89</v>
      </c>
    </row>
    <row r="52" spans="2:18" s="77" customFormat="1" ht="25.5" customHeight="1">
      <c r="B52" s="78"/>
      <c r="D52" s="79" t="s">
        <v>90</v>
      </c>
      <c r="H52" s="163">
        <f>ROUNDUP($W$87,2)</f>
        <v>0</v>
      </c>
      <c r="I52" s="164"/>
      <c r="J52" s="164"/>
      <c r="K52" s="163">
        <f>ROUNDUP($X$87,2)</f>
        <v>0</v>
      </c>
      <c r="L52" s="164"/>
      <c r="M52" s="163">
        <f>ROUNDUP($M$87,2)</f>
        <v>0</v>
      </c>
      <c r="N52" s="164"/>
      <c r="O52" s="164"/>
      <c r="P52" s="164"/>
      <c r="Q52" s="164"/>
      <c r="R52" s="80"/>
    </row>
    <row r="53" spans="2:18" s="81" customFormat="1" ht="21" customHeight="1">
      <c r="B53" s="82"/>
      <c r="D53" s="83" t="s">
        <v>91</v>
      </c>
      <c r="H53" s="165">
        <f>ROUNDUP($W$88,2)</f>
        <v>0</v>
      </c>
      <c r="I53" s="164"/>
      <c r="J53" s="164"/>
      <c r="K53" s="165">
        <f>ROUNDUP($X$88,2)</f>
        <v>0</v>
      </c>
      <c r="L53" s="164"/>
      <c r="M53" s="165">
        <f>ROUNDUP($M$88,2)</f>
        <v>0</v>
      </c>
      <c r="N53" s="164"/>
      <c r="O53" s="164"/>
      <c r="P53" s="164"/>
      <c r="Q53" s="164"/>
      <c r="R53" s="84"/>
    </row>
    <row r="54" spans="2:18" s="81" customFormat="1" ht="21" customHeight="1">
      <c r="B54" s="82"/>
      <c r="D54" s="83" t="s">
        <v>92</v>
      </c>
      <c r="H54" s="165">
        <f>ROUNDUP($W$99,2)</f>
        <v>0</v>
      </c>
      <c r="I54" s="164"/>
      <c r="J54" s="164"/>
      <c r="K54" s="165">
        <f>ROUNDUP($X$99,2)</f>
        <v>0</v>
      </c>
      <c r="L54" s="164"/>
      <c r="M54" s="165">
        <f>ROUNDUP($M$99,2)</f>
        <v>0</v>
      </c>
      <c r="N54" s="164"/>
      <c r="O54" s="164"/>
      <c r="P54" s="164"/>
      <c r="Q54" s="164"/>
      <c r="R54" s="84"/>
    </row>
    <row r="55" spans="2:18" s="81" customFormat="1" ht="21" customHeight="1">
      <c r="B55" s="82"/>
      <c r="D55" s="83" t="s">
        <v>93</v>
      </c>
      <c r="H55" s="165">
        <f>ROUNDUP($W$104,2)</f>
        <v>0</v>
      </c>
      <c r="I55" s="164"/>
      <c r="J55" s="164"/>
      <c r="K55" s="165">
        <f>ROUNDUP($X$104,2)</f>
        <v>0</v>
      </c>
      <c r="L55" s="164"/>
      <c r="M55" s="165">
        <f>ROUNDUP($M$104,2)</f>
        <v>0</v>
      </c>
      <c r="N55" s="164"/>
      <c r="O55" s="164"/>
      <c r="P55" s="164"/>
      <c r="Q55" s="164"/>
      <c r="R55" s="84"/>
    </row>
    <row r="56" spans="2:18" s="81" customFormat="1" ht="15.75" customHeight="1">
      <c r="B56" s="82"/>
      <c r="D56" s="83" t="s">
        <v>94</v>
      </c>
      <c r="H56" s="165">
        <f>ROUNDUP($W$108,2)</f>
        <v>0</v>
      </c>
      <c r="I56" s="164"/>
      <c r="J56" s="164"/>
      <c r="K56" s="165">
        <f>ROUNDUP($X$108,2)</f>
        <v>0</v>
      </c>
      <c r="L56" s="164"/>
      <c r="M56" s="165">
        <f>ROUNDUP($M$108,2)</f>
        <v>0</v>
      </c>
      <c r="N56" s="164"/>
      <c r="O56" s="164"/>
      <c r="P56" s="164"/>
      <c r="Q56" s="164"/>
      <c r="R56" s="84"/>
    </row>
    <row r="57" spans="2:18" s="77" customFormat="1" ht="25.5" customHeight="1">
      <c r="B57" s="78"/>
      <c r="D57" s="79" t="s">
        <v>95</v>
      </c>
      <c r="H57" s="163">
        <f>ROUNDUP($W$116,2)</f>
        <v>0</v>
      </c>
      <c r="I57" s="164"/>
      <c r="J57" s="164"/>
      <c r="K57" s="163">
        <f>ROUNDUP($X$116,2)</f>
        <v>0</v>
      </c>
      <c r="L57" s="164"/>
      <c r="M57" s="163">
        <f>ROUNDUP($M$116,2)</f>
        <v>0</v>
      </c>
      <c r="N57" s="164"/>
      <c r="O57" s="164"/>
      <c r="P57" s="164"/>
      <c r="Q57" s="164"/>
      <c r="R57" s="80"/>
    </row>
    <row r="58" spans="2:18" s="81" customFormat="1" ht="21" customHeight="1">
      <c r="B58" s="82"/>
      <c r="D58" s="83" t="s">
        <v>96</v>
      </c>
      <c r="H58" s="165">
        <f>ROUNDUP($W$117,2)</f>
        <v>0</v>
      </c>
      <c r="I58" s="164"/>
      <c r="J58" s="164"/>
      <c r="K58" s="165">
        <f>ROUNDUP($X$117,2)</f>
        <v>0</v>
      </c>
      <c r="L58" s="164"/>
      <c r="M58" s="165">
        <f>ROUNDUP($M$117,2)</f>
        <v>0</v>
      </c>
      <c r="N58" s="164"/>
      <c r="O58" s="164"/>
      <c r="P58" s="164"/>
      <c r="Q58" s="164"/>
      <c r="R58" s="84"/>
    </row>
    <row r="59" spans="2:18" s="81" customFormat="1" ht="21" customHeight="1">
      <c r="B59" s="82"/>
      <c r="D59" s="83" t="s">
        <v>97</v>
      </c>
      <c r="H59" s="165">
        <f>ROUNDUP($W$121,2)</f>
        <v>0</v>
      </c>
      <c r="I59" s="164"/>
      <c r="J59" s="164"/>
      <c r="K59" s="165">
        <f>ROUNDUP($X$121,2)</f>
        <v>0</v>
      </c>
      <c r="L59" s="164"/>
      <c r="M59" s="165">
        <f>ROUNDUP($M$121,2)</f>
        <v>0</v>
      </c>
      <c r="N59" s="164"/>
      <c r="O59" s="164"/>
      <c r="P59" s="164"/>
      <c r="Q59" s="164"/>
      <c r="R59" s="84"/>
    </row>
    <row r="60" spans="2:18" s="81" customFormat="1" ht="21" customHeight="1">
      <c r="B60" s="82"/>
      <c r="D60" s="83" t="s">
        <v>98</v>
      </c>
      <c r="H60" s="165">
        <f>ROUNDUP($W$126,2)</f>
        <v>0</v>
      </c>
      <c r="I60" s="164"/>
      <c r="J60" s="164"/>
      <c r="K60" s="165">
        <f>ROUNDUP($X$126,2)</f>
        <v>0</v>
      </c>
      <c r="L60" s="164"/>
      <c r="M60" s="165">
        <f>ROUNDUP($M$126,2)</f>
        <v>0</v>
      </c>
      <c r="N60" s="164"/>
      <c r="O60" s="164"/>
      <c r="P60" s="164"/>
      <c r="Q60" s="164"/>
      <c r="R60" s="84"/>
    </row>
    <row r="61" spans="2:18" s="81" customFormat="1" ht="21" customHeight="1">
      <c r="B61" s="82"/>
      <c r="D61" s="83" t="s">
        <v>99</v>
      </c>
      <c r="H61" s="165">
        <f>ROUNDUP($W$135,2)</f>
        <v>0</v>
      </c>
      <c r="I61" s="164"/>
      <c r="J61" s="164"/>
      <c r="K61" s="165">
        <f>ROUNDUP($X$135,2)</f>
        <v>0</v>
      </c>
      <c r="L61" s="164"/>
      <c r="M61" s="165">
        <f>ROUNDUP($M$135,2)</f>
        <v>0</v>
      </c>
      <c r="N61" s="164"/>
      <c r="O61" s="164"/>
      <c r="P61" s="164"/>
      <c r="Q61" s="164"/>
      <c r="R61" s="84"/>
    </row>
    <row r="62" spans="2:18" s="81" customFormat="1" ht="21" customHeight="1">
      <c r="B62" s="82"/>
      <c r="D62" s="83" t="s">
        <v>100</v>
      </c>
      <c r="H62" s="165">
        <f>ROUNDUP($W$143,2)</f>
        <v>0</v>
      </c>
      <c r="I62" s="164"/>
      <c r="J62" s="164"/>
      <c r="K62" s="165">
        <f>ROUNDUP($X$143,2)</f>
        <v>0</v>
      </c>
      <c r="L62" s="164"/>
      <c r="M62" s="165">
        <f>ROUNDUP($M$143,2)</f>
        <v>0</v>
      </c>
      <c r="N62" s="164"/>
      <c r="O62" s="164"/>
      <c r="P62" s="164"/>
      <c r="Q62" s="164"/>
      <c r="R62" s="84"/>
    </row>
    <row r="63" spans="2:18" s="81" customFormat="1" ht="21" customHeight="1">
      <c r="B63" s="82"/>
      <c r="D63" s="83" t="s">
        <v>101</v>
      </c>
      <c r="H63" s="165">
        <f>ROUNDUP($W$171,2)</f>
        <v>0</v>
      </c>
      <c r="I63" s="164"/>
      <c r="J63" s="164"/>
      <c r="K63" s="165">
        <f>ROUNDUP($X$171,2)</f>
        <v>0</v>
      </c>
      <c r="L63" s="164"/>
      <c r="M63" s="165">
        <f>ROUNDUP($M$171,2)</f>
        <v>0</v>
      </c>
      <c r="N63" s="164"/>
      <c r="O63" s="164"/>
      <c r="P63" s="164"/>
      <c r="Q63" s="164"/>
      <c r="R63" s="84"/>
    </row>
    <row r="64" spans="2:18" s="77" customFormat="1" ht="25.5" customHeight="1">
      <c r="B64" s="78"/>
      <c r="D64" s="79" t="s">
        <v>102</v>
      </c>
      <c r="H64" s="163">
        <f>ROUNDUP($W$188,2)</f>
        <v>0</v>
      </c>
      <c r="I64" s="164"/>
      <c r="J64" s="164"/>
      <c r="K64" s="163">
        <f>ROUNDUP($X$188,2)</f>
        <v>0</v>
      </c>
      <c r="L64" s="164"/>
      <c r="M64" s="163">
        <f>ROUNDUP($M$188,2)</f>
        <v>0</v>
      </c>
      <c r="N64" s="164"/>
      <c r="O64" s="164"/>
      <c r="P64" s="164"/>
      <c r="Q64" s="164"/>
      <c r="R64" s="80"/>
    </row>
    <row r="65" spans="2:18" s="81" customFormat="1" ht="21" customHeight="1">
      <c r="B65" s="82"/>
      <c r="D65" s="83" t="s">
        <v>103</v>
      </c>
      <c r="H65" s="165">
        <f>ROUNDUP($W$189,2)</f>
        <v>0</v>
      </c>
      <c r="I65" s="164"/>
      <c r="J65" s="164"/>
      <c r="K65" s="165">
        <f>ROUNDUP($X$189,2)</f>
        <v>0</v>
      </c>
      <c r="L65" s="164"/>
      <c r="M65" s="165">
        <f>ROUNDUP($M$189,2)</f>
        <v>0</v>
      </c>
      <c r="N65" s="164"/>
      <c r="O65" s="164"/>
      <c r="P65" s="164"/>
      <c r="Q65" s="164"/>
      <c r="R65" s="84"/>
    </row>
    <row r="66" spans="2:18" s="81" customFormat="1" ht="21" customHeight="1">
      <c r="B66" s="82"/>
      <c r="D66" s="83" t="s">
        <v>104</v>
      </c>
      <c r="H66" s="165">
        <f>ROUNDUP($W$192,2)</f>
        <v>0</v>
      </c>
      <c r="I66" s="164"/>
      <c r="J66" s="164"/>
      <c r="K66" s="165">
        <f>ROUNDUP($X$192,2)</f>
        <v>0</v>
      </c>
      <c r="L66" s="164"/>
      <c r="M66" s="165">
        <f>ROUNDUP($M$192,2)</f>
        <v>0</v>
      </c>
      <c r="N66" s="164"/>
      <c r="O66" s="164"/>
      <c r="P66" s="164"/>
      <c r="Q66" s="164"/>
      <c r="R66" s="84"/>
    </row>
    <row r="67" spans="2:18" s="81" customFormat="1" ht="21" customHeight="1">
      <c r="B67" s="82"/>
      <c r="D67" s="83" t="s">
        <v>105</v>
      </c>
      <c r="H67" s="165">
        <f>ROUNDUP($W$195,2)</f>
        <v>0</v>
      </c>
      <c r="I67" s="164"/>
      <c r="J67" s="164"/>
      <c r="K67" s="165">
        <f>ROUNDUP($X$195,2)</f>
        <v>0</v>
      </c>
      <c r="L67" s="164"/>
      <c r="M67" s="165">
        <f>ROUNDUP($M$195,2)</f>
        <v>0</v>
      </c>
      <c r="N67" s="164"/>
      <c r="O67" s="164"/>
      <c r="P67" s="164"/>
      <c r="Q67" s="164"/>
      <c r="R67" s="84"/>
    </row>
    <row r="68" spans="2:18" s="81" customFormat="1" ht="21" customHeight="1">
      <c r="B68" s="82"/>
      <c r="D68" s="83" t="s">
        <v>106</v>
      </c>
      <c r="H68" s="165">
        <f>ROUNDUP($W$198,2)</f>
        <v>0</v>
      </c>
      <c r="I68" s="164"/>
      <c r="J68" s="164"/>
      <c r="K68" s="165">
        <f>ROUNDUP($X$198,2)</f>
        <v>0</v>
      </c>
      <c r="L68" s="164"/>
      <c r="M68" s="165">
        <f>ROUNDUP($M$198,2)</f>
        <v>0</v>
      </c>
      <c r="N68" s="164"/>
      <c r="O68" s="164"/>
      <c r="P68" s="164"/>
      <c r="Q68" s="164"/>
      <c r="R68" s="84"/>
    </row>
    <row r="69" spans="2:18" s="81" customFormat="1" ht="21" customHeight="1">
      <c r="B69" s="82"/>
      <c r="D69" s="83" t="s">
        <v>107</v>
      </c>
      <c r="H69" s="165">
        <f>ROUNDUP($W$201,2)</f>
        <v>0</v>
      </c>
      <c r="I69" s="164"/>
      <c r="J69" s="164"/>
      <c r="K69" s="165">
        <f>ROUNDUP($X$201,2)</f>
        <v>0</v>
      </c>
      <c r="L69" s="164"/>
      <c r="M69" s="165">
        <f>ROUNDUP($M$201,2)</f>
        <v>0</v>
      </c>
      <c r="N69" s="164"/>
      <c r="O69" s="164"/>
      <c r="P69" s="164"/>
      <c r="Q69" s="164"/>
      <c r="R69" s="84"/>
    </row>
    <row r="70" spans="2:18" s="6" customFormat="1" ht="22.5" customHeight="1">
      <c r="B70" s="21"/>
      <c r="R70" s="24"/>
    </row>
    <row r="71" spans="2:18" s="6" customFormat="1" ht="7.5" customHeight="1"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7"/>
    </row>
    <row r="75" spans="2:19" s="6" customFormat="1" ht="7.5" customHeight="1"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21"/>
    </row>
    <row r="76" spans="2:19" s="6" customFormat="1" ht="37.5" customHeight="1">
      <c r="B76" s="21"/>
      <c r="C76" s="125" t="s">
        <v>108</v>
      </c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21"/>
    </row>
    <row r="77" spans="2:19" s="6" customFormat="1" ht="7.5" customHeight="1">
      <c r="B77" s="21"/>
      <c r="S77" s="21"/>
    </row>
    <row r="78" spans="2:19" s="6" customFormat="1" ht="37.5" customHeight="1">
      <c r="B78" s="21"/>
      <c r="C78" s="41" t="s">
        <v>18</v>
      </c>
      <c r="F78" s="142" t="str">
        <f>$F$6</f>
        <v>Posílení proudové zatížitelnosti kuchyně</v>
      </c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S78" s="21"/>
    </row>
    <row r="79" spans="2:19" s="6" customFormat="1" ht="7.5" customHeight="1">
      <c r="B79" s="21"/>
      <c r="S79" s="21"/>
    </row>
    <row r="80" spans="2:19" s="6" customFormat="1" ht="18.75" customHeight="1">
      <c r="B80" s="21"/>
      <c r="C80" s="17" t="s">
        <v>24</v>
      </c>
      <c r="F80" s="15" t="str">
        <f>$F$9</f>
        <v>Věznice Světlá nad Sázavou, Rozkoš 990, Světlá  n.</v>
      </c>
      <c r="K80" s="17" t="s">
        <v>26</v>
      </c>
      <c r="M80" s="143" t="str">
        <f>IF($O$9="","",$O$9)</f>
        <v>21.08.2016</v>
      </c>
      <c r="N80" s="128"/>
      <c r="O80" s="128"/>
      <c r="P80" s="128"/>
      <c r="S80" s="21"/>
    </row>
    <row r="81" spans="2:19" s="6" customFormat="1" ht="7.5" customHeight="1">
      <c r="B81" s="21"/>
      <c r="S81" s="21"/>
    </row>
    <row r="82" spans="2:19" s="6" customFormat="1" ht="15.75" customHeight="1">
      <c r="B82" s="21"/>
      <c r="C82" s="17" t="s">
        <v>30</v>
      </c>
      <c r="F82" s="15" t="str">
        <f>$E$12</f>
        <v>Věznice Světlá nad Sázavou, Rozkoš 990, Světlá n. </v>
      </c>
      <c r="K82" s="17" t="s">
        <v>36</v>
      </c>
      <c r="M82" s="130" t="str">
        <f>$E$18</f>
        <v>Jiří Ostatnický</v>
      </c>
      <c r="N82" s="128"/>
      <c r="O82" s="128"/>
      <c r="P82" s="128"/>
      <c r="Q82" s="128"/>
      <c r="S82" s="21"/>
    </row>
    <row r="83" spans="2:19" s="6" customFormat="1" ht="15" customHeight="1">
      <c r="B83" s="21"/>
      <c r="C83" s="17" t="s">
        <v>34</v>
      </c>
      <c r="F83" s="15" t="str">
        <f>IF($E$15="","",$E$15)</f>
        <v>Vyplň údaj</v>
      </c>
      <c r="S83" s="21"/>
    </row>
    <row r="84" spans="2:19" s="6" customFormat="1" ht="11.25" customHeight="1">
      <c r="B84" s="21"/>
      <c r="S84" s="21"/>
    </row>
    <row r="85" spans="2:30" s="85" customFormat="1" ht="30" customHeight="1">
      <c r="B85" s="86"/>
      <c r="C85" s="87" t="s">
        <v>109</v>
      </c>
      <c r="D85" s="88" t="s">
        <v>56</v>
      </c>
      <c r="E85" s="88" t="s">
        <v>52</v>
      </c>
      <c r="F85" s="166" t="s">
        <v>110</v>
      </c>
      <c r="G85" s="167"/>
      <c r="H85" s="167"/>
      <c r="I85" s="167"/>
      <c r="J85" s="88" t="s">
        <v>111</v>
      </c>
      <c r="K85" s="88" t="s">
        <v>112</v>
      </c>
      <c r="L85" s="88" t="s">
        <v>113</v>
      </c>
      <c r="M85" s="166" t="s">
        <v>114</v>
      </c>
      <c r="N85" s="167"/>
      <c r="O85" s="167"/>
      <c r="P85" s="166" t="s">
        <v>115</v>
      </c>
      <c r="Q85" s="167"/>
      <c r="R85" s="89" t="s">
        <v>116</v>
      </c>
      <c r="S85" s="86"/>
      <c r="T85" s="49" t="s">
        <v>117</v>
      </c>
      <c r="U85" s="50" t="s">
        <v>40</v>
      </c>
      <c r="V85" s="50" t="s">
        <v>118</v>
      </c>
      <c r="W85" s="50" t="s">
        <v>119</v>
      </c>
      <c r="X85" s="50" t="s">
        <v>120</v>
      </c>
      <c r="Y85" s="50" t="s">
        <v>121</v>
      </c>
      <c r="Z85" s="50" t="s">
        <v>122</v>
      </c>
      <c r="AA85" s="50" t="s">
        <v>123</v>
      </c>
      <c r="AB85" s="50" t="s">
        <v>124</v>
      </c>
      <c r="AC85" s="50" t="s">
        <v>125</v>
      </c>
      <c r="AD85" s="51" t="s">
        <v>126</v>
      </c>
    </row>
    <row r="86" spans="2:63" s="6" customFormat="1" ht="30" customHeight="1">
      <c r="B86" s="21"/>
      <c r="C86" s="54" t="s">
        <v>88</v>
      </c>
      <c r="M86" s="176">
        <f>$BK$86</f>
        <v>0</v>
      </c>
      <c r="N86" s="128"/>
      <c r="O86" s="128"/>
      <c r="P86" s="128"/>
      <c r="Q86" s="128"/>
      <c r="S86" s="21"/>
      <c r="T86" s="53"/>
      <c r="U86" s="44"/>
      <c r="V86" s="44"/>
      <c r="W86" s="90">
        <f>$W$87+$W$116+$W$188</f>
        <v>0</v>
      </c>
      <c r="X86" s="90">
        <f>$X$87+$X$116+$X$188</f>
        <v>0</v>
      </c>
      <c r="Y86" s="44"/>
      <c r="Z86" s="91">
        <f>$Z$87+$Z$116+$Z$188</f>
        <v>0</v>
      </c>
      <c r="AA86" s="44"/>
      <c r="AB86" s="91">
        <f>$AB$87+$AB$116+$AB$188</f>
        <v>265.235722</v>
      </c>
      <c r="AC86" s="44"/>
      <c r="AD86" s="92">
        <f>$AD$87+$AD$116+$AD$188</f>
        <v>0.522</v>
      </c>
      <c r="AT86" s="6" t="s">
        <v>72</v>
      </c>
      <c r="AU86" s="6" t="s">
        <v>89</v>
      </c>
      <c r="BK86" s="93">
        <f>$BK$87+$BK$116+$BK$188</f>
        <v>0</v>
      </c>
    </row>
    <row r="87" spans="2:63" s="94" customFormat="1" ht="37.5" customHeight="1">
      <c r="B87" s="95"/>
      <c r="D87" s="96" t="s">
        <v>90</v>
      </c>
      <c r="M87" s="177">
        <f>$BK$87</f>
        <v>0</v>
      </c>
      <c r="N87" s="178"/>
      <c r="O87" s="178"/>
      <c r="P87" s="179" t="s">
        <v>127</v>
      </c>
      <c r="Q87" s="178"/>
      <c r="S87" s="95"/>
      <c r="T87" s="98"/>
      <c r="W87" s="99">
        <f>$W$88+$W$99+$W$104</f>
        <v>0</v>
      </c>
      <c r="X87" s="99">
        <f>$X$88+$X$99+$X$104</f>
        <v>0</v>
      </c>
      <c r="Z87" s="100">
        <f>$Z$88+$Z$99+$Z$104</f>
        <v>0</v>
      </c>
      <c r="AB87" s="100">
        <f>$AB$88+$AB$99+$AB$104</f>
        <v>265.16755</v>
      </c>
      <c r="AD87" s="101">
        <f>$AD$88+$AD$99+$AD$104</f>
        <v>0.522</v>
      </c>
      <c r="AR87" s="97" t="s">
        <v>23</v>
      </c>
      <c r="AT87" s="97" t="s">
        <v>72</v>
      </c>
      <c r="AU87" s="97" t="s">
        <v>73</v>
      </c>
      <c r="AY87" s="97" t="s">
        <v>128</v>
      </c>
      <c r="BK87" s="102">
        <f>$BK$88+$BK$99+$BK$104</f>
        <v>0</v>
      </c>
    </row>
    <row r="88" spans="2:63" s="94" customFormat="1" ht="21" customHeight="1">
      <c r="B88" s="95"/>
      <c r="D88" s="103" t="s">
        <v>91</v>
      </c>
      <c r="M88" s="180">
        <f>$BK$88</f>
        <v>0</v>
      </c>
      <c r="N88" s="178"/>
      <c r="O88" s="178"/>
      <c r="P88" s="181" t="s">
        <v>127</v>
      </c>
      <c r="Q88" s="178"/>
      <c r="S88" s="95"/>
      <c r="T88" s="98"/>
      <c r="W88" s="99">
        <f>SUM($W$89:$W$98)</f>
        <v>0</v>
      </c>
      <c r="X88" s="99">
        <f>SUM($X$89:$X$98)</f>
        <v>0</v>
      </c>
      <c r="Z88" s="100">
        <f>SUM($Z$89:$Z$98)</f>
        <v>0</v>
      </c>
      <c r="AB88" s="100">
        <f>SUM($AB$89:$AB$98)</f>
        <v>265.15745</v>
      </c>
      <c r="AD88" s="101">
        <f>SUM($AD$89:$AD$98)</f>
        <v>0</v>
      </c>
      <c r="AR88" s="97" t="s">
        <v>23</v>
      </c>
      <c r="AT88" s="97" t="s">
        <v>72</v>
      </c>
      <c r="AU88" s="97" t="s">
        <v>23</v>
      </c>
      <c r="AY88" s="97" t="s">
        <v>128</v>
      </c>
      <c r="BK88" s="102">
        <f>SUM($BK$89:$BK$98)</f>
        <v>0</v>
      </c>
    </row>
    <row r="89" spans="2:65" s="6" customFormat="1" ht="27" customHeight="1">
      <c r="B89" s="21"/>
      <c r="C89" s="104" t="s">
        <v>23</v>
      </c>
      <c r="D89" s="104" t="s">
        <v>129</v>
      </c>
      <c r="E89" s="105" t="s">
        <v>130</v>
      </c>
      <c r="F89" s="168" t="s">
        <v>131</v>
      </c>
      <c r="G89" s="169"/>
      <c r="H89" s="169"/>
      <c r="I89" s="169"/>
      <c r="J89" s="107" t="s">
        <v>132</v>
      </c>
      <c r="K89" s="108">
        <v>5</v>
      </c>
      <c r="L89" s="109"/>
      <c r="M89" s="171"/>
      <c r="N89" s="169"/>
      <c r="O89" s="169"/>
      <c r="P89" s="170">
        <f>ROUND($V$89*$K$89,2)</f>
        <v>0</v>
      </c>
      <c r="Q89" s="169"/>
      <c r="R89" s="106" t="s">
        <v>133</v>
      </c>
      <c r="S89" s="21"/>
      <c r="T89" s="110"/>
      <c r="U89" s="111" t="s">
        <v>41</v>
      </c>
      <c r="V89" s="74">
        <f>$L$89+$M$89</f>
        <v>0</v>
      </c>
      <c r="W89" s="74">
        <f>ROUND($L$89*$K$89,2)</f>
        <v>0</v>
      </c>
      <c r="X89" s="74">
        <f>ROUND($M$89*$K$89,2)</f>
        <v>0</v>
      </c>
      <c r="AA89" s="112">
        <v>0.02857</v>
      </c>
      <c r="AB89" s="112">
        <f>$AA$89*$K$89</f>
        <v>0.14285</v>
      </c>
      <c r="AC89" s="112">
        <v>0</v>
      </c>
      <c r="AD89" s="113">
        <f>$AC$89*$K$89</f>
        <v>0</v>
      </c>
      <c r="AR89" s="69" t="s">
        <v>134</v>
      </c>
      <c r="AT89" s="69" t="s">
        <v>129</v>
      </c>
      <c r="AU89" s="69" t="s">
        <v>79</v>
      </c>
      <c r="AY89" s="6" t="s">
        <v>128</v>
      </c>
      <c r="BE89" s="114">
        <f>IF($U$89="základní",$P$89,0)</f>
        <v>0</v>
      </c>
      <c r="BF89" s="114">
        <f>IF($U$89="snížená",$P$89,0)</f>
        <v>0</v>
      </c>
      <c r="BG89" s="114">
        <f>IF($U$89="zákl. přenesená",$P$89,0)</f>
        <v>0</v>
      </c>
      <c r="BH89" s="114">
        <f>IF($U$89="sníž. přenesená",$P$89,0)</f>
        <v>0</v>
      </c>
      <c r="BI89" s="114">
        <f>IF($U$89="nulová",$P$89,0)</f>
        <v>0</v>
      </c>
      <c r="BJ89" s="69" t="s">
        <v>23</v>
      </c>
      <c r="BK89" s="114">
        <f>ROUND($V$89*$K$89,2)</f>
        <v>0</v>
      </c>
      <c r="BL89" s="69" t="s">
        <v>134</v>
      </c>
      <c r="BM89" s="69" t="s">
        <v>135</v>
      </c>
    </row>
    <row r="90" spans="2:47" s="6" customFormat="1" ht="16.5" customHeight="1">
      <c r="B90" s="21"/>
      <c r="F90" s="172" t="s">
        <v>136</v>
      </c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21"/>
      <c r="T90" s="46"/>
      <c r="AD90" s="47"/>
      <c r="AT90" s="6" t="s">
        <v>137</v>
      </c>
      <c r="AU90" s="6" t="s">
        <v>79</v>
      </c>
    </row>
    <row r="91" spans="2:65" s="6" customFormat="1" ht="27" customHeight="1">
      <c r="B91" s="21"/>
      <c r="C91" s="115" t="s">
        <v>79</v>
      </c>
      <c r="D91" s="115" t="s">
        <v>138</v>
      </c>
      <c r="E91" s="116" t="s">
        <v>139</v>
      </c>
      <c r="F91" s="173" t="s">
        <v>140</v>
      </c>
      <c r="G91" s="174"/>
      <c r="H91" s="174"/>
      <c r="I91" s="174"/>
      <c r="J91" s="117" t="s">
        <v>141</v>
      </c>
      <c r="K91" s="118">
        <v>100</v>
      </c>
      <c r="L91" s="119"/>
      <c r="M91" s="174"/>
      <c r="N91" s="174"/>
      <c r="O91" s="169"/>
      <c r="P91" s="170">
        <f>ROUND($V$91*$K$91,2)</f>
        <v>0</v>
      </c>
      <c r="Q91" s="169"/>
      <c r="R91" s="106" t="s">
        <v>133</v>
      </c>
      <c r="S91" s="21"/>
      <c r="T91" s="110"/>
      <c r="U91" s="111" t="s">
        <v>41</v>
      </c>
      <c r="V91" s="74">
        <f>$L$91+$M$91</f>
        <v>0</v>
      </c>
      <c r="W91" s="74">
        <f>ROUND($L$91*$K$91,2)</f>
        <v>0</v>
      </c>
      <c r="X91" s="74">
        <f>ROUND($M$91*$K$91,2)</f>
        <v>0</v>
      </c>
      <c r="AA91" s="112">
        <v>1</v>
      </c>
      <c r="AB91" s="112">
        <f>$AA$91*$K$91</f>
        <v>100</v>
      </c>
      <c r="AC91" s="112">
        <v>0</v>
      </c>
      <c r="AD91" s="113">
        <f>$AC$91*$K$91</f>
        <v>0</v>
      </c>
      <c r="AR91" s="69" t="s">
        <v>142</v>
      </c>
      <c r="AT91" s="69" t="s">
        <v>138</v>
      </c>
      <c r="AU91" s="69" t="s">
        <v>79</v>
      </c>
      <c r="AY91" s="6" t="s">
        <v>128</v>
      </c>
      <c r="BE91" s="114">
        <f>IF($U$91="základní",$P$91,0)</f>
        <v>0</v>
      </c>
      <c r="BF91" s="114">
        <f>IF($U$91="snížená",$P$91,0)</f>
        <v>0</v>
      </c>
      <c r="BG91" s="114">
        <f>IF($U$91="zákl. přenesená",$P$91,0)</f>
        <v>0</v>
      </c>
      <c r="BH91" s="114">
        <f>IF($U$91="sníž. přenesená",$P$91,0)</f>
        <v>0</v>
      </c>
      <c r="BI91" s="114">
        <f>IF($U$91="nulová",$P$91,0)</f>
        <v>0</v>
      </c>
      <c r="BJ91" s="69" t="s">
        <v>23</v>
      </c>
      <c r="BK91" s="114">
        <f>ROUND($V$91*$K$91,2)</f>
        <v>0</v>
      </c>
      <c r="BL91" s="69" t="s">
        <v>134</v>
      </c>
      <c r="BM91" s="69" t="s">
        <v>143</v>
      </c>
    </row>
    <row r="92" spans="2:47" s="6" customFormat="1" ht="16.5" customHeight="1">
      <c r="B92" s="21"/>
      <c r="F92" s="172" t="s">
        <v>144</v>
      </c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21"/>
      <c r="T92" s="46"/>
      <c r="AD92" s="47"/>
      <c r="AT92" s="6" t="s">
        <v>137</v>
      </c>
      <c r="AU92" s="6" t="s">
        <v>79</v>
      </c>
    </row>
    <row r="93" spans="2:47" s="6" customFormat="1" ht="38.25" customHeight="1">
      <c r="B93" s="21"/>
      <c r="F93" s="175" t="s">
        <v>145</v>
      </c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21"/>
      <c r="T93" s="46"/>
      <c r="AD93" s="47"/>
      <c r="AT93" s="6" t="s">
        <v>146</v>
      </c>
      <c r="AU93" s="6" t="s">
        <v>79</v>
      </c>
    </row>
    <row r="94" spans="2:65" s="6" customFormat="1" ht="27" customHeight="1">
      <c r="B94" s="21"/>
      <c r="C94" s="104" t="s">
        <v>147</v>
      </c>
      <c r="D94" s="104" t="s">
        <v>129</v>
      </c>
      <c r="E94" s="105" t="s">
        <v>148</v>
      </c>
      <c r="F94" s="168" t="s">
        <v>149</v>
      </c>
      <c r="G94" s="169"/>
      <c r="H94" s="169"/>
      <c r="I94" s="169"/>
      <c r="J94" s="107" t="s">
        <v>132</v>
      </c>
      <c r="K94" s="108">
        <v>4</v>
      </c>
      <c r="L94" s="109"/>
      <c r="M94" s="171"/>
      <c r="N94" s="169"/>
      <c r="O94" s="169"/>
      <c r="P94" s="170">
        <f>ROUND($V$94*$K$94,2)</f>
        <v>0</v>
      </c>
      <c r="Q94" s="169"/>
      <c r="R94" s="106" t="s">
        <v>133</v>
      </c>
      <c r="S94" s="21"/>
      <c r="T94" s="110"/>
      <c r="U94" s="111" t="s">
        <v>41</v>
      </c>
      <c r="V94" s="74">
        <f>$L$94+$M$94</f>
        <v>0</v>
      </c>
      <c r="W94" s="74">
        <f>ROUND($L$94*$K$94,2)</f>
        <v>0</v>
      </c>
      <c r="X94" s="74">
        <f>ROUND($M$94*$K$94,2)</f>
        <v>0</v>
      </c>
      <c r="AA94" s="112">
        <v>0.25365</v>
      </c>
      <c r="AB94" s="112">
        <f>$AA$94*$K$94</f>
        <v>1.0146</v>
      </c>
      <c r="AC94" s="112">
        <v>0</v>
      </c>
      <c r="AD94" s="113">
        <f>$AC$94*$K$94</f>
        <v>0</v>
      </c>
      <c r="AR94" s="69" t="s">
        <v>134</v>
      </c>
      <c r="AT94" s="69" t="s">
        <v>129</v>
      </c>
      <c r="AU94" s="69" t="s">
        <v>79</v>
      </c>
      <c r="AY94" s="6" t="s">
        <v>128</v>
      </c>
      <c r="BE94" s="114">
        <f>IF($U$94="základní",$P$94,0)</f>
        <v>0</v>
      </c>
      <c r="BF94" s="114">
        <f>IF($U$94="snížená",$P$94,0)</f>
        <v>0</v>
      </c>
      <c r="BG94" s="114">
        <f>IF($U$94="zákl. přenesená",$P$94,0)</f>
        <v>0</v>
      </c>
      <c r="BH94" s="114">
        <f>IF($U$94="sníž. přenesená",$P$94,0)</f>
        <v>0</v>
      </c>
      <c r="BI94" s="114">
        <f>IF($U$94="nulová",$P$94,0)</f>
        <v>0</v>
      </c>
      <c r="BJ94" s="69" t="s">
        <v>23</v>
      </c>
      <c r="BK94" s="114">
        <f>ROUND($V$94*$K$94,2)</f>
        <v>0</v>
      </c>
      <c r="BL94" s="69" t="s">
        <v>134</v>
      </c>
      <c r="BM94" s="69" t="s">
        <v>150</v>
      </c>
    </row>
    <row r="95" spans="2:47" s="6" customFormat="1" ht="16.5" customHeight="1">
      <c r="B95" s="21"/>
      <c r="F95" s="172" t="s">
        <v>151</v>
      </c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21"/>
      <c r="T95" s="46"/>
      <c r="AD95" s="47"/>
      <c r="AT95" s="6" t="s">
        <v>137</v>
      </c>
      <c r="AU95" s="6" t="s">
        <v>79</v>
      </c>
    </row>
    <row r="96" spans="2:65" s="6" customFormat="1" ht="15.75" customHeight="1">
      <c r="B96" s="21"/>
      <c r="C96" s="115" t="s">
        <v>134</v>
      </c>
      <c r="D96" s="115" t="s">
        <v>138</v>
      </c>
      <c r="E96" s="116" t="s">
        <v>152</v>
      </c>
      <c r="F96" s="173" t="s">
        <v>153</v>
      </c>
      <c r="G96" s="174"/>
      <c r="H96" s="174"/>
      <c r="I96" s="174"/>
      <c r="J96" s="117" t="s">
        <v>154</v>
      </c>
      <c r="K96" s="118">
        <v>40</v>
      </c>
      <c r="L96" s="119"/>
      <c r="M96" s="174"/>
      <c r="N96" s="174"/>
      <c r="O96" s="169"/>
      <c r="P96" s="170">
        <f>ROUND($V$96*$K$96,2)</f>
        <v>0</v>
      </c>
      <c r="Q96" s="169"/>
      <c r="R96" s="106" t="s">
        <v>133</v>
      </c>
      <c r="S96" s="21"/>
      <c r="T96" s="110"/>
      <c r="U96" s="111" t="s">
        <v>41</v>
      </c>
      <c r="V96" s="74">
        <f>$L$96+$M$96</f>
        <v>0</v>
      </c>
      <c r="W96" s="74">
        <f>ROUND($L$96*$K$96,2)</f>
        <v>0</v>
      </c>
      <c r="X96" s="74">
        <f>ROUND($M$96*$K$96,2)</f>
        <v>0</v>
      </c>
      <c r="AA96" s="112">
        <v>4.1</v>
      </c>
      <c r="AB96" s="112">
        <f>$AA$96*$K$96</f>
        <v>164</v>
      </c>
      <c r="AC96" s="112">
        <v>0</v>
      </c>
      <c r="AD96" s="113">
        <f>$AC$96*$K$96</f>
        <v>0</v>
      </c>
      <c r="AR96" s="69" t="s">
        <v>142</v>
      </c>
      <c r="AT96" s="69" t="s">
        <v>138</v>
      </c>
      <c r="AU96" s="69" t="s">
        <v>79</v>
      </c>
      <c r="AY96" s="6" t="s">
        <v>128</v>
      </c>
      <c r="BE96" s="114">
        <f>IF($U$96="základní",$P$96,0)</f>
        <v>0</v>
      </c>
      <c r="BF96" s="114">
        <f>IF($U$96="snížená",$P$96,0)</f>
        <v>0</v>
      </c>
      <c r="BG96" s="114">
        <f>IF($U$96="zákl. přenesená",$P$96,0)</f>
        <v>0</v>
      </c>
      <c r="BH96" s="114">
        <f>IF($U$96="sníž. přenesená",$P$96,0)</f>
        <v>0</v>
      </c>
      <c r="BI96" s="114">
        <f>IF($U$96="nulová",$P$96,0)</f>
        <v>0</v>
      </c>
      <c r="BJ96" s="69" t="s">
        <v>23</v>
      </c>
      <c r="BK96" s="114">
        <f>ROUND($V$96*$K$96,2)</f>
        <v>0</v>
      </c>
      <c r="BL96" s="69" t="s">
        <v>134</v>
      </c>
      <c r="BM96" s="69" t="s">
        <v>155</v>
      </c>
    </row>
    <row r="97" spans="2:47" s="6" customFormat="1" ht="16.5" customHeight="1">
      <c r="B97" s="21"/>
      <c r="F97" s="172" t="s">
        <v>156</v>
      </c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21"/>
      <c r="T97" s="46"/>
      <c r="AD97" s="47"/>
      <c r="AT97" s="6" t="s">
        <v>137</v>
      </c>
      <c r="AU97" s="6" t="s">
        <v>79</v>
      </c>
    </row>
    <row r="98" spans="2:47" s="6" customFormat="1" ht="27" customHeight="1">
      <c r="B98" s="21"/>
      <c r="F98" s="175" t="s">
        <v>157</v>
      </c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21"/>
      <c r="T98" s="46"/>
      <c r="AD98" s="47"/>
      <c r="AT98" s="6" t="s">
        <v>146</v>
      </c>
      <c r="AU98" s="6" t="s">
        <v>79</v>
      </c>
    </row>
    <row r="99" spans="2:63" s="94" customFormat="1" ht="30.75" customHeight="1">
      <c r="B99" s="95"/>
      <c r="D99" s="103" t="s">
        <v>92</v>
      </c>
      <c r="M99" s="180">
        <f>$BK$99</f>
        <v>0</v>
      </c>
      <c r="N99" s="178"/>
      <c r="O99" s="178"/>
      <c r="P99" s="181" t="s">
        <v>127</v>
      </c>
      <c r="Q99" s="178"/>
      <c r="S99" s="95"/>
      <c r="T99" s="98"/>
      <c r="W99" s="99">
        <f>SUM($W$100:$W$103)</f>
        <v>0</v>
      </c>
      <c r="X99" s="99">
        <f>SUM($X$100:$X$103)</f>
        <v>0</v>
      </c>
      <c r="Z99" s="100">
        <f>SUM($Z$100:$Z$103)</f>
        <v>0</v>
      </c>
      <c r="AB99" s="100">
        <f>SUM($AB$100:$AB$103)</f>
        <v>0.0101</v>
      </c>
      <c r="AD99" s="101">
        <f>SUM($AD$100:$AD$103)</f>
        <v>0</v>
      </c>
      <c r="AR99" s="97" t="s">
        <v>23</v>
      </c>
      <c r="AT99" s="97" t="s">
        <v>72</v>
      </c>
      <c r="AU99" s="97" t="s">
        <v>23</v>
      </c>
      <c r="AY99" s="97" t="s">
        <v>128</v>
      </c>
      <c r="BK99" s="102">
        <f>SUM($BK$100:$BK$103)</f>
        <v>0</v>
      </c>
    </row>
    <row r="100" spans="2:65" s="6" customFormat="1" ht="27" customHeight="1">
      <c r="B100" s="21"/>
      <c r="C100" s="104" t="s">
        <v>158</v>
      </c>
      <c r="D100" s="104" t="s">
        <v>129</v>
      </c>
      <c r="E100" s="105" t="s">
        <v>159</v>
      </c>
      <c r="F100" s="168" t="s">
        <v>160</v>
      </c>
      <c r="G100" s="169"/>
      <c r="H100" s="169"/>
      <c r="I100" s="169"/>
      <c r="J100" s="107" t="s">
        <v>161</v>
      </c>
      <c r="K100" s="108">
        <v>5</v>
      </c>
      <c r="L100" s="109"/>
      <c r="M100" s="171"/>
      <c r="N100" s="169"/>
      <c r="O100" s="169"/>
      <c r="P100" s="170">
        <f>ROUND($V$100*$K$100,2)</f>
        <v>0</v>
      </c>
      <c r="Q100" s="169"/>
      <c r="R100" s="106" t="s">
        <v>133</v>
      </c>
      <c r="S100" s="21"/>
      <c r="T100" s="110"/>
      <c r="U100" s="111" t="s">
        <v>41</v>
      </c>
      <c r="V100" s="74">
        <f>$L$100+$M$100</f>
        <v>0</v>
      </c>
      <c r="W100" s="74">
        <f>ROUND($L$100*$K$100,2)</f>
        <v>0</v>
      </c>
      <c r="X100" s="74">
        <f>ROUND($M$100*$K$100,2)</f>
        <v>0</v>
      </c>
      <c r="AA100" s="112">
        <v>0.0015</v>
      </c>
      <c r="AB100" s="112">
        <f>$AA$100*$K$100</f>
        <v>0.0075</v>
      </c>
      <c r="AC100" s="112">
        <v>0</v>
      </c>
      <c r="AD100" s="113">
        <f>$AC$100*$K$100</f>
        <v>0</v>
      </c>
      <c r="AR100" s="69" t="s">
        <v>134</v>
      </c>
      <c r="AT100" s="69" t="s">
        <v>129</v>
      </c>
      <c r="AU100" s="69" t="s">
        <v>79</v>
      </c>
      <c r="AY100" s="6" t="s">
        <v>128</v>
      </c>
      <c r="BE100" s="114">
        <f>IF($U$100="základní",$P$100,0)</f>
        <v>0</v>
      </c>
      <c r="BF100" s="114">
        <f>IF($U$100="snížená",$P$100,0)</f>
        <v>0</v>
      </c>
      <c r="BG100" s="114">
        <f>IF($U$100="zákl. přenesená",$P$100,0)</f>
        <v>0</v>
      </c>
      <c r="BH100" s="114">
        <f>IF($U$100="sníž. přenesená",$P$100,0)</f>
        <v>0</v>
      </c>
      <c r="BI100" s="114">
        <f>IF($U$100="nulová",$P$100,0)</f>
        <v>0</v>
      </c>
      <c r="BJ100" s="69" t="s">
        <v>23</v>
      </c>
      <c r="BK100" s="114">
        <f>ROUND($V$100*$K$100,2)</f>
        <v>0</v>
      </c>
      <c r="BL100" s="69" t="s">
        <v>134</v>
      </c>
      <c r="BM100" s="69" t="s">
        <v>162</v>
      </c>
    </row>
    <row r="101" spans="2:47" s="6" customFormat="1" ht="16.5" customHeight="1">
      <c r="B101" s="21"/>
      <c r="F101" s="172" t="s">
        <v>163</v>
      </c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21"/>
      <c r="T101" s="46"/>
      <c r="AD101" s="47"/>
      <c r="AT101" s="6" t="s">
        <v>137</v>
      </c>
      <c r="AU101" s="6" t="s">
        <v>79</v>
      </c>
    </row>
    <row r="102" spans="2:65" s="6" customFormat="1" ht="27" customHeight="1">
      <c r="B102" s="21"/>
      <c r="C102" s="104" t="s">
        <v>164</v>
      </c>
      <c r="D102" s="104" t="s">
        <v>129</v>
      </c>
      <c r="E102" s="105" t="s">
        <v>165</v>
      </c>
      <c r="F102" s="168" t="s">
        <v>166</v>
      </c>
      <c r="G102" s="169"/>
      <c r="H102" s="169"/>
      <c r="I102" s="169"/>
      <c r="J102" s="107" t="s">
        <v>132</v>
      </c>
      <c r="K102" s="108">
        <v>5</v>
      </c>
      <c r="L102" s="109"/>
      <c r="M102" s="171"/>
      <c r="N102" s="169"/>
      <c r="O102" s="169"/>
      <c r="P102" s="170">
        <f>ROUND($V$102*$K$102,2)</f>
        <v>0</v>
      </c>
      <c r="Q102" s="169"/>
      <c r="R102" s="106" t="s">
        <v>133</v>
      </c>
      <c r="S102" s="21"/>
      <c r="T102" s="110"/>
      <c r="U102" s="111" t="s">
        <v>41</v>
      </c>
      <c r="V102" s="74">
        <f>$L$102+$M$102</f>
        <v>0</v>
      </c>
      <c r="W102" s="74">
        <f>ROUND($L$102*$K$102,2)</f>
        <v>0</v>
      </c>
      <c r="X102" s="74">
        <f>ROUND($M$102*$K$102,2)</f>
        <v>0</v>
      </c>
      <c r="AA102" s="112">
        <v>0.00052</v>
      </c>
      <c r="AB102" s="112">
        <f>$AA$102*$K$102</f>
        <v>0.0026</v>
      </c>
      <c r="AC102" s="112">
        <v>0</v>
      </c>
      <c r="AD102" s="113">
        <f>$AC$102*$K$102</f>
        <v>0</v>
      </c>
      <c r="AR102" s="69" t="s">
        <v>134</v>
      </c>
      <c r="AT102" s="69" t="s">
        <v>129</v>
      </c>
      <c r="AU102" s="69" t="s">
        <v>79</v>
      </c>
      <c r="AY102" s="6" t="s">
        <v>128</v>
      </c>
      <c r="BE102" s="114">
        <f>IF($U$102="základní",$P$102,0)</f>
        <v>0</v>
      </c>
      <c r="BF102" s="114">
        <f>IF($U$102="snížená",$P$102,0)</f>
        <v>0</v>
      </c>
      <c r="BG102" s="114">
        <f>IF($U$102="zákl. přenesená",$P$102,0)</f>
        <v>0</v>
      </c>
      <c r="BH102" s="114">
        <f>IF($U$102="sníž. přenesená",$P$102,0)</f>
        <v>0</v>
      </c>
      <c r="BI102" s="114">
        <f>IF($U$102="nulová",$P$102,0)</f>
        <v>0</v>
      </c>
      <c r="BJ102" s="69" t="s">
        <v>23</v>
      </c>
      <c r="BK102" s="114">
        <f>ROUND($V$102*$K$102,2)</f>
        <v>0</v>
      </c>
      <c r="BL102" s="69" t="s">
        <v>134</v>
      </c>
      <c r="BM102" s="69" t="s">
        <v>167</v>
      </c>
    </row>
    <row r="103" spans="2:47" s="6" customFormat="1" ht="27" customHeight="1">
      <c r="B103" s="21"/>
      <c r="F103" s="175" t="s">
        <v>168</v>
      </c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21"/>
      <c r="T103" s="46"/>
      <c r="AD103" s="47"/>
      <c r="AT103" s="6" t="s">
        <v>146</v>
      </c>
      <c r="AU103" s="6" t="s">
        <v>79</v>
      </c>
    </row>
    <row r="104" spans="2:63" s="94" customFormat="1" ht="30.75" customHeight="1">
      <c r="B104" s="95"/>
      <c r="D104" s="103" t="s">
        <v>93</v>
      </c>
      <c r="M104" s="180">
        <f>$BK$104</f>
        <v>0</v>
      </c>
      <c r="N104" s="178"/>
      <c r="O104" s="178"/>
      <c r="P104" s="181" t="s">
        <v>127</v>
      </c>
      <c r="Q104" s="178"/>
      <c r="S104" s="95"/>
      <c r="T104" s="98"/>
      <c r="W104" s="99">
        <f>$W$105+SUM($W$106:$W$108)</f>
        <v>0</v>
      </c>
      <c r="X104" s="99">
        <f>$X$105+SUM($X$106:$X$108)</f>
        <v>0</v>
      </c>
      <c r="Z104" s="100">
        <f>$Z$105+SUM($Z$106:$Z$108)</f>
        <v>0</v>
      </c>
      <c r="AB104" s="100">
        <f>$AB$105+SUM($AB$106:$AB$108)</f>
        <v>0</v>
      </c>
      <c r="AD104" s="101">
        <f>$AD$105+SUM($AD$106:$AD$108)</f>
        <v>0.522</v>
      </c>
      <c r="AR104" s="97" t="s">
        <v>23</v>
      </c>
      <c r="AT104" s="97" t="s">
        <v>72</v>
      </c>
      <c r="AU104" s="97" t="s">
        <v>23</v>
      </c>
      <c r="AY104" s="97" t="s">
        <v>128</v>
      </c>
      <c r="BK104" s="102">
        <f>$BK$105+SUM($BK$106:$BK$108)</f>
        <v>0</v>
      </c>
    </row>
    <row r="105" spans="2:65" s="6" customFormat="1" ht="27" customHeight="1">
      <c r="B105" s="21"/>
      <c r="C105" s="104" t="s">
        <v>169</v>
      </c>
      <c r="D105" s="104" t="s">
        <v>129</v>
      </c>
      <c r="E105" s="105" t="s">
        <v>170</v>
      </c>
      <c r="F105" s="168" t="s">
        <v>171</v>
      </c>
      <c r="G105" s="169"/>
      <c r="H105" s="169"/>
      <c r="I105" s="169"/>
      <c r="J105" s="107" t="s">
        <v>132</v>
      </c>
      <c r="K105" s="108">
        <v>2</v>
      </c>
      <c r="L105" s="109"/>
      <c r="M105" s="171"/>
      <c r="N105" s="169"/>
      <c r="O105" s="169"/>
      <c r="P105" s="170">
        <f>ROUND($V$105*$K$105,2)</f>
        <v>0</v>
      </c>
      <c r="Q105" s="169"/>
      <c r="R105" s="106" t="s">
        <v>133</v>
      </c>
      <c r="S105" s="21"/>
      <c r="T105" s="110"/>
      <c r="U105" s="111" t="s">
        <v>41</v>
      </c>
      <c r="V105" s="74">
        <f>$L$105+$M$105</f>
        <v>0</v>
      </c>
      <c r="W105" s="74">
        <f>ROUND($L$105*$K$105,2)</f>
        <v>0</v>
      </c>
      <c r="X105" s="74">
        <f>ROUND($M$105*$K$105,2)</f>
        <v>0</v>
      </c>
      <c r="AA105" s="112">
        <v>0</v>
      </c>
      <c r="AB105" s="112">
        <f>$AA$105*$K$105</f>
        <v>0</v>
      </c>
      <c r="AC105" s="112">
        <v>0.261</v>
      </c>
      <c r="AD105" s="113">
        <f>$AC$105*$K$105</f>
        <v>0.522</v>
      </c>
      <c r="AR105" s="69" t="s">
        <v>134</v>
      </c>
      <c r="AT105" s="69" t="s">
        <v>129</v>
      </c>
      <c r="AU105" s="69" t="s">
        <v>79</v>
      </c>
      <c r="AY105" s="6" t="s">
        <v>128</v>
      </c>
      <c r="BE105" s="114">
        <f>IF($U$105="základní",$P$105,0)</f>
        <v>0</v>
      </c>
      <c r="BF105" s="114">
        <f>IF($U$105="snížená",$P$105,0)</f>
        <v>0</v>
      </c>
      <c r="BG105" s="114">
        <f>IF($U$105="zákl. přenesená",$P$105,0)</f>
        <v>0</v>
      </c>
      <c r="BH105" s="114">
        <f>IF($U$105="sníž. přenesená",$P$105,0)</f>
        <v>0</v>
      </c>
      <c r="BI105" s="114">
        <f>IF($U$105="nulová",$P$105,0)</f>
        <v>0</v>
      </c>
      <c r="BJ105" s="69" t="s">
        <v>23</v>
      </c>
      <c r="BK105" s="114">
        <f>ROUND($V$105*$K$105,2)</f>
        <v>0</v>
      </c>
      <c r="BL105" s="69" t="s">
        <v>134</v>
      </c>
      <c r="BM105" s="69" t="s">
        <v>172</v>
      </c>
    </row>
    <row r="106" spans="2:47" s="6" customFormat="1" ht="16.5" customHeight="1">
      <c r="B106" s="21"/>
      <c r="F106" s="172" t="s">
        <v>173</v>
      </c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21"/>
      <c r="T106" s="46"/>
      <c r="AD106" s="47"/>
      <c r="AT106" s="6" t="s">
        <v>137</v>
      </c>
      <c r="AU106" s="6" t="s">
        <v>79</v>
      </c>
    </row>
    <row r="107" spans="2:47" s="6" customFormat="1" ht="27" customHeight="1">
      <c r="B107" s="21"/>
      <c r="F107" s="175" t="s">
        <v>174</v>
      </c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21"/>
      <c r="T107" s="46"/>
      <c r="AD107" s="47"/>
      <c r="AT107" s="6" t="s">
        <v>146</v>
      </c>
      <c r="AU107" s="6" t="s">
        <v>79</v>
      </c>
    </row>
    <row r="108" spans="2:63" s="94" customFormat="1" ht="23.25" customHeight="1">
      <c r="B108" s="95"/>
      <c r="D108" s="103" t="s">
        <v>94</v>
      </c>
      <c r="M108" s="180">
        <f>$BK$108</f>
        <v>0</v>
      </c>
      <c r="N108" s="178"/>
      <c r="O108" s="178"/>
      <c r="P108" s="181" t="s">
        <v>127</v>
      </c>
      <c r="Q108" s="178"/>
      <c r="S108" s="95"/>
      <c r="T108" s="98"/>
      <c r="W108" s="99">
        <f>SUM($W$109:$W$115)</f>
        <v>0</v>
      </c>
      <c r="X108" s="99">
        <f>SUM($X$109:$X$115)</f>
        <v>0</v>
      </c>
      <c r="Z108" s="100">
        <f>SUM($Z$109:$Z$115)</f>
        <v>0</v>
      </c>
      <c r="AB108" s="100">
        <f>SUM($AB$109:$AB$115)</f>
        <v>0</v>
      </c>
      <c r="AD108" s="101">
        <f>SUM($AD$109:$AD$115)</f>
        <v>0</v>
      </c>
      <c r="AR108" s="97" t="s">
        <v>23</v>
      </c>
      <c r="AT108" s="97" t="s">
        <v>72</v>
      </c>
      <c r="AU108" s="97" t="s">
        <v>79</v>
      </c>
      <c r="AY108" s="97" t="s">
        <v>128</v>
      </c>
      <c r="BK108" s="102">
        <f>SUM($BK$109:$BK$115)</f>
        <v>0</v>
      </c>
    </row>
    <row r="109" spans="2:65" s="6" customFormat="1" ht="27" customHeight="1">
      <c r="B109" s="21"/>
      <c r="C109" s="104" t="s">
        <v>142</v>
      </c>
      <c r="D109" s="104" t="s">
        <v>129</v>
      </c>
      <c r="E109" s="105" t="s">
        <v>175</v>
      </c>
      <c r="F109" s="168" t="s">
        <v>176</v>
      </c>
      <c r="G109" s="169"/>
      <c r="H109" s="169"/>
      <c r="I109" s="169"/>
      <c r="J109" s="107" t="s">
        <v>177</v>
      </c>
      <c r="K109" s="108">
        <v>0.522</v>
      </c>
      <c r="L109" s="109"/>
      <c r="M109" s="171"/>
      <c r="N109" s="169"/>
      <c r="O109" s="169"/>
      <c r="P109" s="170">
        <f>ROUND($V$109*$K$109,2)</f>
        <v>0</v>
      </c>
      <c r="Q109" s="169"/>
      <c r="R109" s="106" t="s">
        <v>133</v>
      </c>
      <c r="S109" s="21"/>
      <c r="T109" s="110"/>
      <c r="U109" s="111" t="s">
        <v>41</v>
      </c>
      <c r="V109" s="74">
        <f>$L$109+$M$109</f>
        <v>0</v>
      </c>
      <c r="W109" s="74">
        <f>ROUND($L$109*$K$109,2)</f>
        <v>0</v>
      </c>
      <c r="X109" s="74">
        <f>ROUND($M$109*$K$109,2)</f>
        <v>0</v>
      </c>
      <c r="AA109" s="112">
        <v>0</v>
      </c>
      <c r="AB109" s="112">
        <f>$AA$109*$K$109</f>
        <v>0</v>
      </c>
      <c r="AC109" s="112">
        <v>0</v>
      </c>
      <c r="AD109" s="113">
        <f>$AC$109*$K$109</f>
        <v>0</v>
      </c>
      <c r="AR109" s="69" t="s">
        <v>134</v>
      </c>
      <c r="AT109" s="69" t="s">
        <v>129</v>
      </c>
      <c r="AU109" s="69" t="s">
        <v>147</v>
      </c>
      <c r="AY109" s="6" t="s">
        <v>128</v>
      </c>
      <c r="BE109" s="114">
        <f>IF($U$109="základní",$P$109,0)</f>
        <v>0</v>
      </c>
      <c r="BF109" s="114">
        <f>IF($U$109="snížená",$P$109,0)</f>
        <v>0</v>
      </c>
      <c r="BG109" s="114">
        <f>IF($U$109="zákl. přenesená",$P$109,0)</f>
        <v>0</v>
      </c>
      <c r="BH109" s="114">
        <f>IF($U$109="sníž. přenesená",$P$109,0)</f>
        <v>0</v>
      </c>
      <c r="BI109" s="114">
        <f>IF($U$109="nulová",$P$109,0)</f>
        <v>0</v>
      </c>
      <c r="BJ109" s="69" t="s">
        <v>23</v>
      </c>
      <c r="BK109" s="114">
        <f>ROUND($V$109*$K$109,2)</f>
        <v>0</v>
      </c>
      <c r="BL109" s="69" t="s">
        <v>134</v>
      </c>
      <c r="BM109" s="69" t="s">
        <v>178</v>
      </c>
    </row>
    <row r="110" spans="2:47" s="6" customFormat="1" ht="16.5" customHeight="1">
      <c r="B110" s="21"/>
      <c r="F110" s="172" t="s">
        <v>179</v>
      </c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21"/>
      <c r="T110" s="46"/>
      <c r="AD110" s="47"/>
      <c r="AT110" s="6" t="s">
        <v>137</v>
      </c>
      <c r="AU110" s="6" t="s">
        <v>147</v>
      </c>
    </row>
    <row r="111" spans="2:47" s="6" customFormat="1" ht="27" customHeight="1">
      <c r="B111" s="21"/>
      <c r="F111" s="175" t="s">
        <v>180</v>
      </c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21"/>
      <c r="T111" s="46"/>
      <c r="AD111" s="47"/>
      <c r="AT111" s="6" t="s">
        <v>146</v>
      </c>
      <c r="AU111" s="6" t="s">
        <v>147</v>
      </c>
    </row>
    <row r="112" spans="2:65" s="6" customFormat="1" ht="27" customHeight="1">
      <c r="B112" s="21"/>
      <c r="C112" s="104" t="s">
        <v>181</v>
      </c>
      <c r="D112" s="104" t="s">
        <v>129</v>
      </c>
      <c r="E112" s="105" t="s">
        <v>182</v>
      </c>
      <c r="F112" s="168" t="s">
        <v>183</v>
      </c>
      <c r="G112" s="169"/>
      <c r="H112" s="169"/>
      <c r="I112" s="169"/>
      <c r="J112" s="107" t="s">
        <v>177</v>
      </c>
      <c r="K112" s="108">
        <v>0.522</v>
      </c>
      <c r="L112" s="109"/>
      <c r="M112" s="171"/>
      <c r="N112" s="169"/>
      <c r="O112" s="169"/>
      <c r="P112" s="170">
        <f>ROUND($V$112*$K$112,2)</f>
        <v>0</v>
      </c>
      <c r="Q112" s="169"/>
      <c r="R112" s="106" t="s">
        <v>133</v>
      </c>
      <c r="S112" s="21"/>
      <c r="T112" s="110"/>
      <c r="U112" s="111" t="s">
        <v>41</v>
      </c>
      <c r="V112" s="74">
        <f>$L$112+$M$112</f>
        <v>0</v>
      </c>
      <c r="W112" s="74">
        <f>ROUND($L$112*$K$112,2)</f>
        <v>0</v>
      </c>
      <c r="X112" s="74">
        <f>ROUND($M$112*$K$112,2)</f>
        <v>0</v>
      </c>
      <c r="AA112" s="112">
        <v>0</v>
      </c>
      <c r="AB112" s="112">
        <f>$AA$112*$K$112</f>
        <v>0</v>
      </c>
      <c r="AC112" s="112">
        <v>0</v>
      </c>
      <c r="AD112" s="113">
        <f>$AC$112*$K$112</f>
        <v>0</v>
      </c>
      <c r="AR112" s="69" t="s">
        <v>134</v>
      </c>
      <c r="AT112" s="69" t="s">
        <v>129</v>
      </c>
      <c r="AU112" s="69" t="s">
        <v>147</v>
      </c>
      <c r="AY112" s="6" t="s">
        <v>128</v>
      </c>
      <c r="BE112" s="114">
        <f>IF($U$112="základní",$P$112,0)</f>
        <v>0</v>
      </c>
      <c r="BF112" s="114">
        <f>IF($U$112="snížená",$P$112,0)</f>
        <v>0</v>
      </c>
      <c r="BG112" s="114">
        <f>IF($U$112="zákl. přenesená",$P$112,0)</f>
        <v>0</v>
      </c>
      <c r="BH112" s="114">
        <f>IF($U$112="sníž. přenesená",$P$112,0)</f>
        <v>0</v>
      </c>
      <c r="BI112" s="114">
        <f>IF($U$112="nulová",$P$112,0)</f>
        <v>0</v>
      </c>
      <c r="BJ112" s="69" t="s">
        <v>23</v>
      </c>
      <c r="BK112" s="114">
        <f>ROUND($V$112*$K$112,2)</f>
        <v>0</v>
      </c>
      <c r="BL112" s="69" t="s">
        <v>134</v>
      </c>
      <c r="BM112" s="69" t="s">
        <v>184</v>
      </c>
    </row>
    <row r="113" spans="2:47" s="6" customFormat="1" ht="16.5" customHeight="1">
      <c r="B113" s="21"/>
      <c r="F113" s="172" t="s">
        <v>185</v>
      </c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21"/>
      <c r="T113" s="46"/>
      <c r="AD113" s="47"/>
      <c r="AT113" s="6" t="s">
        <v>137</v>
      </c>
      <c r="AU113" s="6" t="s">
        <v>147</v>
      </c>
    </row>
    <row r="114" spans="2:65" s="6" customFormat="1" ht="27" customHeight="1">
      <c r="B114" s="21"/>
      <c r="C114" s="104" t="s">
        <v>28</v>
      </c>
      <c r="D114" s="104" t="s">
        <v>129</v>
      </c>
      <c r="E114" s="105" t="s">
        <v>186</v>
      </c>
      <c r="F114" s="168" t="s">
        <v>187</v>
      </c>
      <c r="G114" s="169"/>
      <c r="H114" s="169"/>
      <c r="I114" s="169"/>
      <c r="J114" s="107" t="s">
        <v>177</v>
      </c>
      <c r="K114" s="108">
        <v>0.522</v>
      </c>
      <c r="L114" s="109"/>
      <c r="M114" s="171"/>
      <c r="N114" s="169"/>
      <c r="O114" s="169"/>
      <c r="P114" s="170">
        <f>ROUND($V$114*$K$114,2)</f>
        <v>0</v>
      </c>
      <c r="Q114" s="169"/>
      <c r="R114" s="106" t="s">
        <v>133</v>
      </c>
      <c r="S114" s="21"/>
      <c r="T114" s="110"/>
      <c r="U114" s="111" t="s">
        <v>41</v>
      </c>
      <c r="V114" s="74">
        <f>$L$114+$M$114</f>
        <v>0</v>
      </c>
      <c r="W114" s="74">
        <f>ROUND($L$114*$K$114,2)</f>
        <v>0</v>
      </c>
      <c r="X114" s="74">
        <f>ROUND($M$114*$K$114,2)</f>
        <v>0</v>
      </c>
      <c r="AA114" s="112">
        <v>0</v>
      </c>
      <c r="AB114" s="112">
        <f>$AA$114*$K$114</f>
        <v>0</v>
      </c>
      <c r="AC114" s="112">
        <v>0</v>
      </c>
      <c r="AD114" s="113">
        <f>$AC$114*$K$114</f>
        <v>0</v>
      </c>
      <c r="AR114" s="69" t="s">
        <v>134</v>
      </c>
      <c r="AT114" s="69" t="s">
        <v>129</v>
      </c>
      <c r="AU114" s="69" t="s">
        <v>147</v>
      </c>
      <c r="AY114" s="6" t="s">
        <v>128</v>
      </c>
      <c r="BE114" s="114">
        <f>IF($U$114="základní",$P$114,0)</f>
        <v>0</v>
      </c>
      <c r="BF114" s="114">
        <f>IF($U$114="snížená",$P$114,0)</f>
        <v>0</v>
      </c>
      <c r="BG114" s="114">
        <f>IF($U$114="zákl. přenesená",$P$114,0)</f>
        <v>0</v>
      </c>
      <c r="BH114" s="114">
        <f>IF($U$114="sníž. přenesená",$P$114,0)</f>
        <v>0</v>
      </c>
      <c r="BI114" s="114">
        <f>IF($U$114="nulová",$P$114,0)</f>
        <v>0</v>
      </c>
      <c r="BJ114" s="69" t="s">
        <v>23</v>
      </c>
      <c r="BK114" s="114">
        <f>ROUND($V$114*$K$114,2)</f>
        <v>0</v>
      </c>
      <c r="BL114" s="69" t="s">
        <v>134</v>
      </c>
      <c r="BM114" s="69" t="s">
        <v>188</v>
      </c>
    </row>
    <row r="115" spans="2:47" s="6" customFormat="1" ht="16.5" customHeight="1">
      <c r="B115" s="21"/>
      <c r="F115" s="172" t="s">
        <v>189</v>
      </c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21"/>
      <c r="T115" s="46"/>
      <c r="AD115" s="47"/>
      <c r="AT115" s="6" t="s">
        <v>137</v>
      </c>
      <c r="AU115" s="6" t="s">
        <v>147</v>
      </c>
    </row>
    <row r="116" spans="2:63" s="94" customFormat="1" ht="37.5" customHeight="1">
      <c r="B116" s="95"/>
      <c r="D116" s="96" t="s">
        <v>95</v>
      </c>
      <c r="M116" s="177">
        <f>$BK$116</f>
        <v>0</v>
      </c>
      <c r="N116" s="178"/>
      <c r="O116" s="178"/>
      <c r="P116" s="179" t="s">
        <v>127</v>
      </c>
      <c r="Q116" s="178"/>
      <c r="S116" s="95"/>
      <c r="T116" s="98"/>
      <c r="W116" s="99">
        <f>$W$117+$W$121+$W$126+$W$135+$W$143+$W$171</f>
        <v>0</v>
      </c>
      <c r="X116" s="99">
        <f>$X$117+$X$121+$X$126+$X$135+$X$143+$X$171</f>
        <v>0</v>
      </c>
      <c r="Z116" s="100">
        <f>$Z$117+$Z$121+$Z$126+$Z$135+$Z$143+$Z$171</f>
        <v>0</v>
      </c>
      <c r="AB116" s="100">
        <f>$AB$117+$AB$121+$AB$126+$AB$135+$AB$143+$AB$171</f>
        <v>0.06817200000000001</v>
      </c>
      <c r="AD116" s="101">
        <f>$AD$117+$AD$121+$AD$126+$AD$135+$AD$143+$AD$171</f>
        <v>0</v>
      </c>
      <c r="AR116" s="97" t="s">
        <v>79</v>
      </c>
      <c r="AT116" s="97" t="s">
        <v>72</v>
      </c>
      <c r="AU116" s="97" t="s">
        <v>73</v>
      </c>
      <c r="AY116" s="97" t="s">
        <v>128</v>
      </c>
      <c r="BK116" s="102">
        <f>$BK$117+$BK$121+$BK$126+$BK$135+$BK$143+$BK$171</f>
        <v>0</v>
      </c>
    </row>
    <row r="117" spans="2:63" s="94" customFormat="1" ht="21" customHeight="1">
      <c r="B117" s="95"/>
      <c r="D117" s="103" t="s">
        <v>96</v>
      </c>
      <c r="M117" s="180">
        <f>$BK$117</f>
        <v>0</v>
      </c>
      <c r="N117" s="178"/>
      <c r="O117" s="178"/>
      <c r="P117" s="181" t="s">
        <v>127</v>
      </c>
      <c r="Q117" s="178"/>
      <c r="S117" s="95"/>
      <c r="T117" s="98"/>
      <c r="W117" s="99">
        <f>SUM($W$118:$W$120)</f>
        <v>0</v>
      </c>
      <c r="X117" s="99">
        <f>SUM($X$118:$X$120)</f>
        <v>0</v>
      </c>
      <c r="Z117" s="100">
        <f>SUM($Z$118:$Z$120)</f>
        <v>0</v>
      </c>
      <c r="AB117" s="100">
        <f>SUM($AB$118:$AB$120)</f>
        <v>0</v>
      </c>
      <c r="AD117" s="101">
        <f>SUM($AD$118:$AD$120)</f>
        <v>0</v>
      </c>
      <c r="AR117" s="97" t="s">
        <v>79</v>
      </c>
      <c r="AT117" s="97" t="s">
        <v>72</v>
      </c>
      <c r="AU117" s="97" t="s">
        <v>23</v>
      </c>
      <c r="AY117" s="97" t="s">
        <v>128</v>
      </c>
      <c r="BK117" s="102">
        <f>SUM($BK$118:$BK$120)</f>
        <v>0</v>
      </c>
    </row>
    <row r="118" spans="2:65" s="6" customFormat="1" ht="27" customHeight="1">
      <c r="B118" s="21"/>
      <c r="C118" s="104" t="s">
        <v>190</v>
      </c>
      <c r="D118" s="104" t="s">
        <v>129</v>
      </c>
      <c r="E118" s="105" t="s">
        <v>191</v>
      </c>
      <c r="F118" s="168" t="s">
        <v>192</v>
      </c>
      <c r="G118" s="169"/>
      <c r="H118" s="169"/>
      <c r="I118" s="169"/>
      <c r="J118" s="107" t="s">
        <v>154</v>
      </c>
      <c r="K118" s="108">
        <v>1</v>
      </c>
      <c r="L118" s="109"/>
      <c r="M118" s="171"/>
      <c r="N118" s="169"/>
      <c r="O118" s="169"/>
      <c r="P118" s="170">
        <f>ROUND($V$118*$K$118,2)</f>
        <v>0</v>
      </c>
      <c r="Q118" s="169"/>
      <c r="R118" s="106" t="s">
        <v>133</v>
      </c>
      <c r="S118" s="21"/>
      <c r="T118" s="110"/>
      <c r="U118" s="111" t="s">
        <v>41</v>
      </c>
      <c r="V118" s="74">
        <f>$L$118+$M$118</f>
        <v>0</v>
      </c>
      <c r="W118" s="74">
        <f>ROUND($L$118*$K$118,2)</f>
        <v>0</v>
      </c>
      <c r="X118" s="74">
        <f>ROUND($M$118*$K$118,2)</f>
        <v>0</v>
      </c>
      <c r="AA118" s="112">
        <v>0</v>
      </c>
      <c r="AB118" s="112">
        <f>$AA$118*$K$118</f>
        <v>0</v>
      </c>
      <c r="AC118" s="112">
        <v>0</v>
      </c>
      <c r="AD118" s="113">
        <f>$AC$118*$K$118</f>
        <v>0</v>
      </c>
      <c r="AR118" s="69" t="s">
        <v>193</v>
      </c>
      <c r="AT118" s="69" t="s">
        <v>129</v>
      </c>
      <c r="AU118" s="69" t="s">
        <v>79</v>
      </c>
      <c r="AY118" s="6" t="s">
        <v>128</v>
      </c>
      <c r="BE118" s="114">
        <f>IF($U$118="základní",$P$118,0)</f>
        <v>0</v>
      </c>
      <c r="BF118" s="114">
        <f>IF($U$118="snížená",$P$118,0)</f>
        <v>0</v>
      </c>
      <c r="BG118" s="114">
        <f>IF($U$118="zákl. přenesená",$P$118,0)</f>
        <v>0</v>
      </c>
      <c r="BH118" s="114">
        <f>IF($U$118="sníž. přenesená",$P$118,0)</f>
        <v>0</v>
      </c>
      <c r="BI118" s="114">
        <f>IF($U$118="nulová",$P$118,0)</f>
        <v>0</v>
      </c>
      <c r="BJ118" s="69" t="s">
        <v>23</v>
      </c>
      <c r="BK118" s="114">
        <f>ROUND($V$118*$K$118,2)</f>
        <v>0</v>
      </c>
      <c r="BL118" s="69" t="s">
        <v>193</v>
      </c>
      <c r="BM118" s="69" t="s">
        <v>194</v>
      </c>
    </row>
    <row r="119" spans="2:47" s="6" customFormat="1" ht="16.5" customHeight="1">
      <c r="B119" s="21"/>
      <c r="F119" s="172" t="s">
        <v>195</v>
      </c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21"/>
      <c r="T119" s="46"/>
      <c r="AD119" s="47"/>
      <c r="AT119" s="6" t="s">
        <v>137</v>
      </c>
      <c r="AU119" s="6" t="s">
        <v>79</v>
      </c>
    </row>
    <row r="120" spans="2:47" s="6" customFormat="1" ht="27" customHeight="1">
      <c r="B120" s="21"/>
      <c r="F120" s="175" t="s">
        <v>196</v>
      </c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21"/>
      <c r="T120" s="46"/>
      <c r="AD120" s="47"/>
      <c r="AT120" s="6" t="s">
        <v>146</v>
      </c>
      <c r="AU120" s="6" t="s">
        <v>79</v>
      </c>
    </row>
    <row r="121" spans="2:63" s="94" customFormat="1" ht="30.75" customHeight="1">
      <c r="B121" s="95"/>
      <c r="D121" s="103" t="s">
        <v>97</v>
      </c>
      <c r="M121" s="180">
        <f>$BK$121</f>
        <v>0</v>
      </c>
      <c r="N121" s="178"/>
      <c r="O121" s="178"/>
      <c r="P121" s="181" t="s">
        <v>127</v>
      </c>
      <c r="Q121" s="178"/>
      <c r="S121" s="95"/>
      <c r="T121" s="98"/>
      <c r="W121" s="99">
        <f>SUM($W$122:$W$125)</f>
        <v>0</v>
      </c>
      <c r="X121" s="99">
        <f>SUM($X$122:$X$125)</f>
        <v>0</v>
      </c>
      <c r="Z121" s="100">
        <f>SUM($Z$122:$Z$125)</f>
        <v>0</v>
      </c>
      <c r="AB121" s="100">
        <f>SUM($AB$122:$AB$125)</f>
        <v>0</v>
      </c>
      <c r="AD121" s="101">
        <f>SUM($AD$122:$AD$125)</f>
        <v>0</v>
      </c>
      <c r="AR121" s="97" t="s">
        <v>79</v>
      </c>
      <c r="AT121" s="97" t="s">
        <v>72</v>
      </c>
      <c r="AU121" s="97" t="s">
        <v>23</v>
      </c>
      <c r="AY121" s="97" t="s">
        <v>128</v>
      </c>
      <c r="BK121" s="102">
        <f>SUM($BK$122:$BK$125)</f>
        <v>0</v>
      </c>
    </row>
    <row r="122" spans="2:65" s="6" customFormat="1" ht="27" customHeight="1">
      <c r="B122" s="21"/>
      <c r="C122" s="104" t="s">
        <v>197</v>
      </c>
      <c r="D122" s="104" t="s">
        <v>129</v>
      </c>
      <c r="E122" s="105" t="s">
        <v>198</v>
      </c>
      <c r="F122" s="168" t="s">
        <v>199</v>
      </c>
      <c r="G122" s="169"/>
      <c r="H122" s="169"/>
      <c r="I122" s="169"/>
      <c r="J122" s="107" t="s">
        <v>154</v>
      </c>
      <c r="K122" s="108">
        <v>1</v>
      </c>
      <c r="L122" s="109"/>
      <c r="M122" s="171"/>
      <c r="N122" s="169"/>
      <c r="O122" s="169"/>
      <c r="P122" s="170">
        <f>ROUND($V$122*$K$122,2)</f>
        <v>0</v>
      </c>
      <c r="Q122" s="169"/>
      <c r="R122" s="106" t="s">
        <v>133</v>
      </c>
      <c r="S122" s="21"/>
      <c r="T122" s="110"/>
      <c r="U122" s="111" t="s">
        <v>41</v>
      </c>
      <c r="V122" s="74">
        <f>$L$122+$M$122</f>
        <v>0</v>
      </c>
      <c r="W122" s="74">
        <f>ROUND($L$122*$K$122,2)</f>
        <v>0</v>
      </c>
      <c r="X122" s="74">
        <f>ROUND($M$122*$K$122,2)</f>
        <v>0</v>
      </c>
      <c r="AA122" s="112">
        <v>0</v>
      </c>
      <c r="AB122" s="112">
        <f>$AA$122*$K$122</f>
        <v>0</v>
      </c>
      <c r="AC122" s="112">
        <v>0</v>
      </c>
      <c r="AD122" s="113">
        <f>$AC$122*$K$122</f>
        <v>0</v>
      </c>
      <c r="AR122" s="69" t="s">
        <v>193</v>
      </c>
      <c r="AT122" s="69" t="s">
        <v>129</v>
      </c>
      <c r="AU122" s="69" t="s">
        <v>79</v>
      </c>
      <c r="AY122" s="6" t="s">
        <v>128</v>
      </c>
      <c r="BE122" s="114">
        <f>IF($U$122="základní",$P$122,0)</f>
        <v>0</v>
      </c>
      <c r="BF122" s="114">
        <f>IF($U$122="snížená",$P$122,0)</f>
        <v>0</v>
      </c>
      <c r="BG122" s="114">
        <f>IF($U$122="zákl. přenesená",$P$122,0)</f>
        <v>0</v>
      </c>
      <c r="BH122" s="114">
        <f>IF($U$122="sníž. přenesená",$P$122,0)</f>
        <v>0</v>
      </c>
      <c r="BI122" s="114">
        <f>IF($U$122="nulová",$P$122,0)</f>
        <v>0</v>
      </c>
      <c r="BJ122" s="69" t="s">
        <v>23</v>
      </c>
      <c r="BK122" s="114">
        <f>ROUND($V$122*$K$122,2)</f>
        <v>0</v>
      </c>
      <c r="BL122" s="69" t="s">
        <v>193</v>
      </c>
      <c r="BM122" s="69" t="s">
        <v>200</v>
      </c>
    </row>
    <row r="123" spans="2:47" s="6" customFormat="1" ht="16.5" customHeight="1">
      <c r="B123" s="21"/>
      <c r="F123" s="172" t="s">
        <v>201</v>
      </c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21"/>
      <c r="T123" s="46"/>
      <c r="AD123" s="47"/>
      <c r="AT123" s="6" t="s">
        <v>137</v>
      </c>
      <c r="AU123" s="6" t="s">
        <v>79</v>
      </c>
    </row>
    <row r="124" spans="2:65" s="6" customFormat="1" ht="15.75" customHeight="1">
      <c r="B124" s="21"/>
      <c r="C124" s="115" t="s">
        <v>202</v>
      </c>
      <c r="D124" s="115" t="s">
        <v>138</v>
      </c>
      <c r="E124" s="116" t="s">
        <v>203</v>
      </c>
      <c r="F124" s="173" t="s">
        <v>204</v>
      </c>
      <c r="G124" s="174"/>
      <c r="H124" s="174"/>
      <c r="I124" s="174"/>
      <c r="J124" s="117" t="s">
        <v>205</v>
      </c>
      <c r="K124" s="118">
        <v>1</v>
      </c>
      <c r="L124" s="119"/>
      <c r="M124" s="174"/>
      <c r="N124" s="174"/>
      <c r="O124" s="169"/>
      <c r="P124" s="170">
        <f>ROUND($V$124*$K$124,2)</f>
        <v>0</v>
      </c>
      <c r="Q124" s="169"/>
      <c r="R124" s="106" t="s">
        <v>206</v>
      </c>
      <c r="S124" s="21"/>
      <c r="T124" s="110"/>
      <c r="U124" s="111" t="s">
        <v>41</v>
      </c>
      <c r="V124" s="74">
        <f>$L$124+$M$124</f>
        <v>0</v>
      </c>
      <c r="W124" s="74">
        <f>ROUND($L$124*$K$124,2)</f>
        <v>0</v>
      </c>
      <c r="X124" s="74">
        <f>ROUND($M$124*$K$124,2)</f>
        <v>0</v>
      </c>
      <c r="AA124" s="112">
        <v>0</v>
      </c>
      <c r="AB124" s="112">
        <f>$AA$124*$K$124</f>
        <v>0</v>
      </c>
      <c r="AC124" s="112">
        <v>0</v>
      </c>
      <c r="AD124" s="113">
        <f>$AC$124*$K$124</f>
        <v>0</v>
      </c>
      <c r="AR124" s="69" t="s">
        <v>207</v>
      </c>
      <c r="AT124" s="69" t="s">
        <v>138</v>
      </c>
      <c r="AU124" s="69" t="s">
        <v>79</v>
      </c>
      <c r="AY124" s="6" t="s">
        <v>128</v>
      </c>
      <c r="BE124" s="114">
        <f>IF($U$124="základní",$P$124,0)</f>
        <v>0</v>
      </c>
      <c r="BF124" s="114">
        <f>IF($U$124="snížená",$P$124,0)</f>
        <v>0</v>
      </c>
      <c r="BG124" s="114">
        <f>IF($U$124="zákl. přenesená",$P$124,0)</f>
        <v>0</v>
      </c>
      <c r="BH124" s="114">
        <f>IF($U$124="sníž. přenesená",$P$124,0)</f>
        <v>0</v>
      </c>
      <c r="BI124" s="114">
        <f>IF($U$124="nulová",$P$124,0)</f>
        <v>0</v>
      </c>
      <c r="BJ124" s="69" t="s">
        <v>23</v>
      </c>
      <c r="BK124" s="114">
        <f>ROUND($V$124*$K$124,2)</f>
        <v>0</v>
      </c>
      <c r="BL124" s="69" t="s">
        <v>193</v>
      </c>
      <c r="BM124" s="69" t="s">
        <v>208</v>
      </c>
    </row>
    <row r="125" spans="2:47" s="6" customFormat="1" ht="27" customHeight="1">
      <c r="B125" s="21"/>
      <c r="F125" s="175" t="s">
        <v>209</v>
      </c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21"/>
      <c r="T125" s="46"/>
      <c r="AD125" s="47"/>
      <c r="AT125" s="6" t="s">
        <v>146</v>
      </c>
      <c r="AU125" s="6" t="s">
        <v>79</v>
      </c>
    </row>
    <row r="126" spans="2:63" s="94" customFormat="1" ht="30.75" customHeight="1">
      <c r="B126" s="95"/>
      <c r="D126" s="103" t="s">
        <v>98</v>
      </c>
      <c r="M126" s="180">
        <f>$BK$126</f>
        <v>0</v>
      </c>
      <c r="N126" s="178"/>
      <c r="O126" s="178"/>
      <c r="P126" s="181" t="s">
        <v>127</v>
      </c>
      <c r="Q126" s="178"/>
      <c r="S126" s="95"/>
      <c r="T126" s="98"/>
      <c r="W126" s="99">
        <f>SUM($W$127:$W$134)</f>
        <v>0</v>
      </c>
      <c r="X126" s="99">
        <f>SUM($X$127:$X$134)</f>
        <v>0</v>
      </c>
      <c r="Z126" s="100">
        <f>SUM($Z$127:$Z$134)</f>
        <v>0</v>
      </c>
      <c r="AB126" s="100">
        <f>SUM($AB$127:$AB$134)</f>
        <v>0.005672</v>
      </c>
      <c r="AD126" s="101">
        <f>SUM($AD$127:$AD$134)</f>
        <v>0</v>
      </c>
      <c r="AR126" s="97" t="s">
        <v>79</v>
      </c>
      <c r="AT126" s="97" t="s">
        <v>72</v>
      </c>
      <c r="AU126" s="97" t="s">
        <v>23</v>
      </c>
      <c r="AY126" s="97" t="s">
        <v>128</v>
      </c>
      <c r="BK126" s="102">
        <f>SUM($BK$127:$BK$134)</f>
        <v>0</v>
      </c>
    </row>
    <row r="127" spans="2:65" s="6" customFormat="1" ht="27" customHeight="1">
      <c r="B127" s="21"/>
      <c r="C127" s="104" t="s">
        <v>210</v>
      </c>
      <c r="D127" s="104" t="s">
        <v>129</v>
      </c>
      <c r="E127" s="105" t="s">
        <v>211</v>
      </c>
      <c r="F127" s="168" t="s">
        <v>212</v>
      </c>
      <c r="G127" s="169"/>
      <c r="H127" s="169"/>
      <c r="I127" s="169"/>
      <c r="J127" s="107" t="s">
        <v>161</v>
      </c>
      <c r="K127" s="108">
        <v>8</v>
      </c>
      <c r="L127" s="109"/>
      <c r="M127" s="171"/>
      <c r="N127" s="169"/>
      <c r="O127" s="169"/>
      <c r="P127" s="170">
        <f>ROUND($V$127*$K$127,2)</f>
        <v>0</v>
      </c>
      <c r="Q127" s="169"/>
      <c r="R127" s="106" t="s">
        <v>133</v>
      </c>
      <c r="S127" s="21"/>
      <c r="T127" s="110"/>
      <c r="U127" s="111" t="s">
        <v>41</v>
      </c>
      <c r="V127" s="74">
        <f>$L$127+$M$127</f>
        <v>0</v>
      </c>
      <c r="W127" s="74">
        <f>ROUND($L$127*$K$127,2)</f>
        <v>0</v>
      </c>
      <c r="X127" s="74">
        <f>ROUND($M$127*$K$127,2)</f>
        <v>0</v>
      </c>
      <c r="AA127" s="112">
        <v>0</v>
      </c>
      <c r="AB127" s="112">
        <f>$AA$127*$K$127</f>
        <v>0</v>
      </c>
      <c r="AC127" s="112">
        <v>0</v>
      </c>
      <c r="AD127" s="113">
        <f>$AC$127*$K$127</f>
        <v>0</v>
      </c>
      <c r="AR127" s="69" t="s">
        <v>193</v>
      </c>
      <c r="AT127" s="69" t="s">
        <v>129</v>
      </c>
      <c r="AU127" s="69" t="s">
        <v>79</v>
      </c>
      <c r="AY127" s="6" t="s">
        <v>128</v>
      </c>
      <c r="BE127" s="114">
        <f>IF($U$127="základní",$P$127,0)</f>
        <v>0</v>
      </c>
      <c r="BF127" s="114">
        <f>IF($U$127="snížená",$P$127,0)</f>
        <v>0</v>
      </c>
      <c r="BG127" s="114">
        <f>IF($U$127="zákl. přenesená",$P$127,0)</f>
        <v>0</v>
      </c>
      <c r="BH127" s="114">
        <f>IF($U$127="sníž. přenesená",$P$127,0)</f>
        <v>0</v>
      </c>
      <c r="BI127" s="114">
        <f>IF($U$127="nulová",$P$127,0)</f>
        <v>0</v>
      </c>
      <c r="BJ127" s="69" t="s">
        <v>23</v>
      </c>
      <c r="BK127" s="114">
        <f>ROUND($V$127*$K$127,2)</f>
        <v>0</v>
      </c>
      <c r="BL127" s="69" t="s">
        <v>193</v>
      </c>
      <c r="BM127" s="69" t="s">
        <v>213</v>
      </c>
    </row>
    <row r="128" spans="2:47" s="6" customFormat="1" ht="16.5" customHeight="1">
      <c r="B128" s="21"/>
      <c r="F128" s="172" t="s">
        <v>214</v>
      </c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21"/>
      <c r="T128" s="46"/>
      <c r="AD128" s="47"/>
      <c r="AT128" s="6" t="s">
        <v>137</v>
      </c>
      <c r="AU128" s="6" t="s">
        <v>79</v>
      </c>
    </row>
    <row r="129" spans="2:65" s="6" customFormat="1" ht="15.75" customHeight="1">
      <c r="B129" s="21"/>
      <c r="C129" s="115" t="s">
        <v>10</v>
      </c>
      <c r="D129" s="115" t="s">
        <v>138</v>
      </c>
      <c r="E129" s="116" t="s">
        <v>215</v>
      </c>
      <c r="F129" s="173" t="s">
        <v>216</v>
      </c>
      <c r="G129" s="174"/>
      <c r="H129" s="174"/>
      <c r="I129" s="174"/>
      <c r="J129" s="117" t="s">
        <v>161</v>
      </c>
      <c r="K129" s="118">
        <v>8</v>
      </c>
      <c r="L129" s="119"/>
      <c r="M129" s="174"/>
      <c r="N129" s="174"/>
      <c r="O129" s="169"/>
      <c r="P129" s="170">
        <f>ROUND($V$129*$K$129,2)</f>
        <v>0</v>
      </c>
      <c r="Q129" s="169"/>
      <c r="R129" s="106" t="s">
        <v>133</v>
      </c>
      <c r="S129" s="21"/>
      <c r="T129" s="110"/>
      <c r="U129" s="111" t="s">
        <v>41</v>
      </c>
      <c r="V129" s="74">
        <f>$L$129+$M$129</f>
        <v>0</v>
      </c>
      <c r="W129" s="74">
        <f>ROUND($L$129*$K$129,2)</f>
        <v>0</v>
      </c>
      <c r="X129" s="74">
        <f>ROUND($M$129*$K$129,2)</f>
        <v>0</v>
      </c>
      <c r="AA129" s="112">
        <v>0.000381</v>
      </c>
      <c r="AB129" s="112">
        <f>$AA$129*$K$129</f>
        <v>0.003048</v>
      </c>
      <c r="AC129" s="112">
        <v>0</v>
      </c>
      <c r="AD129" s="113">
        <f>$AC$129*$K$129</f>
        <v>0</v>
      </c>
      <c r="AR129" s="69" t="s">
        <v>207</v>
      </c>
      <c r="AT129" s="69" t="s">
        <v>138</v>
      </c>
      <c r="AU129" s="69" t="s">
        <v>79</v>
      </c>
      <c r="AY129" s="6" t="s">
        <v>128</v>
      </c>
      <c r="BE129" s="114">
        <f>IF($U$129="základní",$P$129,0)</f>
        <v>0</v>
      </c>
      <c r="BF129" s="114">
        <f>IF($U$129="snížená",$P$129,0)</f>
        <v>0</v>
      </c>
      <c r="BG129" s="114">
        <f>IF($U$129="zákl. přenesená",$P$129,0)</f>
        <v>0</v>
      </c>
      <c r="BH129" s="114">
        <f>IF($U$129="sníž. přenesená",$P$129,0)</f>
        <v>0</v>
      </c>
      <c r="BI129" s="114">
        <f>IF($U$129="nulová",$P$129,0)</f>
        <v>0</v>
      </c>
      <c r="BJ129" s="69" t="s">
        <v>23</v>
      </c>
      <c r="BK129" s="114">
        <f>ROUND($V$129*$K$129,2)</f>
        <v>0</v>
      </c>
      <c r="BL129" s="69" t="s">
        <v>193</v>
      </c>
      <c r="BM129" s="69" t="s">
        <v>217</v>
      </c>
    </row>
    <row r="130" spans="2:47" s="6" customFormat="1" ht="16.5" customHeight="1">
      <c r="B130" s="21"/>
      <c r="F130" s="172" t="s">
        <v>218</v>
      </c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21"/>
      <c r="T130" s="46"/>
      <c r="AD130" s="47"/>
      <c r="AT130" s="6" t="s">
        <v>137</v>
      </c>
      <c r="AU130" s="6" t="s">
        <v>79</v>
      </c>
    </row>
    <row r="131" spans="2:65" s="6" customFormat="1" ht="27" customHeight="1">
      <c r="B131" s="21"/>
      <c r="C131" s="104" t="s">
        <v>193</v>
      </c>
      <c r="D131" s="104" t="s">
        <v>129</v>
      </c>
      <c r="E131" s="105" t="s">
        <v>219</v>
      </c>
      <c r="F131" s="168" t="s">
        <v>220</v>
      </c>
      <c r="G131" s="169"/>
      <c r="H131" s="169"/>
      <c r="I131" s="169"/>
      <c r="J131" s="107" t="s">
        <v>161</v>
      </c>
      <c r="K131" s="108">
        <v>16</v>
      </c>
      <c r="L131" s="109"/>
      <c r="M131" s="171"/>
      <c r="N131" s="169"/>
      <c r="O131" s="169"/>
      <c r="P131" s="170">
        <f>ROUND($V$131*$K$131,2)</f>
        <v>0</v>
      </c>
      <c r="Q131" s="169"/>
      <c r="R131" s="106" t="s">
        <v>133</v>
      </c>
      <c r="S131" s="21"/>
      <c r="T131" s="110"/>
      <c r="U131" s="111" t="s">
        <v>41</v>
      </c>
      <c r="V131" s="74">
        <f>$L$131+$M$131</f>
        <v>0</v>
      </c>
      <c r="W131" s="74">
        <f>ROUND($L$131*$K$131,2)</f>
        <v>0</v>
      </c>
      <c r="X131" s="74">
        <f>ROUND($M$131*$K$131,2)</f>
        <v>0</v>
      </c>
      <c r="AA131" s="112">
        <v>0</v>
      </c>
      <c r="AB131" s="112">
        <f>$AA$131*$K$131</f>
        <v>0</v>
      </c>
      <c r="AC131" s="112">
        <v>0</v>
      </c>
      <c r="AD131" s="113">
        <f>$AC$131*$K$131</f>
        <v>0</v>
      </c>
      <c r="AR131" s="69" t="s">
        <v>193</v>
      </c>
      <c r="AT131" s="69" t="s">
        <v>129</v>
      </c>
      <c r="AU131" s="69" t="s">
        <v>79</v>
      </c>
      <c r="AY131" s="6" t="s">
        <v>128</v>
      </c>
      <c r="BE131" s="114">
        <f>IF($U$131="základní",$P$131,0)</f>
        <v>0</v>
      </c>
      <c r="BF131" s="114">
        <f>IF($U$131="snížená",$P$131,0)</f>
        <v>0</v>
      </c>
      <c r="BG131" s="114">
        <f>IF($U$131="zákl. přenesená",$P$131,0)</f>
        <v>0</v>
      </c>
      <c r="BH131" s="114">
        <f>IF($U$131="sníž. přenesená",$P$131,0)</f>
        <v>0</v>
      </c>
      <c r="BI131" s="114">
        <f>IF($U$131="nulová",$P$131,0)</f>
        <v>0</v>
      </c>
      <c r="BJ131" s="69" t="s">
        <v>23</v>
      </c>
      <c r="BK131" s="114">
        <f>ROUND($V$131*$K$131,2)</f>
        <v>0</v>
      </c>
      <c r="BL131" s="69" t="s">
        <v>193</v>
      </c>
      <c r="BM131" s="69" t="s">
        <v>221</v>
      </c>
    </row>
    <row r="132" spans="2:47" s="6" customFormat="1" ht="27" customHeight="1">
      <c r="B132" s="21"/>
      <c r="F132" s="172" t="s">
        <v>222</v>
      </c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21"/>
      <c r="T132" s="46"/>
      <c r="AD132" s="47"/>
      <c r="AT132" s="6" t="s">
        <v>137</v>
      </c>
      <c r="AU132" s="6" t="s">
        <v>79</v>
      </c>
    </row>
    <row r="133" spans="2:65" s="6" customFormat="1" ht="15.75" customHeight="1">
      <c r="B133" s="21"/>
      <c r="C133" s="115" t="s">
        <v>223</v>
      </c>
      <c r="D133" s="115" t="s">
        <v>138</v>
      </c>
      <c r="E133" s="116" t="s">
        <v>224</v>
      </c>
      <c r="F133" s="173" t="s">
        <v>225</v>
      </c>
      <c r="G133" s="174"/>
      <c r="H133" s="174"/>
      <c r="I133" s="174"/>
      <c r="J133" s="117" t="s">
        <v>161</v>
      </c>
      <c r="K133" s="118">
        <v>16</v>
      </c>
      <c r="L133" s="119"/>
      <c r="M133" s="174"/>
      <c r="N133" s="174"/>
      <c r="O133" s="169"/>
      <c r="P133" s="170">
        <f>ROUND($V$133*$K$133,2)</f>
        <v>0</v>
      </c>
      <c r="Q133" s="169"/>
      <c r="R133" s="106" t="s">
        <v>133</v>
      </c>
      <c r="S133" s="21"/>
      <c r="T133" s="110"/>
      <c r="U133" s="111" t="s">
        <v>41</v>
      </c>
      <c r="V133" s="74">
        <f>$L$133+$M$133</f>
        <v>0</v>
      </c>
      <c r="W133" s="74">
        <f>ROUND($L$133*$K$133,2)</f>
        <v>0</v>
      </c>
      <c r="X133" s="74">
        <f>ROUND($M$133*$K$133,2)</f>
        <v>0</v>
      </c>
      <c r="AA133" s="112">
        <v>0.000164</v>
      </c>
      <c r="AB133" s="112">
        <f>$AA$133*$K$133</f>
        <v>0.002624</v>
      </c>
      <c r="AC133" s="112">
        <v>0</v>
      </c>
      <c r="AD133" s="113">
        <f>$AC$133*$K$133</f>
        <v>0</v>
      </c>
      <c r="AR133" s="69" t="s">
        <v>207</v>
      </c>
      <c r="AT133" s="69" t="s">
        <v>138</v>
      </c>
      <c r="AU133" s="69" t="s">
        <v>79</v>
      </c>
      <c r="AY133" s="6" t="s">
        <v>128</v>
      </c>
      <c r="BE133" s="114">
        <f>IF($U$133="základní",$P$133,0)</f>
        <v>0</v>
      </c>
      <c r="BF133" s="114">
        <f>IF($U$133="snížená",$P$133,0)</f>
        <v>0</v>
      </c>
      <c r="BG133" s="114">
        <f>IF($U$133="zákl. přenesená",$P$133,0)</f>
        <v>0</v>
      </c>
      <c r="BH133" s="114">
        <f>IF($U$133="sníž. přenesená",$P$133,0)</f>
        <v>0</v>
      </c>
      <c r="BI133" s="114">
        <f>IF($U$133="nulová",$P$133,0)</f>
        <v>0</v>
      </c>
      <c r="BJ133" s="69" t="s">
        <v>23</v>
      </c>
      <c r="BK133" s="114">
        <f>ROUND($V$133*$K$133,2)</f>
        <v>0</v>
      </c>
      <c r="BL133" s="69" t="s">
        <v>193</v>
      </c>
      <c r="BM133" s="69" t="s">
        <v>226</v>
      </c>
    </row>
    <row r="134" spans="2:47" s="6" customFormat="1" ht="16.5" customHeight="1">
      <c r="B134" s="21"/>
      <c r="F134" s="172" t="s">
        <v>227</v>
      </c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21"/>
      <c r="T134" s="46"/>
      <c r="AD134" s="47"/>
      <c r="AT134" s="6" t="s">
        <v>137</v>
      </c>
      <c r="AU134" s="6" t="s">
        <v>79</v>
      </c>
    </row>
    <row r="135" spans="2:63" s="94" customFormat="1" ht="30.75" customHeight="1">
      <c r="B135" s="95"/>
      <c r="D135" s="103" t="s">
        <v>99</v>
      </c>
      <c r="M135" s="180">
        <f>$BK$135</f>
        <v>0</v>
      </c>
      <c r="N135" s="178"/>
      <c r="O135" s="178"/>
      <c r="P135" s="181" t="s">
        <v>127</v>
      </c>
      <c r="Q135" s="178"/>
      <c r="S135" s="95"/>
      <c r="T135" s="98"/>
      <c r="W135" s="99">
        <f>SUM($W$136:$W$142)</f>
        <v>0</v>
      </c>
      <c r="X135" s="99">
        <f>SUM($X$136:$X$142)</f>
        <v>0</v>
      </c>
      <c r="Z135" s="100">
        <f>SUM($Z$136:$Z$142)</f>
        <v>0</v>
      </c>
      <c r="AB135" s="100">
        <f>SUM($AB$136:$AB$142)</f>
        <v>0.0592</v>
      </c>
      <c r="AD135" s="101">
        <f>SUM($AD$136:$AD$142)</f>
        <v>0</v>
      </c>
      <c r="AR135" s="97" t="s">
        <v>79</v>
      </c>
      <c r="AT135" s="97" t="s">
        <v>72</v>
      </c>
      <c r="AU135" s="97" t="s">
        <v>23</v>
      </c>
      <c r="AY135" s="97" t="s">
        <v>128</v>
      </c>
      <c r="BK135" s="102">
        <f>SUM($BK$136:$BK$142)</f>
        <v>0</v>
      </c>
    </row>
    <row r="136" spans="2:65" s="6" customFormat="1" ht="27" customHeight="1">
      <c r="B136" s="21"/>
      <c r="C136" s="104" t="s">
        <v>228</v>
      </c>
      <c r="D136" s="104" t="s">
        <v>129</v>
      </c>
      <c r="E136" s="105" t="s">
        <v>229</v>
      </c>
      <c r="F136" s="168" t="s">
        <v>230</v>
      </c>
      <c r="G136" s="169"/>
      <c r="H136" s="169"/>
      <c r="I136" s="169"/>
      <c r="J136" s="107" t="s">
        <v>161</v>
      </c>
      <c r="K136" s="108">
        <v>4</v>
      </c>
      <c r="L136" s="109"/>
      <c r="M136" s="171"/>
      <c r="N136" s="169"/>
      <c r="O136" s="169"/>
      <c r="P136" s="170">
        <f>ROUND($V$136*$K$136,2)</f>
        <v>0</v>
      </c>
      <c r="Q136" s="169"/>
      <c r="R136" s="106" t="s">
        <v>133</v>
      </c>
      <c r="S136" s="21"/>
      <c r="T136" s="110"/>
      <c r="U136" s="111" t="s">
        <v>41</v>
      </c>
      <c r="V136" s="74">
        <f>$L$136+$M$136</f>
        <v>0</v>
      </c>
      <c r="W136" s="74">
        <f>ROUND($L$136*$K$136,2)</f>
        <v>0</v>
      </c>
      <c r="X136" s="74">
        <f>ROUND($M$136*$K$136,2)</f>
        <v>0</v>
      </c>
      <c r="AA136" s="112">
        <v>0</v>
      </c>
      <c r="AB136" s="112">
        <f>$AA$136*$K$136</f>
        <v>0</v>
      </c>
      <c r="AC136" s="112">
        <v>0</v>
      </c>
      <c r="AD136" s="113">
        <f>$AC$136*$K$136</f>
        <v>0</v>
      </c>
      <c r="AR136" s="69" t="s">
        <v>193</v>
      </c>
      <c r="AT136" s="69" t="s">
        <v>129</v>
      </c>
      <c r="AU136" s="69" t="s">
        <v>79</v>
      </c>
      <c r="AY136" s="6" t="s">
        <v>128</v>
      </c>
      <c r="BE136" s="114">
        <f>IF($U$136="základní",$P$136,0)</f>
        <v>0</v>
      </c>
      <c r="BF136" s="114">
        <f>IF($U$136="snížená",$P$136,0)</f>
        <v>0</v>
      </c>
      <c r="BG136" s="114">
        <f>IF($U$136="zákl. přenesená",$P$136,0)</f>
        <v>0</v>
      </c>
      <c r="BH136" s="114">
        <f>IF($U$136="sníž. přenesená",$P$136,0)</f>
        <v>0</v>
      </c>
      <c r="BI136" s="114">
        <f>IF($U$136="nulová",$P$136,0)</f>
        <v>0</v>
      </c>
      <c r="BJ136" s="69" t="s">
        <v>23</v>
      </c>
      <c r="BK136" s="114">
        <f>ROUND($V$136*$K$136,2)</f>
        <v>0</v>
      </c>
      <c r="BL136" s="69" t="s">
        <v>193</v>
      </c>
      <c r="BM136" s="69" t="s">
        <v>231</v>
      </c>
    </row>
    <row r="137" spans="2:47" s="6" customFormat="1" ht="16.5" customHeight="1">
      <c r="B137" s="21"/>
      <c r="F137" s="172" t="s">
        <v>232</v>
      </c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21"/>
      <c r="T137" s="46"/>
      <c r="AD137" s="47"/>
      <c r="AT137" s="6" t="s">
        <v>137</v>
      </c>
      <c r="AU137" s="6" t="s">
        <v>79</v>
      </c>
    </row>
    <row r="138" spans="2:47" s="6" customFormat="1" ht="27" customHeight="1">
      <c r="B138" s="21"/>
      <c r="F138" s="175" t="s">
        <v>233</v>
      </c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21"/>
      <c r="T138" s="46"/>
      <c r="AD138" s="47"/>
      <c r="AT138" s="6" t="s">
        <v>146</v>
      </c>
      <c r="AU138" s="6" t="s">
        <v>79</v>
      </c>
    </row>
    <row r="139" spans="2:65" s="6" customFormat="1" ht="27" customHeight="1">
      <c r="B139" s="21"/>
      <c r="C139" s="104" t="s">
        <v>234</v>
      </c>
      <c r="D139" s="104" t="s">
        <v>129</v>
      </c>
      <c r="E139" s="105" t="s">
        <v>235</v>
      </c>
      <c r="F139" s="168" t="s">
        <v>236</v>
      </c>
      <c r="G139" s="169"/>
      <c r="H139" s="169"/>
      <c r="I139" s="169"/>
      <c r="J139" s="107" t="s">
        <v>161</v>
      </c>
      <c r="K139" s="108">
        <v>16</v>
      </c>
      <c r="L139" s="109"/>
      <c r="M139" s="171"/>
      <c r="N139" s="169"/>
      <c r="O139" s="169"/>
      <c r="P139" s="170">
        <f>ROUND($V$139*$K$139,2)</f>
        <v>0</v>
      </c>
      <c r="Q139" s="169"/>
      <c r="R139" s="106" t="s">
        <v>133</v>
      </c>
      <c r="S139" s="21"/>
      <c r="T139" s="110"/>
      <c r="U139" s="111" t="s">
        <v>41</v>
      </c>
      <c r="V139" s="74">
        <f>$L$139+$M$139</f>
        <v>0</v>
      </c>
      <c r="W139" s="74">
        <f>ROUND($L$139*$K$139,2)</f>
        <v>0</v>
      </c>
      <c r="X139" s="74">
        <f>ROUND($M$139*$K$139,2)</f>
        <v>0</v>
      </c>
      <c r="AA139" s="112">
        <v>0</v>
      </c>
      <c r="AB139" s="112">
        <f>$AA$139*$K$139</f>
        <v>0</v>
      </c>
      <c r="AC139" s="112">
        <v>0</v>
      </c>
      <c r="AD139" s="113">
        <f>$AC$139*$K$139</f>
        <v>0</v>
      </c>
      <c r="AR139" s="69" t="s">
        <v>193</v>
      </c>
      <c r="AT139" s="69" t="s">
        <v>129</v>
      </c>
      <c r="AU139" s="69" t="s">
        <v>79</v>
      </c>
      <c r="AY139" s="6" t="s">
        <v>128</v>
      </c>
      <c r="BE139" s="114">
        <f>IF($U$139="základní",$P$139,0)</f>
        <v>0</v>
      </c>
      <c r="BF139" s="114">
        <f>IF($U$139="snížená",$P$139,0)</f>
        <v>0</v>
      </c>
      <c r="BG139" s="114">
        <f>IF($U$139="zákl. přenesená",$P$139,0)</f>
        <v>0</v>
      </c>
      <c r="BH139" s="114">
        <f>IF($U$139="sníž. přenesená",$P$139,0)</f>
        <v>0</v>
      </c>
      <c r="BI139" s="114">
        <f>IF($U$139="nulová",$P$139,0)</f>
        <v>0</v>
      </c>
      <c r="BJ139" s="69" t="s">
        <v>23</v>
      </c>
      <c r="BK139" s="114">
        <f>ROUND($V$139*$K$139,2)</f>
        <v>0</v>
      </c>
      <c r="BL139" s="69" t="s">
        <v>193</v>
      </c>
      <c r="BM139" s="69" t="s">
        <v>237</v>
      </c>
    </row>
    <row r="140" spans="2:47" s="6" customFormat="1" ht="27" customHeight="1">
      <c r="B140" s="21"/>
      <c r="F140" s="172" t="s">
        <v>238</v>
      </c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21"/>
      <c r="T140" s="46"/>
      <c r="AD140" s="47"/>
      <c r="AT140" s="6" t="s">
        <v>137</v>
      </c>
      <c r="AU140" s="6" t="s">
        <v>79</v>
      </c>
    </row>
    <row r="141" spans="2:65" s="6" customFormat="1" ht="15.75" customHeight="1">
      <c r="B141" s="21"/>
      <c r="C141" s="115" t="s">
        <v>239</v>
      </c>
      <c r="D141" s="115" t="s">
        <v>138</v>
      </c>
      <c r="E141" s="116" t="s">
        <v>240</v>
      </c>
      <c r="F141" s="173" t="s">
        <v>241</v>
      </c>
      <c r="G141" s="174"/>
      <c r="H141" s="174"/>
      <c r="I141" s="174"/>
      <c r="J141" s="117" t="s">
        <v>161</v>
      </c>
      <c r="K141" s="118">
        <v>16</v>
      </c>
      <c r="L141" s="119"/>
      <c r="M141" s="174"/>
      <c r="N141" s="174"/>
      <c r="O141" s="169"/>
      <c r="P141" s="170">
        <f>ROUND($V$141*$K$141,2)</f>
        <v>0</v>
      </c>
      <c r="Q141" s="169"/>
      <c r="R141" s="106" t="s">
        <v>133</v>
      </c>
      <c r="S141" s="21"/>
      <c r="T141" s="110"/>
      <c r="U141" s="111" t="s">
        <v>41</v>
      </c>
      <c r="V141" s="74">
        <f>$L$141+$M$141</f>
        <v>0</v>
      </c>
      <c r="W141" s="74">
        <f>ROUND($L$141*$K$141,2)</f>
        <v>0</v>
      </c>
      <c r="X141" s="74">
        <f>ROUND($M$141*$K$141,2)</f>
        <v>0</v>
      </c>
      <c r="AA141" s="112">
        <v>0.0037</v>
      </c>
      <c r="AB141" s="112">
        <f>$AA$141*$K$141</f>
        <v>0.0592</v>
      </c>
      <c r="AC141" s="112">
        <v>0</v>
      </c>
      <c r="AD141" s="113">
        <f>$AC$141*$K$141</f>
        <v>0</v>
      </c>
      <c r="AR141" s="69" t="s">
        <v>207</v>
      </c>
      <c r="AT141" s="69" t="s">
        <v>138</v>
      </c>
      <c r="AU141" s="69" t="s">
        <v>79</v>
      </c>
      <c r="AY141" s="6" t="s">
        <v>128</v>
      </c>
      <c r="BE141" s="114">
        <f>IF($U$141="základní",$P$141,0)</f>
        <v>0</v>
      </c>
      <c r="BF141" s="114">
        <f>IF($U$141="snížená",$P$141,0)</f>
        <v>0</v>
      </c>
      <c r="BG141" s="114">
        <f>IF($U$141="zákl. přenesená",$P$141,0)</f>
        <v>0</v>
      </c>
      <c r="BH141" s="114">
        <f>IF($U$141="sníž. přenesená",$P$141,0)</f>
        <v>0</v>
      </c>
      <c r="BI141" s="114">
        <f>IF($U$141="nulová",$P$141,0)</f>
        <v>0</v>
      </c>
      <c r="BJ141" s="69" t="s">
        <v>23</v>
      </c>
      <c r="BK141" s="114">
        <f>ROUND($V$141*$K$141,2)</f>
        <v>0</v>
      </c>
      <c r="BL141" s="69" t="s">
        <v>193</v>
      </c>
      <c r="BM141" s="69" t="s">
        <v>242</v>
      </c>
    </row>
    <row r="142" spans="2:47" s="6" customFormat="1" ht="27" customHeight="1">
      <c r="B142" s="21"/>
      <c r="F142" s="172" t="s">
        <v>243</v>
      </c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21"/>
      <c r="T142" s="46"/>
      <c r="AD142" s="47"/>
      <c r="AT142" s="6" t="s">
        <v>137</v>
      </c>
      <c r="AU142" s="6" t="s">
        <v>79</v>
      </c>
    </row>
    <row r="143" spans="2:63" s="94" customFormat="1" ht="30.75" customHeight="1">
      <c r="B143" s="95"/>
      <c r="D143" s="103" t="s">
        <v>100</v>
      </c>
      <c r="M143" s="180">
        <f>$BK$143</f>
        <v>0</v>
      </c>
      <c r="N143" s="178"/>
      <c r="O143" s="178"/>
      <c r="P143" s="181" t="s">
        <v>127</v>
      </c>
      <c r="Q143" s="178"/>
      <c r="S143" s="95"/>
      <c r="T143" s="98"/>
      <c r="W143" s="99">
        <f>SUM($W$144:$W$170)</f>
        <v>0</v>
      </c>
      <c r="X143" s="99">
        <f>SUM($X$144:$X$170)</f>
        <v>0</v>
      </c>
      <c r="Z143" s="100">
        <f>SUM($Z$144:$Z$170)</f>
        <v>0</v>
      </c>
      <c r="AB143" s="100">
        <f>SUM($AB$144:$AB$170)</f>
        <v>6.000000000000001E-05</v>
      </c>
      <c r="AD143" s="101">
        <f>SUM($AD$144:$AD$170)</f>
        <v>0</v>
      </c>
      <c r="AR143" s="97" t="s">
        <v>79</v>
      </c>
      <c r="AT143" s="97" t="s">
        <v>72</v>
      </c>
      <c r="AU143" s="97" t="s">
        <v>23</v>
      </c>
      <c r="AY143" s="97" t="s">
        <v>128</v>
      </c>
      <c r="BK143" s="102">
        <f>SUM($BK$144:$BK$170)</f>
        <v>0</v>
      </c>
    </row>
    <row r="144" spans="2:65" s="6" customFormat="1" ht="27" customHeight="1">
      <c r="B144" s="21"/>
      <c r="C144" s="104" t="s">
        <v>9</v>
      </c>
      <c r="D144" s="104" t="s">
        <v>129</v>
      </c>
      <c r="E144" s="105" t="s">
        <v>244</v>
      </c>
      <c r="F144" s="168" t="s">
        <v>245</v>
      </c>
      <c r="G144" s="169"/>
      <c r="H144" s="169"/>
      <c r="I144" s="169"/>
      <c r="J144" s="107" t="s">
        <v>154</v>
      </c>
      <c r="K144" s="108">
        <v>40</v>
      </c>
      <c r="L144" s="109"/>
      <c r="M144" s="171"/>
      <c r="N144" s="169"/>
      <c r="O144" s="169"/>
      <c r="P144" s="170">
        <f>ROUND($V$144*$K$144,2)</f>
        <v>0</v>
      </c>
      <c r="Q144" s="169"/>
      <c r="R144" s="106" t="s">
        <v>133</v>
      </c>
      <c r="S144" s="21"/>
      <c r="T144" s="110"/>
      <c r="U144" s="111" t="s">
        <v>41</v>
      </c>
      <c r="V144" s="74">
        <f>$L$144+$M$144</f>
        <v>0</v>
      </c>
      <c r="W144" s="74">
        <f>ROUND($L$144*$K$144,2)</f>
        <v>0</v>
      </c>
      <c r="X144" s="74">
        <f>ROUND($M$144*$K$144,2)</f>
        <v>0</v>
      </c>
      <c r="AA144" s="112">
        <v>0</v>
      </c>
      <c r="AB144" s="112">
        <f>$AA$144*$K$144</f>
        <v>0</v>
      </c>
      <c r="AC144" s="112">
        <v>0</v>
      </c>
      <c r="AD144" s="113">
        <f>$AC$144*$K$144</f>
        <v>0</v>
      </c>
      <c r="AR144" s="69" t="s">
        <v>193</v>
      </c>
      <c r="AT144" s="69" t="s">
        <v>129</v>
      </c>
      <c r="AU144" s="69" t="s">
        <v>79</v>
      </c>
      <c r="AY144" s="6" t="s">
        <v>128</v>
      </c>
      <c r="BE144" s="114">
        <f>IF($U$144="základní",$P$144,0)</f>
        <v>0</v>
      </c>
      <c r="BF144" s="114">
        <f>IF($U$144="snížená",$P$144,0)</f>
        <v>0</v>
      </c>
      <c r="BG144" s="114">
        <f>IF($U$144="zákl. přenesená",$P$144,0)</f>
        <v>0</v>
      </c>
      <c r="BH144" s="114">
        <f>IF($U$144="sníž. přenesená",$P$144,0)</f>
        <v>0</v>
      </c>
      <c r="BI144" s="114">
        <f>IF($U$144="nulová",$P$144,0)</f>
        <v>0</v>
      </c>
      <c r="BJ144" s="69" t="s">
        <v>23</v>
      </c>
      <c r="BK144" s="114">
        <f>ROUND($V$144*$K$144,2)</f>
        <v>0</v>
      </c>
      <c r="BL144" s="69" t="s">
        <v>193</v>
      </c>
      <c r="BM144" s="69" t="s">
        <v>246</v>
      </c>
    </row>
    <row r="145" spans="2:47" s="6" customFormat="1" ht="16.5" customHeight="1">
      <c r="B145" s="21"/>
      <c r="F145" s="172" t="s">
        <v>247</v>
      </c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21"/>
      <c r="T145" s="46"/>
      <c r="AD145" s="47"/>
      <c r="AT145" s="6" t="s">
        <v>137</v>
      </c>
      <c r="AU145" s="6" t="s">
        <v>79</v>
      </c>
    </row>
    <row r="146" spans="2:65" s="6" customFormat="1" ht="27" customHeight="1">
      <c r="B146" s="21"/>
      <c r="C146" s="104" t="s">
        <v>248</v>
      </c>
      <c r="D146" s="104" t="s">
        <v>129</v>
      </c>
      <c r="E146" s="105" t="s">
        <v>249</v>
      </c>
      <c r="F146" s="168" t="s">
        <v>250</v>
      </c>
      <c r="G146" s="169"/>
      <c r="H146" s="169"/>
      <c r="I146" s="169"/>
      <c r="J146" s="107" t="s">
        <v>154</v>
      </c>
      <c r="K146" s="108">
        <v>2</v>
      </c>
      <c r="L146" s="109"/>
      <c r="M146" s="171"/>
      <c r="N146" s="169"/>
      <c r="O146" s="169"/>
      <c r="P146" s="170">
        <f>ROUND($V$146*$K$146,2)</f>
        <v>0</v>
      </c>
      <c r="Q146" s="169"/>
      <c r="R146" s="106" t="s">
        <v>133</v>
      </c>
      <c r="S146" s="21"/>
      <c r="T146" s="110"/>
      <c r="U146" s="111" t="s">
        <v>41</v>
      </c>
      <c r="V146" s="74">
        <f>$L$146+$M$146</f>
        <v>0</v>
      </c>
      <c r="W146" s="74">
        <f>ROUND($L$146*$K$146,2)</f>
        <v>0</v>
      </c>
      <c r="X146" s="74">
        <f>ROUND($M$146*$K$146,2)</f>
        <v>0</v>
      </c>
      <c r="AA146" s="112">
        <v>0</v>
      </c>
      <c r="AB146" s="112">
        <f>$AA$146*$K$146</f>
        <v>0</v>
      </c>
      <c r="AC146" s="112">
        <v>0</v>
      </c>
      <c r="AD146" s="113">
        <f>$AC$146*$K$146</f>
        <v>0</v>
      </c>
      <c r="AR146" s="69" t="s">
        <v>193</v>
      </c>
      <c r="AT146" s="69" t="s">
        <v>129</v>
      </c>
      <c r="AU146" s="69" t="s">
        <v>79</v>
      </c>
      <c r="AY146" s="6" t="s">
        <v>128</v>
      </c>
      <c r="BE146" s="114">
        <f>IF($U$146="základní",$P$146,0)</f>
        <v>0</v>
      </c>
      <c r="BF146" s="114">
        <f>IF($U$146="snížená",$P$146,0)</f>
        <v>0</v>
      </c>
      <c r="BG146" s="114">
        <f>IF($U$146="zákl. přenesená",$P$146,0)</f>
        <v>0</v>
      </c>
      <c r="BH146" s="114">
        <f>IF($U$146="sníž. přenesená",$P$146,0)</f>
        <v>0</v>
      </c>
      <c r="BI146" s="114">
        <f>IF($U$146="nulová",$P$146,0)</f>
        <v>0</v>
      </c>
      <c r="BJ146" s="69" t="s">
        <v>23</v>
      </c>
      <c r="BK146" s="114">
        <f>ROUND($V$146*$K$146,2)</f>
        <v>0</v>
      </c>
      <c r="BL146" s="69" t="s">
        <v>193</v>
      </c>
      <c r="BM146" s="69" t="s">
        <v>251</v>
      </c>
    </row>
    <row r="147" spans="2:47" s="6" customFormat="1" ht="16.5" customHeight="1">
      <c r="B147" s="21"/>
      <c r="F147" s="172" t="s">
        <v>252</v>
      </c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21"/>
      <c r="T147" s="46"/>
      <c r="AD147" s="47"/>
      <c r="AT147" s="6" t="s">
        <v>137</v>
      </c>
      <c r="AU147" s="6" t="s">
        <v>79</v>
      </c>
    </row>
    <row r="148" spans="2:65" s="6" customFormat="1" ht="27" customHeight="1">
      <c r="B148" s="21"/>
      <c r="C148" s="104" t="s">
        <v>253</v>
      </c>
      <c r="D148" s="104" t="s">
        <v>129</v>
      </c>
      <c r="E148" s="105" t="s">
        <v>254</v>
      </c>
      <c r="F148" s="168" t="s">
        <v>255</v>
      </c>
      <c r="G148" s="169"/>
      <c r="H148" s="169"/>
      <c r="I148" s="169"/>
      <c r="J148" s="107" t="s">
        <v>154</v>
      </c>
      <c r="K148" s="108">
        <v>8</v>
      </c>
      <c r="L148" s="109"/>
      <c r="M148" s="171"/>
      <c r="N148" s="169"/>
      <c r="O148" s="169"/>
      <c r="P148" s="170">
        <f>ROUND($V$148*$K$148,2)</f>
        <v>0</v>
      </c>
      <c r="Q148" s="169"/>
      <c r="R148" s="106" t="s">
        <v>133</v>
      </c>
      <c r="S148" s="21"/>
      <c r="T148" s="110"/>
      <c r="U148" s="111" t="s">
        <v>41</v>
      </c>
      <c r="V148" s="74">
        <f>$L$148+$M$148</f>
        <v>0</v>
      </c>
      <c r="W148" s="74">
        <f>ROUND($L$148*$K$148,2)</f>
        <v>0</v>
      </c>
      <c r="X148" s="74">
        <f>ROUND($M$148*$K$148,2)</f>
        <v>0</v>
      </c>
      <c r="AA148" s="112">
        <v>0</v>
      </c>
      <c r="AB148" s="112">
        <f>$AA$148*$K$148</f>
        <v>0</v>
      </c>
      <c r="AC148" s="112">
        <v>0</v>
      </c>
      <c r="AD148" s="113">
        <f>$AC$148*$K$148</f>
        <v>0</v>
      </c>
      <c r="AR148" s="69" t="s">
        <v>193</v>
      </c>
      <c r="AT148" s="69" t="s">
        <v>129</v>
      </c>
      <c r="AU148" s="69" t="s">
        <v>79</v>
      </c>
      <c r="AY148" s="6" t="s">
        <v>128</v>
      </c>
      <c r="BE148" s="114">
        <f>IF($U$148="základní",$P$148,0)</f>
        <v>0</v>
      </c>
      <c r="BF148" s="114">
        <f>IF($U$148="snížená",$P$148,0)</f>
        <v>0</v>
      </c>
      <c r="BG148" s="114">
        <f>IF($U$148="zákl. přenesená",$P$148,0)</f>
        <v>0</v>
      </c>
      <c r="BH148" s="114">
        <f>IF($U$148="sníž. přenesená",$P$148,0)</f>
        <v>0</v>
      </c>
      <c r="BI148" s="114">
        <f>IF($U$148="nulová",$P$148,0)</f>
        <v>0</v>
      </c>
      <c r="BJ148" s="69" t="s">
        <v>23</v>
      </c>
      <c r="BK148" s="114">
        <f>ROUND($V$148*$K$148,2)</f>
        <v>0</v>
      </c>
      <c r="BL148" s="69" t="s">
        <v>193</v>
      </c>
      <c r="BM148" s="69" t="s">
        <v>256</v>
      </c>
    </row>
    <row r="149" spans="2:47" s="6" customFormat="1" ht="16.5" customHeight="1">
      <c r="B149" s="21"/>
      <c r="F149" s="172" t="s">
        <v>257</v>
      </c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21"/>
      <c r="T149" s="46"/>
      <c r="AD149" s="47"/>
      <c r="AT149" s="6" t="s">
        <v>137</v>
      </c>
      <c r="AU149" s="6" t="s">
        <v>79</v>
      </c>
    </row>
    <row r="150" spans="2:65" s="6" customFormat="1" ht="15.75" customHeight="1">
      <c r="B150" s="21"/>
      <c r="C150" s="115" t="s">
        <v>258</v>
      </c>
      <c r="D150" s="115" t="s">
        <v>138</v>
      </c>
      <c r="E150" s="116" t="s">
        <v>259</v>
      </c>
      <c r="F150" s="173" t="s">
        <v>260</v>
      </c>
      <c r="G150" s="174"/>
      <c r="H150" s="174"/>
      <c r="I150" s="174"/>
      <c r="J150" s="117" t="s">
        <v>154</v>
      </c>
      <c r="K150" s="118">
        <v>4</v>
      </c>
      <c r="L150" s="119"/>
      <c r="M150" s="174"/>
      <c r="N150" s="174"/>
      <c r="O150" s="169"/>
      <c r="P150" s="170">
        <f>ROUND($V$150*$K$150,2)</f>
        <v>0</v>
      </c>
      <c r="Q150" s="169"/>
      <c r="R150" s="106" t="s">
        <v>133</v>
      </c>
      <c r="S150" s="21"/>
      <c r="T150" s="110"/>
      <c r="U150" s="111" t="s">
        <v>41</v>
      </c>
      <c r="V150" s="74">
        <f>$L$150+$M$150</f>
        <v>0</v>
      </c>
      <c r="W150" s="74">
        <f>ROUND($L$150*$K$150,2)</f>
        <v>0</v>
      </c>
      <c r="X150" s="74">
        <f>ROUND($M$150*$K$150,2)</f>
        <v>0</v>
      </c>
      <c r="AA150" s="112">
        <v>1E-05</v>
      </c>
      <c r="AB150" s="112">
        <f>$AA$150*$K$150</f>
        <v>4E-05</v>
      </c>
      <c r="AC150" s="112">
        <v>0</v>
      </c>
      <c r="AD150" s="113">
        <f>$AC$150*$K$150</f>
        <v>0</v>
      </c>
      <c r="AR150" s="69" t="s">
        <v>207</v>
      </c>
      <c r="AT150" s="69" t="s">
        <v>138</v>
      </c>
      <c r="AU150" s="69" t="s">
        <v>79</v>
      </c>
      <c r="AY150" s="6" t="s">
        <v>128</v>
      </c>
      <c r="BE150" s="114">
        <f>IF($U$150="základní",$P$150,0)</f>
        <v>0</v>
      </c>
      <c r="BF150" s="114">
        <f>IF($U$150="snížená",$P$150,0)</f>
        <v>0</v>
      </c>
      <c r="BG150" s="114">
        <f>IF($U$150="zákl. přenesená",$P$150,0)</f>
        <v>0</v>
      </c>
      <c r="BH150" s="114">
        <f>IF($U$150="sníž. přenesená",$P$150,0)</f>
        <v>0</v>
      </c>
      <c r="BI150" s="114">
        <f>IF($U$150="nulová",$P$150,0)</f>
        <v>0</v>
      </c>
      <c r="BJ150" s="69" t="s">
        <v>23</v>
      </c>
      <c r="BK150" s="114">
        <f>ROUND($V$150*$K$150,2)</f>
        <v>0</v>
      </c>
      <c r="BL150" s="69" t="s">
        <v>193</v>
      </c>
      <c r="BM150" s="69" t="s">
        <v>261</v>
      </c>
    </row>
    <row r="151" spans="2:47" s="6" customFormat="1" ht="16.5" customHeight="1">
      <c r="B151" s="21"/>
      <c r="F151" s="172" t="s">
        <v>262</v>
      </c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21"/>
      <c r="T151" s="46"/>
      <c r="AD151" s="47"/>
      <c r="AT151" s="6" t="s">
        <v>137</v>
      </c>
      <c r="AU151" s="6" t="s">
        <v>79</v>
      </c>
    </row>
    <row r="152" spans="2:47" s="6" customFormat="1" ht="27" customHeight="1">
      <c r="B152" s="21"/>
      <c r="F152" s="175" t="s">
        <v>263</v>
      </c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21"/>
      <c r="T152" s="46"/>
      <c r="AD152" s="47"/>
      <c r="AT152" s="6" t="s">
        <v>146</v>
      </c>
      <c r="AU152" s="6" t="s">
        <v>79</v>
      </c>
    </row>
    <row r="153" spans="2:65" s="6" customFormat="1" ht="27" customHeight="1">
      <c r="B153" s="21"/>
      <c r="C153" s="115" t="s">
        <v>264</v>
      </c>
      <c r="D153" s="115" t="s">
        <v>138</v>
      </c>
      <c r="E153" s="116" t="s">
        <v>265</v>
      </c>
      <c r="F153" s="173" t="s">
        <v>266</v>
      </c>
      <c r="G153" s="174"/>
      <c r="H153" s="174"/>
      <c r="I153" s="174"/>
      <c r="J153" s="117" t="s">
        <v>154</v>
      </c>
      <c r="K153" s="118">
        <v>1</v>
      </c>
      <c r="L153" s="119"/>
      <c r="M153" s="174"/>
      <c r="N153" s="174"/>
      <c r="O153" s="169"/>
      <c r="P153" s="170">
        <f>ROUND($V$153*$K$153,2)</f>
        <v>0</v>
      </c>
      <c r="Q153" s="169"/>
      <c r="R153" s="106" t="s">
        <v>133</v>
      </c>
      <c r="S153" s="21"/>
      <c r="T153" s="110"/>
      <c r="U153" s="111" t="s">
        <v>41</v>
      </c>
      <c r="V153" s="74">
        <f>$L$153+$M$153</f>
        <v>0</v>
      </c>
      <c r="W153" s="74">
        <f>ROUND($L$153*$K$153,2)</f>
        <v>0</v>
      </c>
      <c r="X153" s="74">
        <f>ROUND($M$153*$K$153,2)</f>
        <v>0</v>
      </c>
      <c r="AA153" s="112">
        <v>0</v>
      </c>
      <c r="AB153" s="112">
        <f>$AA$153*$K$153</f>
        <v>0</v>
      </c>
      <c r="AC153" s="112">
        <v>0</v>
      </c>
      <c r="AD153" s="113">
        <f>$AC$153*$K$153</f>
        <v>0</v>
      </c>
      <c r="AR153" s="69" t="s">
        <v>207</v>
      </c>
      <c r="AT153" s="69" t="s">
        <v>138</v>
      </c>
      <c r="AU153" s="69" t="s">
        <v>79</v>
      </c>
      <c r="AY153" s="6" t="s">
        <v>128</v>
      </c>
      <c r="BE153" s="114">
        <f>IF($U$153="základní",$P$153,0)</f>
        <v>0</v>
      </c>
      <c r="BF153" s="114">
        <f>IF($U$153="snížená",$P$153,0)</f>
        <v>0</v>
      </c>
      <c r="BG153" s="114">
        <f>IF($U$153="zákl. přenesená",$P$153,0)</f>
        <v>0</v>
      </c>
      <c r="BH153" s="114">
        <f>IF($U$153="sníž. přenesená",$P$153,0)</f>
        <v>0</v>
      </c>
      <c r="BI153" s="114">
        <f>IF($U$153="nulová",$P$153,0)</f>
        <v>0</v>
      </c>
      <c r="BJ153" s="69" t="s">
        <v>23</v>
      </c>
      <c r="BK153" s="114">
        <f>ROUND($V$153*$K$153,2)</f>
        <v>0</v>
      </c>
      <c r="BL153" s="69" t="s">
        <v>193</v>
      </c>
      <c r="BM153" s="69" t="s">
        <v>267</v>
      </c>
    </row>
    <row r="154" spans="2:47" s="6" customFormat="1" ht="16.5" customHeight="1">
      <c r="B154" s="21"/>
      <c r="F154" s="172" t="s">
        <v>268</v>
      </c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21"/>
      <c r="T154" s="46"/>
      <c r="AD154" s="47"/>
      <c r="AT154" s="6" t="s">
        <v>137</v>
      </c>
      <c r="AU154" s="6" t="s">
        <v>79</v>
      </c>
    </row>
    <row r="155" spans="2:47" s="6" customFormat="1" ht="27" customHeight="1">
      <c r="B155" s="21"/>
      <c r="F155" s="175" t="s">
        <v>263</v>
      </c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21"/>
      <c r="T155" s="46"/>
      <c r="AD155" s="47"/>
      <c r="AT155" s="6" t="s">
        <v>146</v>
      </c>
      <c r="AU155" s="6" t="s">
        <v>79</v>
      </c>
    </row>
    <row r="156" spans="2:65" s="6" customFormat="1" ht="27" customHeight="1">
      <c r="B156" s="21"/>
      <c r="C156" s="115" t="s">
        <v>269</v>
      </c>
      <c r="D156" s="115" t="s">
        <v>138</v>
      </c>
      <c r="E156" s="116" t="s">
        <v>270</v>
      </c>
      <c r="F156" s="173" t="s">
        <v>271</v>
      </c>
      <c r="G156" s="174"/>
      <c r="H156" s="174"/>
      <c r="I156" s="174"/>
      <c r="J156" s="117" t="s">
        <v>154</v>
      </c>
      <c r="K156" s="118">
        <v>2</v>
      </c>
      <c r="L156" s="119"/>
      <c r="M156" s="174"/>
      <c r="N156" s="174"/>
      <c r="O156" s="169"/>
      <c r="P156" s="170">
        <f>ROUND($V$156*$K$156,2)</f>
        <v>0</v>
      </c>
      <c r="Q156" s="169"/>
      <c r="R156" s="106" t="s">
        <v>133</v>
      </c>
      <c r="S156" s="21"/>
      <c r="T156" s="110"/>
      <c r="U156" s="111" t="s">
        <v>41</v>
      </c>
      <c r="V156" s="74">
        <f>$L$156+$M$156</f>
        <v>0</v>
      </c>
      <c r="W156" s="74">
        <f>ROUND($L$156*$K$156,2)</f>
        <v>0</v>
      </c>
      <c r="X156" s="74">
        <f>ROUND($M$156*$K$156,2)</f>
        <v>0</v>
      </c>
      <c r="AA156" s="112">
        <v>1E-05</v>
      </c>
      <c r="AB156" s="112">
        <f>$AA$156*$K$156</f>
        <v>2E-05</v>
      </c>
      <c r="AC156" s="112">
        <v>0</v>
      </c>
      <c r="AD156" s="113">
        <f>$AC$156*$K$156</f>
        <v>0</v>
      </c>
      <c r="AR156" s="69" t="s">
        <v>207</v>
      </c>
      <c r="AT156" s="69" t="s">
        <v>138</v>
      </c>
      <c r="AU156" s="69" t="s">
        <v>79</v>
      </c>
      <c r="AY156" s="6" t="s">
        <v>128</v>
      </c>
      <c r="BE156" s="114">
        <f>IF($U$156="základní",$P$156,0)</f>
        <v>0</v>
      </c>
      <c r="BF156" s="114">
        <f>IF($U$156="snížená",$P$156,0)</f>
        <v>0</v>
      </c>
      <c r="BG156" s="114">
        <f>IF($U$156="zákl. přenesená",$P$156,0)</f>
        <v>0</v>
      </c>
      <c r="BH156" s="114">
        <f>IF($U$156="sníž. přenesená",$P$156,0)</f>
        <v>0</v>
      </c>
      <c r="BI156" s="114">
        <f>IF($U$156="nulová",$P$156,0)</f>
        <v>0</v>
      </c>
      <c r="BJ156" s="69" t="s">
        <v>23</v>
      </c>
      <c r="BK156" s="114">
        <f>ROUND($V$156*$K$156,2)</f>
        <v>0</v>
      </c>
      <c r="BL156" s="69" t="s">
        <v>193</v>
      </c>
      <c r="BM156" s="69" t="s">
        <v>272</v>
      </c>
    </row>
    <row r="157" spans="2:47" s="6" customFormat="1" ht="16.5" customHeight="1">
      <c r="B157" s="21"/>
      <c r="F157" s="172" t="s">
        <v>273</v>
      </c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21"/>
      <c r="T157" s="46"/>
      <c r="AD157" s="47"/>
      <c r="AT157" s="6" t="s">
        <v>137</v>
      </c>
      <c r="AU157" s="6" t="s">
        <v>79</v>
      </c>
    </row>
    <row r="158" spans="2:47" s="6" customFormat="1" ht="27" customHeight="1">
      <c r="B158" s="21"/>
      <c r="F158" s="175" t="s">
        <v>263</v>
      </c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21"/>
      <c r="T158" s="46"/>
      <c r="AD158" s="47"/>
      <c r="AT158" s="6" t="s">
        <v>146</v>
      </c>
      <c r="AU158" s="6" t="s">
        <v>79</v>
      </c>
    </row>
    <row r="159" spans="2:65" s="6" customFormat="1" ht="27" customHeight="1">
      <c r="B159" s="21"/>
      <c r="C159" s="104" t="s">
        <v>274</v>
      </c>
      <c r="D159" s="104" t="s">
        <v>129</v>
      </c>
      <c r="E159" s="105" t="s">
        <v>275</v>
      </c>
      <c r="F159" s="168" t="s">
        <v>276</v>
      </c>
      <c r="G159" s="169"/>
      <c r="H159" s="169"/>
      <c r="I159" s="169"/>
      <c r="J159" s="107" t="s">
        <v>154</v>
      </c>
      <c r="K159" s="108">
        <v>3</v>
      </c>
      <c r="L159" s="109"/>
      <c r="M159" s="171"/>
      <c r="N159" s="169"/>
      <c r="O159" s="169"/>
      <c r="P159" s="170">
        <f>ROUND($V$159*$K$159,2)</f>
        <v>0</v>
      </c>
      <c r="Q159" s="169"/>
      <c r="R159" s="106" t="s">
        <v>133</v>
      </c>
      <c r="S159" s="21"/>
      <c r="T159" s="110"/>
      <c r="U159" s="111" t="s">
        <v>41</v>
      </c>
      <c r="V159" s="74">
        <f>$L$159+$M$159</f>
        <v>0</v>
      </c>
      <c r="W159" s="74">
        <f>ROUND($L$159*$K$159,2)</f>
        <v>0</v>
      </c>
      <c r="X159" s="74">
        <f>ROUND($M$159*$K$159,2)</f>
        <v>0</v>
      </c>
      <c r="AA159" s="112">
        <v>0</v>
      </c>
      <c r="AB159" s="112">
        <f>$AA$159*$K$159</f>
        <v>0</v>
      </c>
      <c r="AC159" s="112">
        <v>0</v>
      </c>
      <c r="AD159" s="113">
        <f>$AC$159*$K$159</f>
        <v>0</v>
      </c>
      <c r="AR159" s="69" t="s">
        <v>193</v>
      </c>
      <c r="AT159" s="69" t="s">
        <v>129</v>
      </c>
      <c r="AU159" s="69" t="s">
        <v>79</v>
      </c>
      <c r="AY159" s="6" t="s">
        <v>128</v>
      </c>
      <c r="BE159" s="114">
        <f>IF($U$159="základní",$P$159,0)</f>
        <v>0</v>
      </c>
      <c r="BF159" s="114">
        <f>IF($U$159="snížená",$P$159,0)</f>
        <v>0</v>
      </c>
      <c r="BG159" s="114">
        <f>IF($U$159="zákl. přenesená",$P$159,0)</f>
        <v>0</v>
      </c>
      <c r="BH159" s="114">
        <f>IF($U$159="sníž. přenesená",$P$159,0)</f>
        <v>0</v>
      </c>
      <c r="BI159" s="114">
        <f>IF($U$159="nulová",$P$159,0)</f>
        <v>0</v>
      </c>
      <c r="BJ159" s="69" t="s">
        <v>23</v>
      </c>
      <c r="BK159" s="114">
        <f>ROUND($V$159*$K$159,2)</f>
        <v>0</v>
      </c>
      <c r="BL159" s="69" t="s">
        <v>193</v>
      </c>
      <c r="BM159" s="69" t="s">
        <v>277</v>
      </c>
    </row>
    <row r="160" spans="2:47" s="6" customFormat="1" ht="16.5" customHeight="1">
      <c r="B160" s="21"/>
      <c r="F160" s="172" t="s">
        <v>278</v>
      </c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21"/>
      <c r="T160" s="46"/>
      <c r="AD160" s="47"/>
      <c r="AT160" s="6" t="s">
        <v>137</v>
      </c>
      <c r="AU160" s="6" t="s">
        <v>79</v>
      </c>
    </row>
    <row r="161" spans="2:47" s="6" customFormat="1" ht="27" customHeight="1">
      <c r="B161" s="21"/>
      <c r="F161" s="175" t="s">
        <v>279</v>
      </c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21"/>
      <c r="T161" s="46"/>
      <c r="AD161" s="47"/>
      <c r="AT161" s="6" t="s">
        <v>146</v>
      </c>
      <c r="AU161" s="6" t="s">
        <v>79</v>
      </c>
    </row>
    <row r="162" spans="2:65" s="6" customFormat="1" ht="27" customHeight="1">
      <c r="B162" s="21"/>
      <c r="C162" s="104" t="s">
        <v>280</v>
      </c>
      <c r="D162" s="104" t="s">
        <v>129</v>
      </c>
      <c r="E162" s="105" t="s">
        <v>281</v>
      </c>
      <c r="F162" s="168" t="s">
        <v>282</v>
      </c>
      <c r="G162" s="169"/>
      <c r="H162" s="169"/>
      <c r="I162" s="169"/>
      <c r="J162" s="107" t="s">
        <v>154</v>
      </c>
      <c r="K162" s="108">
        <v>1</v>
      </c>
      <c r="L162" s="109"/>
      <c r="M162" s="171"/>
      <c r="N162" s="169"/>
      <c r="O162" s="169"/>
      <c r="P162" s="170">
        <f>ROUND($V$162*$K$162,2)</f>
        <v>0</v>
      </c>
      <c r="Q162" s="169"/>
      <c r="R162" s="106" t="s">
        <v>133</v>
      </c>
      <c r="S162" s="21"/>
      <c r="T162" s="110"/>
      <c r="U162" s="111" t="s">
        <v>41</v>
      </c>
      <c r="V162" s="74">
        <f>$L$162+$M$162</f>
        <v>0</v>
      </c>
      <c r="W162" s="74">
        <f>ROUND($L$162*$K$162,2)</f>
        <v>0</v>
      </c>
      <c r="X162" s="74">
        <f>ROUND($M$162*$K$162,2)</f>
        <v>0</v>
      </c>
      <c r="AA162" s="112">
        <v>0</v>
      </c>
      <c r="AB162" s="112">
        <f>$AA$162*$K$162</f>
        <v>0</v>
      </c>
      <c r="AC162" s="112">
        <v>0</v>
      </c>
      <c r="AD162" s="113">
        <f>$AC$162*$K$162</f>
        <v>0</v>
      </c>
      <c r="AR162" s="69" t="s">
        <v>193</v>
      </c>
      <c r="AT162" s="69" t="s">
        <v>129</v>
      </c>
      <c r="AU162" s="69" t="s">
        <v>79</v>
      </c>
      <c r="AY162" s="6" t="s">
        <v>128</v>
      </c>
      <c r="BE162" s="114">
        <f>IF($U$162="základní",$P$162,0)</f>
        <v>0</v>
      </c>
      <c r="BF162" s="114">
        <f>IF($U$162="snížená",$P$162,0)</f>
        <v>0</v>
      </c>
      <c r="BG162" s="114">
        <f>IF($U$162="zákl. přenesená",$P$162,0)</f>
        <v>0</v>
      </c>
      <c r="BH162" s="114">
        <f>IF($U$162="sníž. přenesená",$P$162,0)</f>
        <v>0</v>
      </c>
      <c r="BI162" s="114">
        <f>IF($U$162="nulová",$P$162,0)</f>
        <v>0</v>
      </c>
      <c r="BJ162" s="69" t="s">
        <v>23</v>
      </c>
      <c r="BK162" s="114">
        <f>ROUND($V$162*$K$162,2)</f>
        <v>0</v>
      </c>
      <c r="BL162" s="69" t="s">
        <v>193</v>
      </c>
      <c r="BM162" s="69" t="s">
        <v>283</v>
      </c>
    </row>
    <row r="163" spans="2:47" s="6" customFormat="1" ht="16.5" customHeight="1">
      <c r="B163" s="21"/>
      <c r="F163" s="172" t="s">
        <v>284</v>
      </c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21"/>
      <c r="T163" s="46"/>
      <c r="AD163" s="47"/>
      <c r="AT163" s="6" t="s">
        <v>137</v>
      </c>
      <c r="AU163" s="6" t="s">
        <v>79</v>
      </c>
    </row>
    <row r="164" spans="2:47" s="6" customFormat="1" ht="27" customHeight="1">
      <c r="B164" s="21"/>
      <c r="F164" s="175" t="s">
        <v>285</v>
      </c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21"/>
      <c r="T164" s="46"/>
      <c r="AD164" s="47"/>
      <c r="AT164" s="6" t="s">
        <v>146</v>
      </c>
      <c r="AU164" s="6" t="s">
        <v>79</v>
      </c>
    </row>
    <row r="165" spans="2:65" s="6" customFormat="1" ht="15.75" customHeight="1">
      <c r="B165" s="21"/>
      <c r="C165" s="115" t="s">
        <v>286</v>
      </c>
      <c r="D165" s="115" t="s">
        <v>138</v>
      </c>
      <c r="E165" s="116" t="s">
        <v>287</v>
      </c>
      <c r="F165" s="173" t="s">
        <v>288</v>
      </c>
      <c r="G165" s="174"/>
      <c r="H165" s="174"/>
      <c r="I165" s="174"/>
      <c r="J165" s="117" t="s">
        <v>205</v>
      </c>
      <c r="K165" s="118">
        <v>1</v>
      </c>
      <c r="L165" s="119"/>
      <c r="M165" s="174"/>
      <c r="N165" s="174"/>
      <c r="O165" s="169"/>
      <c r="P165" s="170">
        <f>ROUND($V$165*$K$165,2)</f>
        <v>0</v>
      </c>
      <c r="Q165" s="169"/>
      <c r="R165" s="106" t="s">
        <v>206</v>
      </c>
      <c r="S165" s="21"/>
      <c r="T165" s="110"/>
      <c r="U165" s="111" t="s">
        <v>41</v>
      </c>
      <c r="V165" s="74">
        <f>$L$165+$M$165</f>
        <v>0</v>
      </c>
      <c r="W165" s="74">
        <f>ROUND($L$165*$K$165,2)</f>
        <v>0</v>
      </c>
      <c r="X165" s="74">
        <f>ROUND($M$165*$K$165,2)</f>
        <v>0</v>
      </c>
      <c r="AA165" s="112">
        <v>0</v>
      </c>
      <c r="AB165" s="112">
        <f>$AA$165*$K$165</f>
        <v>0</v>
      </c>
      <c r="AC165" s="112">
        <v>0</v>
      </c>
      <c r="AD165" s="113">
        <f>$AC$165*$K$165</f>
        <v>0</v>
      </c>
      <c r="AR165" s="69" t="s">
        <v>207</v>
      </c>
      <c r="AT165" s="69" t="s">
        <v>138</v>
      </c>
      <c r="AU165" s="69" t="s">
        <v>79</v>
      </c>
      <c r="AY165" s="6" t="s">
        <v>128</v>
      </c>
      <c r="BE165" s="114">
        <f>IF($U$165="základní",$P$165,0)</f>
        <v>0</v>
      </c>
      <c r="BF165" s="114">
        <f>IF($U$165="snížená",$P$165,0)</f>
        <v>0</v>
      </c>
      <c r="BG165" s="114">
        <f>IF($U$165="zákl. přenesená",$P$165,0)</f>
        <v>0</v>
      </c>
      <c r="BH165" s="114">
        <f>IF($U$165="sníž. přenesená",$P$165,0)</f>
        <v>0</v>
      </c>
      <c r="BI165" s="114">
        <f>IF($U$165="nulová",$P$165,0)</f>
        <v>0</v>
      </c>
      <c r="BJ165" s="69" t="s">
        <v>23</v>
      </c>
      <c r="BK165" s="114">
        <f>ROUND($V$165*$K$165,2)</f>
        <v>0</v>
      </c>
      <c r="BL165" s="69" t="s">
        <v>193</v>
      </c>
      <c r="BM165" s="69" t="s">
        <v>289</v>
      </c>
    </row>
    <row r="166" spans="2:47" s="6" customFormat="1" ht="27" customHeight="1">
      <c r="B166" s="21"/>
      <c r="F166" s="175" t="s">
        <v>285</v>
      </c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21"/>
      <c r="T166" s="46"/>
      <c r="AD166" s="47"/>
      <c r="AT166" s="6" t="s">
        <v>146</v>
      </c>
      <c r="AU166" s="6" t="s">
        <v>79</v>
      </c>
    </row>
    <row r="167" spans="2:65" s="6" customFormat="1" ht="27" customHeight="1">
      <c r="B167" s="21"/>
      <c r="C167" s="104" t="s">
        <v>290</v>
      </c>
      <c r="D167" s="104" t="s">
        <v>129</v>
      </c>
      <c r="E167" s="105" t="s">
        <v>291</v>
      </c>
      <c r="F167" s="168" t="s">
        <v>282</v>
      </c>
      <c r="G167" s="169"/>
      <c r="H167" s="169"/>
      <c r="I167" s="169"/>
      <c r="J167" s="107" t="s">
        <v>154</v>
      </c>
      <c r="K167" s="108">
        <v>1</v>
      </c>
      <c r="L167" s="109"/>
      <c r="M167" s="171"/>
      <c r="N167" s="169"/>
      <c r="O167" s="169"/>
      <c r="P167" s="170">
        <f>ROUND($V$167*$K$167,2)</f>
        <v>0</v>
      </c>
      <c r="Q167" s="169"/>
      <c r="R167" s="106" t="s">
        <v>206</v>
      </c>
      <c r="S167" s="21"/>
      <c r="T167" s="110"/>
      <c r="U167" s="111" t="s">
        <v>41</v>
      </c>
      <c r="V167" s="74">
        <f>$L$167+$M$167</f>
        <v>0</v>
      </c>
      <c r="W167" s="74">
        <f>ROUND($L$167*$K$167,2)</f>
        <v>0</v>
      </c>
      <c r="X167" s="74">
        <f>ROUND($M$167*$K$167,2)</f>
        <v>0</v>
      </c>
      <c r="AA167" s="112">
        <v>0</v>
      </c>
      <c r="AB167" s="112">
        <f>$AA$167*$K$167</f>
        <v>0</v>
      </c>
      <c r="AC167" s="112">
        <v>0</v>
      </c>
      <c r="AD167" s="113">
        <f>$AC$167*$K$167</f>
        <v>0</v>
      </c>
      <c r="AR167" s="69" t="s">
        <v>193</v>
      </c>
      <c r="AT167" s="69" t="s">
        <v>129</v>
      </c>
      <c r="AU167" s="69" t="s">
        <v>79</v>
      </c>
      <c r="AY167" s="6" t="s">
        <v>128</v>
      </c>
      <c r="BE167" s="114">
        <f>IF($U$167="základní",$P$167,0)</f>
        <v>0</v>
      </c>
      <c r="BF167" s="114">
        <f>IF($U$167="snížená",$P$167,0)</f>
        <v>0</v>
      </c>
      <c r="BG167" s="114">
        <f>IF($U$167="zákl. přenesená",$P$167,0)</f>
        <v>0</v>
      </c>
      <c r="BH167" s="114">
        <f>IF($U$167="sníž. přenesená",$P$167,0)</f>
        <v>0</v>
      </c>
      <c r="BI167" s="114">
        <f>IF($U$167="nulová",$P$167,0)</f>
        <v>0</v>
      </c>
      <c r="BJ167" s="69" t="s">
        <v>23</v>
      </c>
      <c r="BK167" s="114">
        <f>ROUND($V$167*$K$167,2)</f>
        <v>0</v>
      </c>
      <c r="BL167" s="69" t="s">
        <v>193</v>
      </c>
      <c r="BM167" s="69" t="s">
        <v>292</v>
      </c>
    </row>
    <row r="168" spans="2:47" s="6" customFormat="1" ht="16.5" customHeight="1">
      <c r="B168" s="21"/>
      <c r="F168" s="172" t="s">
        <v>284</v>
      </c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21"/>
      <c r="T168" s="46"/>
      <c r="AD168" s="47"/>
      <c r="AT168" s="6" t="s">
        <v>137</v>
      </c>
      <c r="AU168" s="6" t="s">
        <v>79</v>
      </c>
    </row>
    <row r="169" spans="2:65" s="6" customFormat="1" ht="15.75" customHeight="1">
      <c r="B169" s="21"/>
      <c r="C169" s="115" t="s">
        <v>293</v>
      </c>
      <c r="D169" s="115" t="s">
        <v>138</v>
      </c>
      <c r="E169" s="116" t="s">
        <v>294</v>
      </c>
      <c r="F169" s="173" t="s">
        <v>288</v>
      </c>
      <c r="G169" s="174"/>
      <c r="H169" s="174"/>
      <c r="I169" s="174"/>
      <c r="J169" s="117" t="s">
        <v>205</v>
      </c>
      <c r="K169" s="118">
        <v>1</v>
      </c>
      <c r="L169" s="119"/>
      <c r="M169" s="174"/>
      <c r="N169" s="174"/>
      <c r="O169" s="169"/>
      <c r="P169" s="170">
        <f>ROUND($V$169*$K$169,2)</f>
        <v>0</v>
      </c>
      <c r="Q169" s="169"/>
      <c r="R169" s="106" t="s">
        <v>206</v>
      </c>
      <c r="S169" s="21"/>
      <c r="T169" s="110"/>
      <c r="U169" s="111" t="s">
        <v>41</v>
      </c>
      <c r="V169" s="74">
        <f>$L$169+$M$169</f>
        <v>0</v>
      </c>
      <c r="W169" s="74">
        <f>ROUND($L$169*$K$169,2)</f>
        <v>0</v>
      </c>
      <c r="X169" s="74">
        <f>ROUND($M$169*$K$169,2)</f>
        <v>0</v>
      </c>
      <c r="AA169" s="112">
        <v>0</v>
      </c>
      <c r="AB169" s="112">
        <f>$AA$169*$K$169</f>
        <v>0</v>
      </c>
      <c r="AC169" s="112">
        <v>0</v>
      </c>
      <c r="AD169" s="113">
        <f>$AC$169*$K$169</f>
        <v>0</v>
      </c>
      <c r="AR169" s="69" t="s">
        <v>207</v>
      </c>
      <c r="AT169" s="69" t="s">
        <v>138</v>
      </c>
      <c r="AU169" s="69" t="s">
        <v>79</v>
      </c>
      <c r="AY169" s="6" t="s">
        <v>128</v>
      </c>
      <c r="BE169" s="114">
        <f>IF($U$169="základní",$P$169,0)</f>
        <v>0</v>
      </c>
      <c r="BF169" s="114">
        <f>IF($U$169="snížená",$P$169,0)</f>
        <v>0</v>
      </c>
      <c r="BG169" s="114">
        <f>IF($U$169="zákl. přenesená",$P$169,0)</f>
        <v>0</v>
      </c>
      <c r="BH169" s="114">
        <f>IF($U$169="sníž. přenesená",$P$169,0)</f>
        <v>0</v>
      </c>
      <c r="BI169" s="114">
        <f>IF($U$169="nulová",$P$169,0)</f>
        <v>0</v>
      </c>
      <c r="BJ169" s="69" t="s">
        <v>23</v>
      </c>
      <c r="BK169" s="114">
        <f>ROUND($V$169*$K$169,2)</f>
        <v>0</v>
      </c>
      <c r="BL169" s="69" t="s">
        <v>193</v>
      </c>
      <c r="BM169" s="69" t="s">
        <v>295</v>
      </c>
    </row>
    <row r="170" spans="2:47" s="6" customFormat="1" ht="27" customHeight="1">
      <c r="B170" s="21"/>
      <c r="F170" s="175" t="s">
        <v>296</v>
      </c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21"/>
      <c r="T170" s="46"/>
      <c r="AD170" s="47"/>
      <c r="AT170" s="6" t="s">
        <v>146</v>
      </c>
      <c r="AU170" s="6" t="s">
        <v>79</v>
      </c>
    </row>
    <row r="171" spans="2:63" s="94" customFormat="1" ht="30.75" customHeight="1">
      <c r="B171" s="95"/>
      <c r="D171" s="103" t="s">
        <v>101</v>
      </c>
      <c r="M171" s="180">
        <f>$BK$171</f>
        <v>0</v>
      </c>
      <c r="N171" s="178"/>
      <c r="O171" s="178"/>
      <c r="P171" s="181" t="s">
        <v>127</v>
      </c>
      <c r="Q171" s="178"/>
      <c r="S171" s="95"/>
      <c r="T171" s="98"/>
      <c r="W171" s="99">
        <f>SUM($W$172:$W$187)</f>
        <v>0</v>
      </c>
      <c r="X171" s="99">
        <f>SUM($X$172:$X$187)</f>
        <v>0</v>
      </c>
      <c r="Z171" s="100">
        <f>SUM($Z$172:$Z$187)</f>
        <v>0</v>
      </c>
      <c r="AB171" s="100">
        <f>SUM($AB$172:$AB$187)</f>
        <v>0.00324</v>
      </c>
      <c r="AD171" s="101">
        <f>SUM($AD$172:$AD$187)</f>
        <v>0</v>
      </c>
      <c r="AR171" s="97" t="s">
        <v>79</v>
      </c>
      <c r="AT171" s="97" t="s">
        <v>72</v>
      </c>
      <c r="AU171" s="97" t="s">
        <v>23</v>
      </c>
      <c r="AY171" s="97" t="s">
        <v>128</v>
      </c>
      <c r="BK171" s="102">
        <f>SUM($BK$172:$BK$187)</f>
        <v>0</v>
      </c>
    </row>
    <row r="172" spans="2:65" s="6" customFormat="1" ht="27" customHeight="1">
      <c r="B172" s="21"/>
      <c r="C172" s="104" t="s">
        <v>207</v>
      </c>
      <c r="D172" s="104" t="s">
        <v>129</v>
      </c>
      <c r="E172" s="105" t="s">
        <v>297</v>
      </c>
      <c r="F172" s="168" t="s">
        <v>298</v>
      </c>
      <c r="G172" s="169"/>
      <c r="H172" s="169"/>
      <c r="I172" s="169"/>
      <c r="J172" s="107" t="s">
        <v>154</v>
      </c>
      <c r="K172" s="108">
        <v>1</v>
      </c>
      <c r="L172" s="109"/>
      <c r="M172" s="171"/>
      <c r="N172" s="169"/>
      <c r="O172" s="169"/>
      <c r="P172" s="170">
        <f>ROUND($V$172*$K$172,2)</f>
        <v>0</v>
      </c>
      <c r="Q172" s="169"/>
      <c r="R172" s="106" t="s">
        <v>133</v>
      </c>
      <c r="S172" s="21"/>
      <c r="T172" s="110"/>
      <c r="U172" s="111" t="s">
        <v>41</v>
      </c>
      <c r="V172" s="74">
        <f>$L$172+$M$172</f>
        <v>0</v>
      </c>
      <c r="W172" s="74">
        <f>ROUND($L$172*$K$172,2)</f>
        <v>0</v>
      </c>
      <c r="X172" s="74">
        <f>ROUND($M$172*$K$172,2)</f>
        <v>0</v>
      </c>
      <c r="AA172" s="112">
        <v>0</v>
      </c>
      <c r="AB172" s="112">
        <f>$AA$172*$K$172</f>
        <v>0</v>
      </c>
      <c r="AC172" s="112">
        <v>0</v>
      </c>
      <c r="AD172" s="113">
        <f>$AC$172*$K$172</f>
        <v>0</v>
      </c>
      <c r="AR172" s="69" t="s">
        <v>193</v>
      </c>
      <c r="AT172" s="69" t="s">
        <v>129</v>
      </c>
      <c r="AU172" s="69" t="s">
        <v>79</v>
      </c>
      <c r="AY172" s="6" t="s">
        <v>128</v>
      </c>
      <c r="BE172" s="114">
        <f>IF($U$172="základní",$P$172,0)</f>
        <v>0</v>
      </c>
      <c r="BF172" s="114">
        <f>IF($U$172="snížená",$P$172,0)</f>
        <v>0</v>
      </c>
      <c r="BG172" s="114">
        <f>IF($U$172="zákl. přenesená",$P$172,0)</f>
        <v>0</v>
      </c>
      <c r="BH172" s="114">
        <f>IF($U$172="sníž. přenesená",$P$172,0)</f>
        <v>0</v>
      </c>
      <c r="BI172" s="114">
        <f>IF($U$172="nulová",$P$172,0)</f>
        <v>0</v>
      </c>
      <c r="BJ172" s="69" t="s">
        <v>23</v>
      </c>
      <c r="BK172" s="114">
        <f>ROUND($V$172*$K$172,2)</f>
        <v>0</v>
      </c>
      <c r="BL172" s="69" t="s">
        <v>193</v>
      </c>
      <c r="BM172" s="69" t="s">
        <v>299</v>
      </c>
    </row>
    <row r="173" spans="2:47" s="6" customFormat="1" ht="16.5" customHeight="1">
      <c r="B173" s="21"/>
      <c r="F173" s="172" t="s">
        <v>300</v>
      </c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21"/>
      <c r="T173" s="46"/>
      <c r="AD173" s="47"/>
      <c r="AT173" s="6" t="s">
        <v>137</v>
      </c>
      <c r="AU173" s="6" t="s">
        <v>79</v>
      </c>
    </row>
    <row r="174" spans="2:65" s="6" customFormat="1" ht="15.75" customHeight="1">
      <c r="B174" s="21"/>
      <c r="C174" s="115" t="s">
        <v>301</v>
      </c>
      <c r="D174" s="115" t="s">
        <v>138</v>
      </c>
      <c r="E174" s="116" t="s">
        <v>302</v>
      </c>
      <c r="F174" s="173" t="s">
        <v>303</v>
      </c>
      <c r="G174" s="174"/>
      <c r="H174" s="174"/>
      <c r="I174" s="174"/>
      <c r="J174" s="117" t="s">
        <v>205</v>
      </c>
      <c r="K174" s="118">
        <v>1</v>
      </c>
      <c r="L174" s="119"/>
      <c r="M174" s="174"/>
      <c r="N174" s="174"/>
      <c r="O174" s="169"/>
      <c r="P174" s="170">
        <f>ROUND($V$174*$K$174,2)</f>
        <v>0</v>
      </c>
      <c r="Q174" s="169"/>
      <c r="R174" s="106" t="s">
        <v>206</v>
      </c>
      <c r="S174" s="21"/>
      <c r="T174" s="110"/>
      <c r="U174" s="111" t="s">
        <v>41</v>
      </c>
      <c r="V174" s="74">
        <f>$L$174+$M$174</f>
        <v>0</v>
      </c>
      <c r="W174" s="74">
        <f>ROUND($L$174*$K$174,2)</f>
        <v>0</v>
      </c>
      <c r="X174" s="74">
        <f>ROUND($M$174*$K$174,2)</f>
        <v>0</v>
      </c>
      <c r="AA174" s="112">
        <v>0</v>
      </c>
      <c r="AB174" s="112">
        <f>$AA$174*$K$174</f>
        <v>0</v>
      </c>
      <c r="AC174" s="112">
        <v>0</v>
      </c>
      <c r="AD174" s="113">
        <f>$AC$174*$K$174</f>
        <v>0</v>
      </c>
      <c r="AR174" s="69" t="s">
        <v>207</v>
      </c>
      <c r="AT174" s="69" t="s">
        <v>138</v>
      </c>
      <c r="AU174" s="69" t="s">
        <v>79</v>
      </c>
      <c r="AY174" s="6" t="s">
        <v>128</v>
      </c>
      <c r="BE174" s="114">
        <f>IF($U$174="základní",$P$174,0)</f>
        <v>0</v>
      </c>
      <c r="BF174" s="114">
        <f>IF($U$174="snížená",$P$174,0)</f>
        <v>0</v>
      </c>
      <c r="BG174" s="114">
        <f>IF($U$174="zákl. přenesená",$P$174,0)</f>
        <v>0</v>
      </c>
      <c r="BH174" s="114">
        <f>IF($U$174="sníž. přenesená",$P$174,0)</f>
        <v>0</v>
      </c>
      <c r="BI174" s="114">
        <f>IF($U$174="nulová",$P$174,0)</f>
        <v>0</v>
      </c>
      <c r="BJ174" s="69" t="s">
        <v>23</v>
      </c>
      <c r="BK174" s="114">
        <f>ROUND($V$174*$K$174,2)</f>
        <v>0</v>
      </c>
      <c r="BL174" s="69" t="s">
        <v>193</v>
      </c>
      <c r="BM174" s="69" t="s">
        <v>304</v>
      </c>
    </row>
    <row r="175" spans="2:47" s="6" customFormat="1" ht="27" customHeight="1">
      <c r="B175" s="21"/>
      <c r="F175" s="175" t="s">
        <v>305</v>
      </c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21"/>
      <c r="T175" s="46"/>
      <c r="AD175" s="47"/>
      <c r="AT175" s="6" t="s">
        <v>146</v>
      </c>
      <c r="AU175" s="6" t="s">
        <v>79</v>
      </c>
    </row>
    <row r="176" spans="2:65" s="6" customFormat="1" ht="27" customHeight="1">
      <c r="B176" s="21"/>
      <c r="C176" s="104" t="s">
        <v>306</v>
      </c>
      <c r="D176" s="104" t="s">
        <v>129</v>
      </c>
      <c r="E176" s="105" t="s">
        <v>307</v>
      </c>
      <c r="F176" s="168" t="s">
        <v>308</v>
      </c>
      <c r="G176" s="169"/>
      <c r="H176" s="169"/>
      <c r="I176" s="169"/>
      <c r="J176" s="107" t="s">
        <v>154</v>
      </c>
      <c r="K176" s="108">
        <v>1</v>
      </c>
      <c r="L176" s="109"/>
      <c r="M176" s="171"/>
      <c r="N176" s="169"/>
      <c r="O176" s="169"/>
      <c r="P176" s="170">
        <f>ROUND($V$176*$K$176,2)</f>
        <v>0</v>
      </c>
      <c r="Q176" s="169"/>
      <c r="R176" s="106" t="s">
        <v>133</v>
      </c>
      <c r="S176" s="21"/>
      <c r="T176" s="110"/>
      <c r="U176" s="111" t="s">
        <v>41</v>
      </c>
      <c r="V176" s="74">
        <f>$L$176+$M$176</f>
        <v>0</v>
      </c>
      <c r="W176" s="74">
        <f>ROUND($L$176*$K$176,2)</f>
        <v>0</v>
      </c>
      <c r="X176" s="74">
        <f>ROUND($M$176*$K$176,2)</f>
        <v>0</v>
      </c>
      <c r="AA176" s="112">
        <v>0</v>
      </c>
      <c r="AB176" s="112">
        <f>$AA$176*$K$176</f>
        <v>0</v>
      </c>
      <c r="AC176" s="112">
        <v>0</v>
      </c>
      <c r="AD176" s="113">
        <f>$AC$176*$K$176</f>
        <v>0</v>
      </c>
      <c r="AR176" s="69" t="s">
        <v>193</v>
      </c>
      <c r="AT176" s="69" t="s">
        <v>129</v>
      </c>
      <c r="AU176" s="69" t="s">
        <v>79</v>
      </c>
      <c r="AY176" s="6" t="s">
        <v>128</v>
      </c>
      <c r="BE176" s="114">
        <f>IF($U$176="základní",$P$176,0)</f>
        <v>0</v>
      </c>
      <c r="BF176" s="114">
        <f>IF($U$176="snížená",$P$176,0)</f>
        <v>0</v>
      </c>
      <c r="BG176" s="114">
        <f>IF($U$176="zákl. přenesená",$P$176,0)</f>
        <v>0</v>
      </c>
      <c r="BH176" s="114">
        <f>IF($U$176="sníž. přenesená",$P$176,0)</f>
        <v>0</v>
      </c>
      <c r="BI176" s="114">
        <f>IF($U$176="nulová",$P$176,0)</f>
        <v>0</v>
      </c>
      <c r="BJ176" s="69" t="s">
        <v>23</v>
      </c>
      <c r="BK176" s="114">
        <f>ROUND($V$176*$K$176,2)</f>
        <v>0</v>
      </c>
      <c r="BL176" s="69" t="s">
        <v>193</v>
      </c>
      <c r="BM176" s="69" t="s">
        <v>309</v>
      </c>
    </row>
    <row r="177" spans="2:47" s="6" customFormat="1" ht="16.5" customHeight="1">
      <c r="B177" s="21"/>
      <c r="F177" s="172" t="s">
        <v>310</v>
      </c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21"/>
      <c r="T177" s="46"/>
      <c r="AD177" s="47"/>
      <c r="AT177" s="6" t="s">
        <v>137</v>
      </c>
      <c r="AU177" s="6" t="s">
        <v>79</v>
      </c>
    </row>
    <row r="178" spans="2:65" s="6" customFormat="1" ht="15.75" customHeight="1">
      <c r="B178" s="21"/>
      <c r="C178" s="115" t="s">
        <v>311</v>
      </c>
      <c r="D178" s="115" t="s">
        <v>138</v>
      </c>
      <c r="E178" s="116" t="s">
        <v>312</v>
      </c>
      <c r="F178" s="173" t="s">
        <v>313</v>
      </c>
      <c r="G178" s="174"/>
      <c r="H178" s="174"/>
      <c r="I178" s="174"/>
      <c r="J178" s="117" t="s">
        <v>205</v>
      </c>
      <c r="K178" s="118">
        <v>1</v>
      </c>
      <c r="L178" s="119"/>
      <c r="M178" s="174"/>
      <c r="N178" s="174"/>
      <c r="O178" s="169"/>
      <c r="P178" s="170">
        <f>ROUND($V$178*$K$178,2)</f>
        <v>0</v>
      </c>
      <c r="Q178" s="169"/>
      <c r="R178" s="106" t="s">
        <v>206</v>
      </c>
      <c r="S178" s="21"/>
      <c r="T178" s="110"/>
      <c r="U178" s="111" t="s">
        <v>41</v>
      </c>
      <c r="V178" s="74">
        <f>$L$178+$M$178</f>
        <v>0</v>
      </c>
      <c r="W178" s="74">
        <f>ROUND($L$178*$K$178,2)</f>
        <v>0</v>
      </c>
      <c r="X178" s="74">
        <f>ROUND($M$178*$K$178,2)</f>
        <v>0</v>
      </c>
      <c r="AA178" s="112">
        <v>0</v>
      </c>
      <c r="AB178" s="112">
        <f>$AA$178*$K$178</f>
        <v>0</v>
      </c>
      <c r="AC178" s="112">
        <v>0</v>
      </c>
      <c r="AD178" s="113">
        <f>$AC$178*$K$178</f>
        <v>0</v>
      </c>
      <c r="AR178" s="69" t="s">
        <v>207</v>
      </c>
      <c r="AT178" s="69" t="s">
        <v>138</v>
      </c>
      <c r="AU178" s="69" t="s">
        <v>79</v>
      </c>
      <c r="AY178" s="6" t="s">
        <v>128</v>
      </c>
      <c r="BE178" s="114">
        <f>IF($U$178="základní",$P$178,0)</f>
        <v>0</v>
      </c>
      <c r="BF178" s="114">
        <f>IF($U$178="snížená",$P$178,0)</f>
        <v>0</v>
      </c>
      <c r="BG178" s="114">
        <f>IF($U$178="zákl. přenesená",$P$178,0)</f>
        <v>0</v>
      </c>
      <c r="BH178" s="114">
        <f>IF($U$178="sníž. přenesená",$P$178,0)</f>
        <v>0</v>
      </c>
      <c r="BI178" s="114">
        <f>IF($U$178="nulová",$P$178,0)</f>
        <v>0</v>
      </c>
      <c r="BJ178" s="69" t="s">
        <v>23</v>
      </c>
      <c r="BK178" s="114">
        <f>ROUND($V$178*$K$178,2)</f>
        <v>0</v>
      </c>
      <c r="BL178" s="69" t="s">
        <v>193</v>
      </c>
      <c r="BM178" s="69" t="s">
        <v>314</v>
      </c>
    </row>
    <row r="179" spans="2:47" s="6" customFormat="1" ht="27" customHeight="1">
      <c r="B179" s="21"/>
      <c r="F179" s="175" t="s">
        <v>315</v>
      </c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21"/>
      <c r="T179" s="46"/>
      <c r="AD179" s="47"/>
      <c r="AT179" s="6" t="s">
        <v>146</v>
      </c>
      <c r="AU179" s="6" t="s">
        <v>79</v>
      </c>
    </row>
    <row r="180" spans="2:65" s="6" customFormat="1" ht="27" customHeight="1">
      <c r="B180" s="21"/>
      <c r="C180" s="104" t="s">
        <v>316</v>
      </c>
      <c r="D180" s="104" t="s">
        <v>129</v>
      </c>
      <c r="E180" s="105" t="s">
        <v>317</v>
      </c>
      <c r="F180" s="168" t="s">
        <v>318</v>
      </c>
      <c r="G180" s="169"/>
      <c r="H180" s="169"/>
      <c r="I180" s="169"/>
      <c r="J180" s="107" t="s">
        <v>154</v>
      </c>
      <c r="K180" s="108">
        <v>3</v>
      </c>
      <c r="L180" s="109"/>
      <c r="M180" s="171"/>
      <c r="N180" s="169"/>
      <c r="O180" s="169"/>
      <c r="P180" s="170">
        <f>ROUND($V$180*$K$180,2)</f>
        <v>0</v>
      </c>
      <c r="Q180" s="169"/>
      <c r="R180" s="106" t="s">
        <v>133</v>
      </c>
      <c r="S180" s="21"/>
      <c r="T180" s="110"/>
      <c r="U180" s="111" t="s">
        <v>41</v>
      </c>
      <c r="V180" s="74">
        <f>$L$180+$M$180</f>
        <v>0</v>
      </c>
      <c r="W180" s="74">
        <f>ROUND($L$180*$K$180,2)</f>
        <v>0</v>
      </c>
      <c r="X180" s="74">
        <f>ROUND($M$180*$K$180,2)</f>
        <v>0</v>
      </c>
      <c r="AA180" s="112">
        <v>0</v>
      </c>
      <c r="AB180" s="112">
        <f>$AA$180*$K$180</f>
        <v>0</v>
      </c>
      <c r="AC180" s="112">
        <v>0</v>
      </c>
      <c r="AD180" s="113">
        <f>$AC$180*$K$180</f>
        <v>0</v>
      </c>
      <c r="AR180" s="69" t="s">
        <v>193</v>
      </c>
      <c r="AT180" s="69" t="s">
        <v>129</v>
      </c>
      <c r="AU180" s="69" t="s">
        <v>79</v>
      </c>
      <c r="AY180" s="6" t="s">
        <v>128</v>
      </c>
      <c r="BE180" s="114">
        <f>IF($U$180="základní",$P$180,0)</f>
        <v>0</v>
      </c>
      <c r="BF180" s="114">
        <f>IF($U$180="snížená",$P$180,0)</f>
        <v>0</v>
      </c>
      <c r="BG180" s="114">
        <f>IF($U$180="zákl. přenesená",$P$180,0)</f>
        <v>0</v>
      </c>
      <c r="BH180" s="114">
        <f>IF($U$180="sníž. přenesená",$P$180,0)</f>
        <v>0</v>
      </c>
      <c r="BI180" s="114">
        <f>IF($U$180="nulová",$P$180,0)</f>
        <v>0</v>
      </c>
      <c r="BJ180" s="69" t="s">
        <v>23</v>
      </c>
      <c r="BK180" s="114">
        <f>ROUND($V$180*$K$180,2)</f>
        <v>0</v>
      </c>
      <c r="BL180" s="69" t="s">
        <v>193</v>
      </c>
      <c r="BM180" s="69" t="s">
        <v>319</v>
      </c>
    </row>
    <row r="181" spans="2:47" s="6" customFormat="1" ht="16.5" customHeight="1">
      <c r="B181" s="21"/>
      <c r="F181" s="172" t="s">
        <v>320</v>
      </c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21"/>
      <c r="T181" s="46"/>
      <c r="AD181" s="47"/>
      <c r="AT181" s="6" t="s">
        <v>137</v>
      </c>
      <c r="AU181" s="6" t="s">
        <v>79</v>
      </c>
    </row>
    <row r="182" spans="2:65" s="6" customFormat="1" ht="27" customHeight="1">
      <c r="B182" s="21"/>
      <c r="C182" s="115" t="s">
        <v>321</v>
      </c>
      <c r="D182" s="115" t="s">
        <v>138</v>
      </c>
      <c r="E182" s="116" t="s">
        <v>322</v>
      </c>
      <c r="F182" s="173" t="s">
        <v>323</v>
      </c>
      <c r="G182" s="174"/>
      <c r="H182" s="174"/>
      <c r="I182" s="174"/>
      <c r="J182" s="117" t="s">
        <v>154</v>
      </c>
      <c r="K182" s="118">
        <v>3</v>
      </c>
      <c r="L182" s="119"/>
      <c r="M182" s="174"/>
      <c r="N182" s="174"/>
      <c r="O182" s="169"/>
      <c r="P182" s="170">
        <f>ROUND($V$182*$K$182,2)</f>
        <v>0</v>
      </c>
      <c r="Q182" s="169"/>
      <c r="R182" s="106" t="s">
        <v>133</v>
      </c>
      <c r="S182" s="21"/>
      <c r="T182" s="110"/>
      <c r="U182" s="111" t="s">
        <v>41</v>
      </c>
      <c r="V182" s="74">
        <f>$L$182+$M$182</f>
        <v>0</v>
      </c>
      <c r="W182" s="74">
        <f>ROUND($L$182*$K$182,2)</f>
        <v>0</v>
      </c>
      <c r="X182" s="74">
        <f>ROUND($M$182*$K$182,2)</f>
        <v>0</v>
      </c>
      <c r="AA182" s="112">
        <v>0.00108</v>
      </c>
      <c r="AB182" s="112">
        <f>$AA$182*$K$182</f>
        <v>0.00324</v>
      </c>
      <c r="AC182" s="112">
        <v>0</v>
      </c>
      <c r="AD182" s="113">
        <f>$AC$182*$K$182</f>
        <v>0</v>
      </c>
      <c r="AR182" s="69" t="s">
        <v>207</v>
      </c>
      <c r="AT182" s="69" t="s">
        <v>138</v>
      </c>
      <c r="AU182" s="69" t="s">
        <v>79</v>
      </c>
      <c r="AY182" s="6" t="s">
        <v>128</v>
      </c>
      <c r="BE182" s="114">
        <f>IF($U$182="základní",$P$182,0)</f>
        <v>0</v>
      </c>
      <c r="BF182" s="114">
        <f>IF($U$182="snížená",$P$182,0)</f>
        <v>0</v>
      </c>
      <c r="BG182" s="114">
        <f>IF($U$182="zákl. přenesená",$P$182,0)</f>
        <v>0</v>
      </c>
      <c r="BH182" s="114">
        <f>IF($U$182="sníž. přenesená",$P$182,0)</f>
        <v>0</v>
      </c>
      <c r="BI182" s="114">
        <f>IF($U$182="nulová",$P$182,0)</f>
        <v>0</v>
      </c>
      <c r="BJ182" s="69" t="s">
        <v>23</v>
      </c>
      <c r="BK182" s="114">
        <f>ROUND($V$182*$K$182,2)</f>
        <v>0</v>
      </c>
      <c r="BL182" s="69" t="s">
        <v>193</v>
      </c>
      <c r="BM182" s="69" t="s">
        <v>324</v>
      </c>
    </row>
    <row r="183" spans="2:47" s="6" customFormat="1" ht="27" customHeight="1">
      <c r="B183" s="21"/>
      <c r="F183" s="172" t="s">
        <v>325</v>
      </c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21"/>
      <c r="T183" s="46"/>
      <c r="AD183" s="47"/>
      <c r="AT183" s="6" t="s">
        <v>137</v>
      </c>
      <c r="AU183" s="6" t="s">
        <v>79</v>
      </c>
    </row>
    <row r="184" spans="2:47" s="6" customFormat="1" ht="27" customHeight="1">
      <c r="B184" s="21"/>
      <c r="F184" s="175" t="s">
        <v>326</v>
      </c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21"/>
      <c r="T184" s="46"/>
      <c r="AD184" s="47"/>
      <c r="AT184" s="6" t="s">
        <v>146</v>
      </c>
      <c r="AU184" s="6" t="s">
        <v>79</v>
      </c>
    </row>
    <row r="185" spans="2:65" s="6" customFormat="1" ht="27" customHeight="1">
      <c r="B185" s="21"/>
      <c r="C185" s="104" t="s">
        <v>327</v>
      </c>
      <c r="D185" s="104" t="s">
        <v>129</v>
      </c>
      <c r="E185" s="105" t="s">
        <v>328</v>
      </c>
      <c r="F185" s="168" t="s">
        <v>329</v>
      </c>
      <c r="G185" s="169"/>
      <c r="H185" s="169"/>
      <c r="I185" s="169"/>
      <c r="J185" s="107" t="s">
        <v>154</v>
      </c>
      <c r="K185" s="108">
        <v>3</v>
      </c>
      <c r="L185" s="109"/>
      <c r="M185" s="171"/>
      <c r="N185" s="169"/>
      <c r="O185" s="169"/>
      <c r="P185" s="170">
        <f>ROUND($V$185*$K$185,2)</f>
        <v>0</v>
      </c>
      <c r="Q185" s="169"/>
      <c r="R185" s="106" t="s">
        <v>133</v>
      </c>
      <c r="S185" s="21"/>
      <c r="T185" s="110"/>
      <c r="U185" s="111" t="s">
        <v>41</v>
      </c>
      <c r="V185" s="74">
        <f>$L$185+$M$185</f>
        <v>0</v>
      </c>
      <c r="W185" s="74">
        <f>ROUND($L$185*$K$185,2)</f>
        <v>0</v>
      </c>
      <c r="X185" s="74">
        <f>ROUND($M$185*$K$185,2)</f>
        <v>0</v>
      </c>
      <c r="AA185" s="112">
        <v>0</v>
      </c>
      <c r="AB185" s="112">
        <f>$AA$185*$K$185</f>
        <v>0</v>
      </c>
      <c r="AC185" s="112">
        <v>0</v>
      </c>
      <c r="AD185" s="113">
        <f>$AC$185*$K$185</f>
        <v>0</v>
      </c>
      <c r="AR185" s="69" t="s">
        <v>193</v>
      </c>
      <c r="AT185" s="69" t="s">
        <v>129</v>
      </c>
      <c r="AU185" s="69" t="s">
        <v>79</v>
      </c>
      <c r="AY185" s="6" t="s">
        <v>128</v>
      </c>
      <c r="BE185" s="114">
        <f>IF($U$185="základní",$P$185,0)</f>
        <v>0</v>
      </c>
      <c r="BF185" s="114">
        <f>IF($U$185="snížená",$P$185,0)</f>
        <v>0</v>
      </c>
      <c r="BG185" s="114">
        <f>IF($U$185="zákl. přenesená",$P$185,0)</f>
        <v>0</v>
      </c>
      <c r="BH185" s="114">
        <f>IF($U$185="sníž. přenesená",$P$185,0)</f>
        <v>0</v>
      </c>
      <c r="BI185" s="114">
        <f>IF($U$185="nulová",$P$185,0)</f>
        <v>0</v>
      </c>
      <c r="BJ185" s="69" t="s">
        <v>23</v>
      </c>
      <c r="BK185" s="114">
        <f>ROUND($V$185*$K$185,2)</f>
        <v>0</v>
      </c>
      <c r="BL185" s="69" t="s">
        <v>193</v>
      </c>
      <c r="BM185" s="69" t="s">
        <v>330</v>
      </c>
    </row>
    <row r="186" spans="2:47" s="6" customFormat="1" ht="16.5" customHeight="1">
      <c r="B186" s="21"/>
      <c r="F186" s="172" t="s">
        <v>331</v>
      </c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21"/>
      <c r="T186" s="46"/>
      <c r="AD186" s="47"/>
      <c r="AT186" s="6" t="s">
        <v>137</v>
      </c>
      <c r="AU186" s="6" t="s">
        <v>79</v>
      </c>
    </row>
    <row r="187" spans="2:47" s="6" customFormat="1" ht="27" customHeight="1">
      <c r="B187" s="21"/>
      <c r="F187" s="175" t="s">
        <v>332</v>
      </c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21"/>
      <c r="T187" s="46"/>
      <c r="AD187" s="47"/>
      <c r="AT187" s="6" t="s">
        <v>146</v>
      </c>
      <c r="AU187" s="6" t="s">
        <v>79</v>
      </c>
    </row>
    <row r="188" spans="2:63" s="94" customFormat="1" ht="37.5" customHeight="1">
      <c r="B188" s="95"/>
      <c r="D188" s="96" t="s">
        <v>102</v>
      </c>
      <c r="M188" s="177">
        <f>$BK$188</f>
        <v>0</v>
      </c>
      <c r="N188" s="178"/>
      <c r="O188" s="178"/>
      <c r="P188" s="179" t="s">
        <v>127</v>
      </c>
      <c r="Q188" s="178"/>
      <c r="S188" s="95"/>
      <c r="T188" s="98"/>
      <c r="W188" s="99">
        <f>$W$189+$W$192+$W$195+$W$198+$W$201</f>
        <v>0</v>
      </c>
      <c r="X188" s="99">
        <f>$X$189+$X$192+$X$195+$X$198+$X$201</f>
        <v>0</v>
      </c>
      <c r="Z188" s="100">
        <f>$Z$189+$Z$192+$Z$195+$Z$198+$Z$201</f>
        <v>0</v>
      </c>
      <c r="AB188" s="100">
        <f>$AB$189+$AB$192+$AB$195+$AB$198+$AB$201</f>
        <v>0</v>
      </c>
      <c r="AD188" s="101">
        <f>$AD$189+$AD$192+$AD$195+$AD$198+$AD$201</f>
        <v>0</v>
      </c>
      <c r="AR188" s="97" t="s">
        <v>158</v>
      </c>
      <c r="AT188" s="97" t="s">
        <v>72</v>
      </c>
      <c r="AU188" s="97" t="s">
        <v>73</v>
      </c>
      <c r="AY188" s="97" t="s">
        <v>128</v>
      </c>
      <c r="BK188" s="102">
        <f>$BK$189+$BK$192+$BK$195+$BK$198+$BK$201</f>
        <v>0</v>
      </c>
    </row>
    <row r="189" spans="2:63" s="94" customFormat="1" ht="21" customHeight="1">
      <c r="B189" s="95"/>
      <c r="D189" s="103" t="s">
        <v>103</v>
      </c>
      <c r="M189" s="180">
        <f>$BK$189</f>
        <v>0</v>
      </c>
      <c r="N189" s="178"/>
      <c r="O189" s="178"/>
      <c r="P189" s="181" t="s">
        <v>127</v>
      </c>
      <c r="Q189" s="178"/>
      <c r="S189" s="95"/>
      <c r="T189" s="98"/>
      <c r="W189" s="99">
        <f>SUM($W$190:$W$191)</f>
        <v>0</v>
      </c>
      <c r="X189" s="99">
        <f>SUM($X$190:$X$191)</f>
        <v>0</v>
      </c>
      <c r="Z189" s="100">
        <f>SUM($Z$190:$Z$191)</f>
        <v>0</v>
      </c>
      <c r="AB189" s="100">
        <f>SUM($AB$190:$AB$191)</f>
        <v>0</v>
      </c>
      <c r="AD189" s="101">
        <f>SUM($AD$190:$AD$191)</f>
        <v>0</v>
      </c>
      <c r="AR189" s="97" t="s">
        <v>158</v>
      </c>
      <c r="AT189" s="97" t="s">
        <v>72</v>
      </c>
      <c r="AU189" s="97" t="s">
        <v>23</v>
      </c>
      <c r="AY189" s="97" t="s">
        <v>128</v>
      </c>
      <c r="BK189" s="102">
        <f>SUM($BK$190:$BK$191)</f>
        <v>0</v>
      </c>
    </row>
    <row r="190" spans="2:65" s="6" customFormat="1" ht="15.75" customHeight="1">
      <c r="B190" s="21"/>
      <c r="C190" s="104" t="s">
        <v>333</v>
      </c>
      <c r="D190" s="104" t="s">
        <v>129</v>
      </c>
      <c r="E190" s="105" t="s">
        <v>334</v>
      </c>
      <c r="F190" s="168" t="s">
        <v>335</v>
      </c>
      <c r="G190" s="169"/>
      <c r="H190" s="169"/>
      <c r="I190" s="169"/>
      <c r="J190" s="107" t="s">
        <v>205</v>
      </c>
      <c r="K190" s="108">
        <v>1</v>
      </c>
      <c r="L190" s="109"/>
      <c r="M190" s="171"/>
      <c r="N190" s="169"/>
      <c r="O190" s="169"/>
      <c r="P190" s="170">
        <f>ROUND($V$190*$K$190,2)</f>
        <v>0</v>
      </c>
      <c r="Q190" s="169"/>
      <c r="R190" s="106" t="s">
        <v>133</v>
      </c>
      <c r="S190" s="21"/>
      <c r="T190" s="110"/>
      <c r="U190" s="111" t="s">
        <v>41</v>
      </c>
      <c r="V190" s="74">
        <f>$L$190+$M$190</f>
        <v>0</v>
      </c>
      <c r="W190" s="74">
        <f>ROUND($L$190*$K$190,2)</f>
        <v>0</v>
      </c>
      <c r="X190" s="74">
        <f>ROUND($M$190*$K$190,2)</f>
        <v>0</v>
      </c>
      <c r="AA190" s="112">
        <v>0</v>
      </c>
      <c r="AB190" s="112">
        <f>$AA$190*$K$190</f>
        <v>0</v>
      </c>
      <c r="AC190" s="112">
        <v>0</v>
      </c>
      <c r="AD190" s="113">
        <f>$AC$190*$K$190</f>
        <v>0</v>
      </c>
      <c r="AR190" s="69" t="s">
        <v>336</v>
      </c>
      <c r="AT190" s="69" t="s">
        <v>129</v>
      </c>
      <c r="AU190" s="69" t="s">
        <v>79</v>
      </c>
      <c r="AY190" s="6" t="s">
        <v>128</v>
      </c>
      <c r="BE190" s="114">
        <f>IF($U$190="základní",$P$190,0)</f>
        <v>0</v>
      </c>
      <c r="BF190" s="114">
        <f>IF($U$190="snížená",$P$190,0)</f>
        <v>0</v>
      </c>
      <c r="BG190" s="114">
        <f>IF($U$190="zákl. přenesená",$P$190,0)</f>
        <v>0</v>
      </c>
      <c r="BH190" s="114">
        <f>IF($U$190="sníž. přenesená",$P$190,0)</f>
        <v>0</v>
      </c>
      <c r="BI190" s="114">
        <f>IF($U$190="nulová",$P$190,0)</f>
        <v>0</v>
      </c>
      <c r="BJ190" s="69" t="s">
        <v>23</v>
      </c>
      <c r="BK190" s="114">
        <f>ROUND($V$190*$K$190,2)</f>
        <v>0</v>
      </c>
      <c r="BL190" s="69" t="s">
        <v>336</v>
      </c>
      <c r="BM190" s="69" t="s">
        <v>337</v>
      </c>
    </row>
    <row r="191" spans="2:47" s="6" customFormat="1" ht="16.5" customHeight="1">
      <c r="B191" s="21"/>
      <c r="F191" s="172" t="s">
        <v>338</v>
      </c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21"/>
      <c r="T191" s="46"/>
      <c r="AD191" s="47"/>
      <c r="AT191" s="6" t="s">
        <v>137</v>
      </c>
      <c r="AU191" s="6" t="s">
        <v>79</v>
      </c>
    </row>
    <row r="192" spans="2:63" s="94" customFormat="1" ht="30.75" customHeight="1">
      <c r="B192" s="95"/>
      <c r="D192" s="103" t="s">
        <v>104</v>
      </c>
      <c r="M192" s="180">
        <f>$BK$192</f>
        <v>0</v>
      </c>
      <c r="N192" s="178"/>
      <c r="O192" s="178"/>
      <c r="P192" s="181" t="s">
        <v>127</v>
      </c>
      <c r="Q192" s="178"/>
      <c r="S192" s="95"/>
      <c r="T192" s="98"/>
      <c r="W192" s="99">
        <f>SUM($W$193:$W$194)</f>
        <v>0</v>
      </c>
      <c r="X192" s="99">
        <f>SUM($X$193:$X$194)</f>
        <v>0</v>
      </c>
      <c r="Z192" s="100">
        <f>SUM($Z$193:$Z$194)</f>
        <v>0</v>
      </c>
      <c r="AB192" s="100">
        <f>SUM($AB$193:$AB$194)</f>
        <v>0</v>
      </c>
      <c r="AD192" s="101">
        <f>SUM($AD$193:$AD$194)</f>
        <v>0</v>
      </c>
      <c r="AR192" s="97" t="s">
        <v>158</v>
      </c>
      <c r="AT192" s="97" t="s">
        <v>72</v>
      </c>
      <c r="AU192" s="97" t="s">
        <v>23</v>
      </c>
      <c r="AY192" s="97" t="s">
        <v>128</v>
      </c>
      <c r="BK192" s="102">
        <f>SUM($BK$193:$BK$194)</f>
        <v>0</v>
      </c>
    </row>
    <row r="193" spans="2:65" s="6" customFormat="1" ht="15.75" customHeight="1">
      <c r="B193" s="21"/>
      <c r="C193" s="104" t="s">
        <v>339</v>
      </c>
      <c r="D193" s="104" t="s">
        <v>129</v>
      </c>
      <c r="E193" s="105" t="s">
        <v>340</v>
      </c>
      <c r="F193" s="168" t="s">
        <v>341</v>
      </c>
      <c r="G193" s="169"/>
      <c r="H193" s="169"/>
      <c r="I193" s="169"/>
      <c r="J193" s="107" t="s">
        <v>205</v>
      </c>
      <c r="K193" s="108">
        <v>1</v>
      </c>
      <c r="L193" s="109"/>
      <c r="M193" s="171"/>
      <c r="N193" s="169"/>
      <c r="O193" s="169"/>
      <c r="P193" s="170">
        <f>ROUND($V$193*$K$193,2)</f>
        <v>0</v>
      </c>
      <c r="Q193" s="169"/>
      <c r="R193" s="106" t="s">
        <v>133</v>
      </c>
      <c r="S193" s="21"/>
      <c r="T193" s="110"/>
      <c r="U193" s="111" t="s">
        <v>41</v>
      </c>
      <c r="V193" s="74">
        <f>$L$193+$M$193</f>
        <v>0</v>
      </c>
      <c r="W193" s="74">
        <f>ROUND($L$193*$K$193,2)</f>
        <v>0</v>
      </c>
      <c r="X193" s="74">
        <f>ROUND($M$193*$K$193,2)</f>
        <v>0</v>
      </c>
      <c r="AA193" s="112">
        <v>0</v>
      </c>
      <c r="AB193" s="112">
        <f>$AA$193*$K$193</f>
        <v>0</v>
      </c>
      <c r="AC193" s="112">
        <v>0</v>
      </c>
      <c r="AD193" s="113">
        <f>$AC$193*$K$193</f>
        <v>0</v>
      </c>
      <c r="AR193" s="69" t="s">
        <v>336</v>
      </c>
      <c r="AT193" s="69" t="s">
        <v>129</v>
      </c>
      <c r="AU193" s="69" t="s">
        <v>79</v>
      </c>
      <c r="AY193" s="6" t="s">
        <v>128</v>
      </c>
      <c r="BE193" s="114">
        <f>IF($U$193="základní",$P$193,0)</f>
        <v>0</v>
      </c>
      <c r="BF193" s="114">
        <f>IF($U$193="snížená",$P$193,0)</f>
        <v>0</v>
      </c>
      <c r="BG193" s="114">
        <f>IF($U$193="zákl. přenesená",$P$193,0)</f>
        <v>0</v>
      </c>
      <c r="BH193" s="114">
        <f>IF($U$193="sníž. přenesená",$P$193,0)</f>
        <v>0</v>
      </c>
      <c r="BI193" s="114">
        <f>IF($U$193="nulová",$P$193,0)</f>
        <v>0</v>
      </c>
      <c r="BJ193" s="69" t="s">
        <v>23</v>
      </c>
      <c r="BK193" s="114">
        <f>ROUND($V$193*$K$193,2)</f>
        <v>0</v>
      </c>
      <c r="BL193" s="69" t="s">
        <v>336</v>
      </c>
      <c r="BM193" s="69" t="s">
        <v>342</v>
      </c>
    </row>
    <row r="194" spans="2:47" s="6" customFormat="1" ht="16.5" customHeight="1">
      <c r="B194" s="21"/>
      <c r="F194" s="172" t="s">
        <v>343</v>
      </c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21"/>
      <c r="T194" s="46"/>
      <c r="AD194" s="47"/>
      <c r="AT194" s="6" t="s">
        <v>137</v>
      </c>
      <c r="AU194" s="6" t="s">
        <v>79</v>
      </c>
    </row>
    <row r="195" spans="2:63" s="94" customFormat="1" ht="30.75" customHeight="1">
      <c r="B195" s="95"/>
      <c r="D195" s="103" t="s">
        <v>105</v>
      </c>
      <c r="M195" s="180">
        <f>$BK$195</f>
        <v>0</v>
      </c>
      <c r="N195" s="178"/>
      <c r="O195" s="178"/>
      <c r="P195" s="181" t="s">
        <v>127</v>
      </c>
      <c r="Q195" s="178"/>
      <c r="S195" s="95"/>
      <c r="T195" s="98"/>
      <c r="W195" s="99">
        <f>SUM($W$196:$W$197)</f>
        <v>0</v>
      </c>
      <c r="X195" s="99">
        <f>SUM($X$196:$X$197)</f>
        <v>0</v>
      </c>
      <c r="Z195" s="100">
        <f>SUM($Z$196:$Z$197)</f>
        <v>0</v>
      </c>
      <c r="AB195" s="100">
        <f>SUM($AB$196:$AB$197)</f>
        <v>0</v>
      </c>
      <c r="AD195" s="101">
        <f>SUM($AD$196:$AD$197)</f>
        <v>0</v>
      </c>
      <c r="AR195" s="97" t="s">
        <v>158</v>
      </c>
      <c r="AT195" s="97" t="s">
        <v>72</v>
      </c>
      <c r="AU195" s="97" t="s">
        <v>23</v>
      </c>
      <c r="AY195" s="97" t="s">
        <v>128</v>
      </c>
      <c r="BK195" s="102">
        <f>SUM($BK$196:$BK$197)</f>
        <v>0</v>
      </c>
    </row>
    <row r="196" spans="2:65" s="6" customFormat="1" ht="15.75" customHeight="1">
      <c r="B196" s="21"/>
      <c r="C196" s="104" t="s">
        <v>344</v>
      </c>
      <c r="D196" s="104" t="s">
        <v>129</v>
      </c>
      <c r="E196" s="105" t="s">
        <v>345</v>
      </c>
      <c r="F196" s="168" t="s">
        <v>346</v>
      </c>
      <c r="G196" s="169"/>
      <c r="H196" s="169"/>
      <c r="I196" s="169"/>
      <c r="J196" s="107" t="s">
        <v>205</v>
      </c>
      <c r="K196" s="108">
        <v>0</v>
      </c>
      <c r="L196" s="109"/>
      <c r="M196" s="171"/>
      <c r="N196" s="169"/>
      <c r="O196" s="169"/>
      <c r="P196" s="170">
        <f>ROUND($V$196*$K$196,2)</f>
        <v>0</v>
      </c>
      <c r="Q196" s="169"/>
      <c r="R196" s="106" t="s">
        <v>133</v>
      </c>
      <c r="S196" s="21"/>
      <c r="T196" s="110"/>
      <c r="U196" s="111" t="s">
        <v>41</v>
      </c>
      <c r="V196" s="74">
        <f>$L$196+$M$196</f>
        <v>0</v>
      </c>
      <c r="W196" s="74">
        <f>ROUND($L$196*$K$196,2)</f>
        <v>0</v>
      </c>
      <c r="X196" s="74">
        <f>ROUND($M$196*$K$196,2)</f>
        <v>0</v>
      </c>
      <c r="AA196" s="112">
        <v>0</v>
      </c>
      <c r="AB196" s="112">
        <f>$AA$196*$K$196</f>
        <v>0</v>
      </c>
      <c r="AC196" s="112">
        <v>0</v>
      </c>
      <c r="AD196" s="113">
        <f>$AC$196*$K$196</f>
        <v>0</v>
      </c>
      <c r="AR196" s="69" t="s">
        <v>336</v>
      </c>
      <c r="AT196" s="69" t="s">
        <v>129</v>
      </c>
      <c r="AU196" s="69" t="s">
        <v>79</v>
      </c>
      <c r="AY196" s="6" t="s">
        <v>128</v>
      </c>
      <c r="BE196" s="114">
        <f>IF($U$196="základní",$P$196,0)</f>
        <v>0</v>
      </c>
      <c r="BF196" s="114">
        <f>IF($U$196="snížená",$P$196,0)</f>
        <v>0</v>
      </c>
      <c r="BG196" s="114">
        <f>IF($U$196="zákl. přenesená",$P$196,0)</f>
        <v>0</v>
      </c>
      <c r="BH196" s="114">
        <f>IF($U$196="sníž. přenesená",$P$196,0)</f>
        <v>0</v>
      </c>
      <c r="BI196" s="114">
        <f>IF($U$196="nulová",$P$196,0)</f>
        <v>0</v>
      </c>
      <c r="BJ196" s="69" t="s">
        <v>23</v>
      </c>
      <c r="BK196" s="114">
        <f>ROUND($V$196*$K$196,2)</f>
        <v>0</v>
      </c>
      <c r="BL196" s="69" t="s">
        <v>336</v>
      </c>
      <c r="BM196" s="69" t="s">
        <v>347</v>
      </c>
    </row>
    <row r="197" spans="2:47" s="6" customFormat="1" ht="27" customHeight="1">
      <c r="B197" s="21"/>
      <c r="F197" s="175" t="s">
        <v>348</v>
      </c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21"/>
      <c r="T197" s="46"/>
      <c r="AD197" s="47"/>
      <c r="AT197" s="6" t="s">
        <v>146</v>
      </c>
      <c r="AU197" s="6" t="s">
        <v>79</v>
      </c>
    </row>
    <row r="198" spans="2:63" s="94" customFormat="1" ht="30.75" customHeight="1">
      <c r="B198" s="95"/>
      <c r="D198" s="103" t="s">
        <v>106</v>
      </c>
      <c r="M198" s="180">
        <f>$BK$198</f>
        <v>0</v>
      </c>
      <c r="N198" s="178"/>
      <c r="O198" s="178"/>
      <c r="P198" s="181" t="s">
        <v>127</v>
      </c>
      <c r="Q198" s="178"/>
      <c r="S198" s="95"/>
      <c r="T198" s="98"/>
      <c r="W198" s="99">
        <f>SUM($W$199:$W$200)</f>
        <v>0</v>
      </c>
      <c r="X198" s="99">
        <f>SUM($X$199:$X$200)</f>
        <v>0</v>
      </c>
      <c r="Z198" s="100">
        <f>SUM($Z$199:$Z$200)</f>
        <v>0</v>
      </c>
      <c r="AB198" s="100">
        <f>SUM($AB$199:$AB$200)</f>
        <v>0</v>
      </c>
      <c r="AD198" s="101">
        <f>SUM($AD$199:$AD$200)</f>
        <v>0</v>
      </c>
      <c r="AR198" s="97" t="s">
        <v>158</v>
      </c>
      <c r="AT198" s="97" t="s">
        <v>72</v>
      </c>
      <c r="AU198" s="97" t="s">
        <v>23</v>
      </c>
      <c r="AY198" s="97" t="s">
        <v>128</v>
      </c>
      <c r="BK198" s="102">
        <f>SUM($BK$199:$BK$200)</f>
        <v>0</v>
      </c>
    </row>
    <row r="199" spans="2:65" s="6" customFormat="1" ht="15.75" customHeight="1">
      <c r="B199" s="21"/>
      <c r="C199" s="104" t="s">
        <v>349</v>
      </c>
      <c r="D199" s="104" t="s">
        <v>129</v>
      </c>
      <c r="E199" s="105" t="s">
        <v>350</v>
      </c>
      <c r="F199" s="168" t="s">
        <v>351</v>
      </c>
      <c r="G199" s="169"/>
      <c r="H199" s="169"/>
      <c r="I199" s="169"/>
      <c r="J199" s="107" t="s">
        <v>205</v>
      </c>
      <c r="K199" s="108">
        <v>1</v>
      </c>
      <c r="L199" s="109"/>
      <c r="M199" s="171"/>
      <c r="N199" s="169"/>
      <c r="O199" s="169"/>
      <c r="P199" s="170">
        <f>ROUND($V$199*$K$199,2)</f>
        <v>0</v>
      </c>
      <c r="Q199" s="169"/>
      <c r="R199" s="106" t="s">
        <v>133</v>
      </c>
      <c r="S199" s="21"/>
      <c r="T199" s="110"/>
      <c r="U199" s="111" t="s">
        <v>41</v>
      </c>
      <c r="V199" s="74">
        <f>$L$199+$M$199</f>
        <v>0</v>
      </c>
      <c r="W199" s="74">
        <f>ROUND($L$199*$K$199,2)</f>
        <v>0</v>
      </c>
      <c r="X199" s="74">
        <f>ROUND($M$199*$K$199,2)</f>
        <v>0</v>
      </c>
      <c r="AA199" s="112">
        <v>0</v>
      </c>
      <c r="AB199" s="112">
        <f>$AA$199*$K$199</f>
        <v>0</v>
      </c>
      <c r="AC199" s="112">
        <v>0</v>
      </c>
      <c r="AD199" s="113">
        <f>$AC$199*$K$199</f>
        <v>0</v>
      </c>
      <c r="AR199" s="69" t="s">
        <v>336</v>
      </c>
      <c r="AT199" s="69" t="s">
        <v>129</v>
      </c>
      <c r="AU199" s="69" t="s">
        <v>79</v>
      </c>
      <c r="AY199" s="6" t="s">
        <v>128</v>
      </c>
      <c r="BE199" s="114">
        <f>IF($U$199="základní",$P$199,0)</f>
        <v>0</v>
      </c>
      <c r="BF199" s="114">
        <f>IF($U$199="snížená",$P$199,0)</f>
        <v>0</v>
      </c>
      <c r="BG199" s="114">
        <f>IF($U$199="zákl. přenesená",$P$199,0)</f>
        <v>0</v>
      </c>
      <c r="BH199" s="114">
        <f>IF($U$199="sníž. přenesená",$P$199,0)</f>
        <v>0</v>
      </c>
      <c r="BI199" s="114">
        <f>IF($U$199="nulová",$P$199,0)</f>
        <v>0</v>
      </c>
      <c r="BJ199" s="69" t="s">
        <v>23</v>
      </c>
      <c r="BK199" s="114">
        <f>ROUND($V$199*$K$199,2)</f>
        <v>0</v>
      </c>
      <c r="BL199" s="69" t="s">
        <v>336</v>
      </c>
      <c r="BM199" s="69" t="s">
        <v>352</v>
      </c>
    </row>
    <row r="200" spans="2:47" s="6" customFormat="1" ht="16.5" customHeight="1">
      <c r="B200" s="21"/>
      <c r="F200" s="172" t="s">
        <v>353</v>
      </c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21"/>
      <c r="T200" s="46"/>
      <c r="AD200" s="47"/>
      <c r="AT200" s="6" t="s">
        <v>137</v>
      </c>
      <c r="AU200" s="6" t="s">
        <v>79</v>
      </c>
    </row>
    <row r="201" spans="2:63" s="94" customFormat="1" ht="30.75" customHeight="1">
      <c r="B201" s="95"/>
      <c r="D201" s="103" t="s">
        <v>107</v>
      </c>
      <c r="M201" s="180">
        <f>$BK$201</f>
        <v>0</v>
      </c>
      <c r="N201" s="178"/>
      <c r="O201" s="178"/>
      <c r="P201" s="181" t="s">
        <v>127</v>
      </c>
      <c r="Q201" s="178"/>
      <c r="S201" s="95"/>
      <c r="T201" s="98"/>
      <c r="W201" s="99">
        <f>SUM($W$202:$W$203)</f>
        <v>0</v>
      </c>
      <c r="X201" s="99">
        <f>SUM($X$202:$X$203)</f>
        <v>0</v>
      </c>
      <c r="Z201" s="100">
        <f>SUM($Z$202:$Z$203)</f>
        <v>0</v>
      </c>
      <c r="AB201" s="100">
        <f>SUM($AB$202:$AB$203)</f>
        <v>0</v>
      </c>
      <c r="AD201" s="101">
        <f>SUM($AD$202:$AD$203)</f>
        <v>0</v>
      </c>
      <c r="AR201" s="97" t="s">
        <v>158</v>
      </c>
      <c r="AT201" s="97" t="s">
        <v>72</v>
      </c>
      <c r="AU201" s="97" t="s">
        <v>23</v>
      </c>
      <c r="AY201" s="97" t="s">
        <v>128</v>
      </c>
      <c r="BK201" s="102">
        <f>SUM($BK$202:$BK$203)</f>
        <v>0</v>
      </c>
    </row>
    <row r="202" spans="2:65" s="6" customFormat="1" ht="15.75" customHeight="1">
      <c r="B202" s="21"/>
      <c r="C202" s="104" t="s">
        <v>354</v>
      </c>
      <c r="D202" s="104" t="s">
        <v>129</v>
      </c>
      <c r="E202" s="105" t="s">
        <v>355</v>
      </c>
      <c r="F202" s="168" t="s">
        <v>356</v>
      </c>
      <c r="G202" s="169"/>
      <c r="H202" s="169"/>
      <c r="I202" s="169"/>
      <c r="J202" s="107" t="s">
        <v>205</v>
      </c>
      <c r="K202" s="108">
        <v>1</v>
      </c>
      <c r="L202" s="109"/>
      <c r="M202" s="171"/>
      <c r="N202" s="169"/>
      <c r="O202" s="169"/>
      <c r="P202" s="170">
        <f>ROUND($V$202*$K$202,2)</f>
        <v>0</v>
      </c>
      <c r="Q202" s="169"/>
      <c r="R202" s="106" t="s">
        <v>133</v>
      </c>
      <c r="S202" s="21"/>
      <c r="T202" s="110"/>
      <c r="U202" s="111" t="s">
        <v>41</v>
      </c>
      <c r="V202" s="74">
        <f>$L$202+$M$202</f>
        <v>0</v>
      </c>
      <c r="W202" s="74">
        <f>ROUND($L$202*$K$202,2)</f>
        <v>0</v>
      </c>
      <c r="X202" s="74">
        <f>ROUND($M$202*$K$202,2)</f>
        <v>0</v>
      </c>
      <c r="AA202" s="112">
        <v>0</v>
      </c>
      <c r="AB202" s="112">
        <f>$AA$202*$K$202</f>
        <v>0</v>
      </c>
      <c r="AC202" s="112">
        <v>0</v>
      </c>
      <c r="AD202" s="113">
        <f>$AC$202*$K$202</f>
        <v>0</v>
      </c>
      <c r="AR202" s="69" t="s">
        <v>336</v>
      </c>
      <c r="AT202" s="69" t="s">
        <v>129</v>
      </c>
      <c r="AU202" s="69" t="s">
        <v>79</v>
      </c>
      <c r="AY202" s="6" t="s">
        <v>128</v>
      </c>
      <c r="BE202" s="114">
        <f>IF($U$202="základní",$P$202,0)</f>
        <v>0</v>
      </c>
      <c r="BF202" s="114">
        <f>IF($U$202="snížená",$P$202,0)</f>
        <v>0</v>
      </c>
      <c r="BG202" s="114">
        <f>IF($U$202="zákl. přenesená",$P$202,0)</f>
        <v>0</v>
      </c>
      <c r="BH202" s="114">
        <f>IF($U$202="sníž. přenesená",$P$202,0)</f>
        <v>0</v>
      </c>
      <c r="BI202" s="114">
        <f>IF($U$202="nulová",$P$202,0)</f>
        <v>0</v>
      </c>
      <c r="BJ202" s="69" t="s">
        <v>23</v>
      </c>
      <c r="BK202" s="114">
        <f>ROUND($V$202*$K$202,2)</f>
        <v>0</v>
      </c>
      <c r="BL202" s="69" t="s">
        <v>336</v>
      </c>
      <c r="BM202" s="69" t="s">
        <v>357</v>
      </c>
    </row>
    <row r="203" spans="2:47" s="6" customFormat="1" ht="16.5" customHeight="1">
      <c r="B203" s="21"/>
      <c r="F203" s="172" t="s">
        <v>358</v>
      </c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21"/>
      <c r="T203" s="120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2"/>
      <c r="AT203" s="6" t="s">
        <v>137</v>
      </c>
      <c r="AU203" s="6" t="s">
        <v>79</v>
      </c>
    </row>
    <row r="204" spans="2:19" s="6" customFormat="1" ht="7.5" customHeight="1">
      <c r="B204" s="35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21"/>
    </row>
    <row r="205" s="2" customFormat="1" ht="14.25" customHeight="1"/>
  </sheetData>
  <sheetProtection/>
  <mergeCells count="303">
    <mergeCell ref="M201:Q201"/>
    <mergeCell ref="H1:K1"/>
    <mergeCell ref="S2:AF2"/>
    <mergeCell ref="M121:Q121"/>
    <mergeCell ref="M126:Q126"/>
    <mergeCell ref="M135:Q135"/>
    <mergeCell ref="M143:Q143"/>
    <mergeCell ref="M171:Q171"/>
    <mergeCell ref="M188:Q188"/>
    <mergeCell ref="F200:R200"/>
    <mergeCell ref="F202:I202"/>
    <mergeCell ref="P202:Q202"/>
    <mergeCell ref="M202:O202"/>
    <mergeCell ref="F203:R203"/>
    <mergeCell ref="M86:Q86"/>
    <mergeCell ref="M87:Q87"/>
    <mergeCell ref="M88:Q88"/>
    <mergeCell ref="M99:Q99"/>
    <mergeCell ref="M104:Q104"/>
    <mergeCell ref="F194:R194"/>
    <mergeCell ref="F196:I196"/>
    <mergeCell ref="P196:Q196"/>
    <mergeCell ref="M196:O196"/>
    <mergeCell ref="F197:R197"/>
    <mergeCell ref="F199:I199"/>
    <mergeCell ref="P199:Q199"/>
    <mergeCell ref="M199:O199"/>
    <mergeCell ref="M195:Q195"/>
    <mergeCell ref="M198:Q198"/>
    <mergeCell ref="F187:R187"/>
    <mergeCell ref="F190:I190"/>
    <mergeCell ref="P190:Q190"/>
    <mergeCell ref="M190:O190"/>
    <mergeCell ref="F191:R191"/>
    <mergeCell ref="F193:I193"/>
    <mergeCell ref="P193:Q193"/>
    <mergeCell ref="M193:O193"/>
    <mergeCell ref="M189:Q189"/>
    <mergeCell ref="M192:Q192"/>
    <mergeCell ref="F183:R183"/>
    <mergeCell ref="F184:R184"/>
    <mergeCell ref="F185:I185"/>
    <mergeCell ref="P185:Q185"/>
    <mergeCell ref="M185:O185"/>
    <mergeCell ref="F186:R186"/>
    <mergeCell ref="F179:R179"/>
    <mergeCell ref="F180:I180"/>
    <mergeCell ref="P180:Q180"/>
    <mergeCell ref="M180:O180"/>
    <mergeCell ref="F181:R181"/>
    <mergeCell ref="F182:I182"/>
    <mergeCell ref="P182:Q182"/>
    <mergeCell ref="M182:O182"/>
    <mergeCell ref="F175:R175"/>
    <mergeCell ref="F176:I176"/>
    <mergeCell ref="P176:Q176"/>
    <mergeCell ref="M176:O176"/>
    <mergeCell ref="F177:R177"/>
    <mergeCell ref="F178:I178"/>
    <mergeCell ref="P178:Q178"/>
    <mergeCell ref="M178:O178"/>
    <mergeCell ref="F170:R170"/>
    <mergeCell ref="F172:I172"/>
    <mergeCell ref="P172:Q172"/>
    <mergeCell ref="M172:O172"/>
    <mergeCell ref="F173:R173"/>
    <mergeCell ref="F174:I174"/>
    <mergeCell ref="P174:Q174"/>
    <mergeCell ref="M174:O174"/>
    <mergeCell ref="F167:I167"/>
    <mergeCell ref="P167:Q167"/>
    <mergeCell ref="M167:O167"/>
    <mergeCell ref="F168:R168"/>
    <mergeCell ref="F169:I169"/>
    <mergeCell ref="P169:Q169"/>
    <mergeCell ref="M169:O169"/>
    <mergeCell ref="F163:R163"/>
    <mergeCell ref="F164:R164"/>
    <mergeCell ref="F165:I165"/>
    <mergeCell ref="P165:Q165"/>
    <mergeCell ref="M165:O165"/>
    <mergeCell ref="F166:R166"/>
    <mergeCell ref="F159:I159"/>
    <mergeCell ref="P159:Q159"/>
    <mergeCell ref="M159:O159"/>
    <mergeCell ref="F160:R160"/>
    <mergeCell ref="F161:R161"/>
    <mergeCell ref="F162:I162"/>
    <mergeCell ref="P162:Q162"/>
    <mergeCell ref="M162:O162"/>
    <mergeCell ref="F155:R155"/>
    <mergeCell ref="F156:I156"/>
    <mergeCell ref="P156:Q156"/>
    <mergeCell ref="M156:O156"/>
    <mergeCell ref="F157:R157"/>
    <mergeCell ref="F158:R158"/>
    <mergeCell ref="F151:R151"/>
    <mergeCell ref="F152:R152"/>
    <mergeCell ref="F153:I153"/>
    <mergeCell ref="P153:Q153"/>
    <mergeCell ref="M153:O153"/>
    <mergeCell ref="F154:R154"/>
    <mergeCell ref="F147:R147"/>
    <mergeCell ref="F148:I148"/>
    <mergeCell ref="P148:Q148"/>
    <mergeCell ref="M148:O148"/>
    <mergeCell ref="F149:R149"/>
    <mergeCell ref="F150:I150"/>
    <mergeCell ref="P150:Q150"/>
    <mergeCell ref="M150:O150"/>
    <mergeCell ref="F142:R142"/>
    <mergeCell ref="F144:I144"/>
    <mergeCell ref="P144:Q144"/>
    <mergeCell ref="M144:O144"/>
    <mergeCell ref="F145:R145"/>
    <mergeCell ref="F146:I146"/>
    <mergeCell ref="P146:Q146"/>
    <mergeCell ref="M146:O146"/>
    <mergeCell ref="F139:I139"/>
    <mergeCell ref="P139:Q139"/>
    <mergeCell ref="M139:O139"/>
    <mergeCell ref="F140:R140"/>
    <mergeCell ref="F141:I141"/>
    <mergeCell ref="P141:Q141"/>
    <mergeCell ref="M141:O141"/>
    <mergeCell ref="F134:R134"/>
    <mergeCell ref="F136:I136"/>
    <mergeCell ref="P136:Q136"/>
    <mergeCell ref="M136:O136"/>
    <mergeCell ref="F137:R137"/>
    <mergeCell ref="F138:R138"/>
    <mergeCell ref="F130:R130"/>
    <mergeCell ref="F131:I131"/>
    <mergeCell ref="P131:Q131"/>
    <mergeCell ref="M131:O131"/>
    <mergeCell ref="F132:R132"/>
    <mergeCell ref="F133:I133"/>
    <mergeCell ref="P133:Q133"/>
    <mergeCell ref="M133:O133"/>
    <mergeCell ref="F125:R125"/>
    <mergeCell ref="F127:I127"/>
    <mergeCell ref="P127:Q127"/>
    <mergeCell ref="M127:O127"/>
    <mergeCell ref="F128:R128"/>
    <mergeCell ref="F129:I129"/>
    <mergeCell ref="P129:Q129"/>
    <mergeCell ref="M129:O129"/>
    <mergeCell ref="F122:I122"/>
    <mergeCell ref="P122:Q122"/>
    <mergeCell ref="M122:O122"/>
    <mergeCell ref="F123:R123"/>
    <mergeCell ref="F124:I124"/>
    <mergeCell ref="P124:Q124"/>
    <mergeCell ref="M124:O124"/>
    <mergeCell ref="F115:R115"/>
    <mergeCell ref="F118:I118"/>
    <mergeCell ref="P118:Q118"/>
    <mergeCell ref="M118:O118"/>
    <mergeCell ref="F119:R119"/>
    <mergeCell ref="F120:R120"/>
    <mergeCell ref="M116:Q116"/>
    <mergeCell ref="M117:Q117"/>
    <mergeCell ref="F111:R111"/>
    <mergeCell ref="F112:I112"/>
    <mergeCell ref="P112:Q112"/>
    <mergeCell ref="M112:O112"/>
    <mergeCell ref="F113:R113"/>
    <mergeCell ref="F114:I114"/>
    <mergeCell ref="P114:Q114"/>
    <mergeCell ref="M114:O114"/>
    <mergeCell ref="F106:R106"/>
    <mergeCell ref="F107:R107"/>
    <mergeCell ref="F109:I109"/>
    <mergeCell ref="P109:Q109"/>
    <mergeCell ref="M109:O109"/>
    <mergeCell ref="F110:R110"/>
    <mergeCell ref="M108:Q108"/>
    <mergeCell ref="F102:I102"/>
    <mergeCell ref="P102:Q102"/>
    <mergeCell ref="M102:O102"/>
    <mergeCell ref="F103:R103"/>
    <mergeCell ref="F105:I105"/>
    <mergeCell ref="P105:Q105"/>
    <mergeCell ref="M105:O105"/>
    <mergeCell ref="F97:R97"/>
    <mergeCell ref="F98:R98"/>
    <mergeCell ref="F100:I100"/>
    <mergeCell ref="P100:Q100"/>
    <mergeCell ref="M100:O100"/>
    <mergeCell ref="F101:R101"/>
    <mergeCell ref="F94:I94"/>
    <mergeCell ref="P94:Q94"/>
    <mergeCell ref="M94:O94"/>
    <mergeCell ref="F95:R95"/>
    <mergeCell ref="F96:I96"/>
    <mergeCell ref="P96:Q96"/>
    <mergeCell ref="M96:O96"/>
    <mergeCell ref="F90:R90"/>
    <mergeCell ref="F91:I91"/>
    <mergeCell ref="P91:Q91"/>
    <mergeCell ref="M91:O91"/>
    <mergeCell ref="F92:R92"/>
    <mergeCell ref="F93:R93"/>
    <mergeCell ref="M82:Q82"/>
    <mergeCell ref="F85:I85"/>
    <mergeCell ref="P85:Q85"/>
    <mergeCell ref="M85:O85"/>
    <mergeCell ref="F89:I89"/>
    <mergeCell ref="P89:Q89"/>
    <mergeCell ref="M89:O89"/>
    <mergeCell ref="H69:J69"/>
    <mergeCell ref="K69:L69"/>
    <mergeCell ref="M69:Q69"/>
    <mergeCell ref="C76:R76"/>
    <mergeCell ref="F78:Q78"/>
    <mergeCell ref="M80:P80"/>
    <mergeCell ref="H67:J67"/>
    <mergeCell ref="K67:L67"/>
    <mergeCell ref="M67:Q67"/>
    <mergeCell ref="H68:J68"/>
    <mergeCell ref="K68:L68"/>
    <mergeCell ref="M68:Q68"/>
    <mergeCell ref="H65:J65"/>
    <mergeCell ref="K65:L65"/>
    <mergeCell ref="M65:Q65"/>
    <mergeCell ref="H66:J66"/>
    <mergeCell ref="K66:L66"/>
    <mergeCell ref="M66:Q66"/>
    <mergeCell ref="H63:J63"/>
    <mergeCell ref="K63:L63"/>
    <mergeCell ref="M63:Q63"/>
    <mergeCell ref="H64:J64"/>
    <mergeCell ref="K64:L64"/>
    <mergeCell ref="M64:Q64"/>
    <mergeCell ref="H61:J61"/>
    <mergeCell ref="K61:L61"/>
    <mergeCell ref="M61:Q61"/>
    <mergeCell ref="H62:J62"/>
    <mergeCell ref="K62:L62"/>
    <mergeCell ref="M62:Q62"/>
    <mergeCell ref="H59:J59"/>
    <mergeCell ref="K59:L59"/>
    <mergeCell ref="M59:Q59"/>
    <mergeCell ref="H60:J60"/>
    <mergeCell ref="K60:L60"/>
    <mergeCell ref="M60:Q60"/>
    <mergeCell ref="H57:J57"/>
    <mergeCell ref="K57:L57"/>
    <mergeCell ref="M57:Q57"/>
    <mergeCell ref="H58:J58"/>
    <mergeCell ref="K58:L58"/>
    <mergeCell ref="M58:Q58"/>
    <mergeCell ref="H55:J55"/>
    <mergeCell ref="K55:L55"/>
    <mergeCell ref="M55:Q55"/>
    <mergeCell ref="H56:J56"/>
    <mergeCell ref="K56:L56"/>
    <mergeCell ref="M56:Q56"/>
    <mergeCell ref="H53:J53"/>
    <mergeCell ref="K53:L53"/>
    <mergeCell ref="M53:Q53"/>
    <mergeCell ref="H54:J54"/>
    <mergeCell ref="K54:L54"/>
    <mergeCell ref="M54:Q54"/>
    <mergeCell ref="H51:J51"/>
    <mergeCell ref="K51:L51"/>
    <mergeCell ref="M51:Q51"/>
    <mergeCell ref="H52:J52"/>
    <mergeCell ref="K52:L52"/>
    <mergeCell ref="M52:Q52"/>
    <mergeCell ref="L34:P34"/>
    <mergeCell ref="C40:R40"/>
    <mergeCell ref="F42:Q42"/>
    <mergeCell ref="M44:P44"/>
    <mergeCell ref="M46:Q46"/>
    <mergeCell ref="C49:G49"/>
    <mergeCell ref="H49:J49"/>
    <mergeCell ref="K49:L49"/>
    <mergeCell ref="M49:Q49"/>
    <mergeCell ref="H30:J30"/>
    <mergeCell ref="M30:P30"/>
    <mergeCell ref="H31:J31"/>
    <mergeCell ref="M31:P31"/>
    <mergeCell ref="H32:J32"/>
    <mergeCell ref="M32:P32"/>
    <mergeCell ref="M25:P25"/>
    <mergeCell ref="M26:P26"/>
    <mergeCell ref="H28:J28"/>
    <mergeCell ref="M28:P28"/>
    <mergeCell ref="H29:J29"/>
    <mergeCell ref="M29:P29"/>
    <mergeCell ref="O14:P14"/>
    <mergeCell ref="O15:P15"/>
    <mergeCell ref="O17:P17"/>
    <mergeCell ref="O18:P18"/>
    <mergeCell ref="E21:P21"/>
    <mergeCell ref="M24:P24"/>
    <mergeCell ref="C2:R2"/>
    <mergeCell ref="C4:R4"/>
    <mergeCell ref="F6:Q6"/>
    <mergeCell ref="O9:P9"/>
    <mergeCell ref="O11:P11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8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D10" sqref="D10:J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90"/>
      <c r="C2" s="191"/>
      <c r="D2" s="191"/>
      <c r="E2" s="191"/>
      <c r="F2" s="191"/>
      <c r="G2" s="191"/>
      <c r="H2" s="191"/>
      <c r="I2" s="191"/>
      <c r="J2" s="191"/>
      <c r="K2" s="192"/>
    </row>
    <row r="3" spans="2:11" s="196" customFormat="1" ht="45" customHeight="1">
      <c r="B3" s="193"/>
      <c r="C3" s="194" t="s">
        <v>366</v>
      </c>
      <c r="D3" s="194"/>
      <c r="E3" s="194"/>
      <c r="F3" s="194"/>
      <c r="G3" s="194"/>
      <c r="H3" s="194"/>
      <c r="I3" s="194"/>
      <c r="J3" s="194"/>
      <c r="K3" s="195"/>
    </row>
    <row r="4" spans="2:11" ht="25.5" customHeight="1">
      <c r="B4" s="197"/>
      <c r="C4" s="198" t="s">
        <v>367</v>
      </c>
      <c r="D4" s="198"/>
      <c r="E4" s="198"/>
      <c r="F4" s="198"/>
      <c r="G4" s="198"/>
      <c r="H4" s="198"/>
      <c r="I4" s="198"/>
      <c r="J4" s="198"/>
      <c r="K4" s="199"/>
    </row>
    <row r="5" spans="2:11" ht="5.25" customHeight="1">
      <c r="B5" s="197"/>
      <c r="C5" s="200"/>
      <c r="D5" s="200"/>
      <c r="E5" s="200"/>
      <c r="F5" s="200"/>
      <c r="G5" s="200"/>
      <c r="H5" s="200"/>
      <c r="I5" s="200"/>
      <c r="J5" s="200"/>
      <c r="K5" s="199"/>
    </row>
    <row r="6" spans="2:11" ht="15" customHeight="1">
      <c r="B6" s="197"/>
      <c r="C6" s="201" t="s">
        <v>368</v>
      </c>
      <c r="D6" s="201"/>
      <c r="E6" s="201"/>
      <c r="F6" s="201"/>
      <c r="G6" s="201"/>
      <c r="H6" s="201"/>
      <c r="I6" s="201"/>
      <c r="J6" s="201"/>
      <c r="K6" s="199"/>
    </row>
    <row r="7" spans="2:11" ht="15" customHeight="1">
      <c r="B7" s="202"/>
      <c r="C7" s="201" t="s">
        <v>369</v>
      </c>
      <c r="D7" s="201"/>
      <c r="E7" s="201"/>
      <c r="F7" s="201"/>
      <c r="G7" s="201"/>
      <c r="H7" s="201"/>
      <c r="I7" s="201"/>
      <c r="J7" s="201"/>
      <c r="K7" s="199"/>
    </row>
    <row r="8" spans="2:11" ht="12.75" customHeight="1">
      <c r="B8" s="202"/>
      <c r="C8" s="203"/>
      <c r="D8" s="203"/>
      <c r="E8" s="203"/>
      <c r="F8" s="203"/>
      <c r="G8" s="203"/>
      <c r="H8" s="203"/>
      <c r="I8" s="203"/>
      <c r="J8" s="203"/>
      <c r="K8" s="199"/>
    </row>
    <row r="9" spans="2:11" ht="15" customHeight="1">
      <c r="B9" s="202"/>
      <c r="C9" s="201" t="s">
        <v>370</v>
      </c>
      <c r="D9" s="201"/>
      <c r="E9" s="201"/>
      <c r="F9" s="201"/>
      <c r="G9" s="201"/>
      <c r="H9" s="201"/>
      <c r="I9" s="201"/>
      <c r="J9" s="201"/>
      <c r="K9" s="199"/>
    </row>
    <row r="10" spans="2:11" ht="15" customHeight="1">
      <c r="B10" s="202"/>
      <c r="C10" s="203"/>
      <c r="D10" s="201" t="s">
        <v>371</v>
      </c>
      <c r="E10" s="201"/>
      <c r="F10" s="201"/>
      <c r="G10" s="201"/>
      <c r="H10" s="201"/>
      <c r="I10" s="201"/>
      <c r="J10" s="201"/>
      <c r="K10" s="199"/>
    </row>
    <row r="11" spans="2:11" ht="15" customHeight="1">
      <c r="B11" s="202"/>
      <c r="C11" s="204"/>
      <c r="D11" s="201" t="s">
        <v>372</v>
      </c>
      <c r="E11" s="201"/>
      <c r="F11" s="201"/>
      <c r="G11" s="201"/>
      <c r="H11" s="201"/>
      <c r="I11" s="201"/>
      <c r="J11" s="201"/>
      <c r="K11" s="199"/>
    </row>
    <row r="12" spans="2:11" ht="12.75" customHeight="1">
      <c r="B12" s="202"/>
      <c r="C12" s="204"/>
      <c r="D12" s="204"/>
      <c r="E12" s="204"/>
      <c r="F12" s="204"/>
      <c r="G12" s="204"/>
      <c r="H12" s="204"/>
      <c r="I12" s="204"/>
      <c r="J12" s="204"/>
      <c r="K12" s="199"/>
    </row>
    <row r="13" spans="2:11" ht="15" customHeight="1">
      <c r="B13" s="202"/>
      <c r="C13" s="204"/>
      <c r="D13" s="201" t="s">
        <v>373</v>
      </c>
      <c r="E13" s="201"/>
      <c r="F13" s="201"/>
      <c r="G13" s="201"/>
      <c r="H13" s="201"/>
      <c r="I13" s="201"/>
      <c r="J13" s="201"/>
      <c r="K13" s="199"/>
    </row>
    <row r="14" spans="2:11" ht="15" customHeight="1">
      <c r="B14" s="202"/>
      <c r="C14" s="204"/>
      <c r="D14" s="201" t="s">
        <v>374</v>
      </c>
      <c r="E14" s="201"/>
      <c r="F14" s="201"/>
      <c r="G14" s="201"/>
      <c r="H14" s="201"/>
      <c r="I14" s="201"/>
      <c r="J14" s="201"/>
      <c r="K14" s="199"/>
    </row>
    <row r="15" spans="2:11" ht="15" customHeight="1">
      <c r="B15" s="202"/>
      <c r="C15" s="204"/>
      <c r="D15" s="201" t="s">
        <v>375</v>
      </c>
      <c r="E15" s="201"/>
      <c r="F15" s="201"/>
      <c r="G15" s="201"/>
      <c r="H15" s="201"/>
      <c r="I15" s="201"/>
      <c r="J15" s="201"/>
      <c r="K15" s="199"/>
    </row>
    <row r="16" spans="2:11" ht="15" customHeight="1">
      <c r="B16" s="202"/>
      <c r="C16" s="204"/>
      <c r="D16" s="204"/>
      <c r="E16" s="205" t="s">
        <v>76</v>
      </c>
      <c r="F16" s="201" t="s">
        <v>376</v>
      </c>
      <c r="G16" s="201"/>
      <c r="H16" s="201"/>
      <c r="I16" s="201"/>
      <c r="J16" s="201"/>
      <c r="K16" s="199"/>
    </row>
    <row r="17" spans="2:11" ht="15" customHeight="1">
      <c r="B17" s="202"/>
      <c r="C17" s="204"/>
      <c r="D17" s="204"/>
      <c r="E17" s="205" t="s">
        <v>377</v>
      </c>
      <c r="F17" s="201" t="s">
        <v>378</v>
      </c>
      <c r="G17" s="201"/>
      <c r="H17" s="201"/>
      <c r="I17" s="201"/>
      <c r="J17" s="201"/>
      <c r="K17" s="199"/>
    </row>
    <row r="18" spans="2:11" ht="15" customHeight="1">
      <c r="B18" s="202"/>
      <c r="C18" s="204"/>
      <c r="D18" s="204"/>
      <c r="E18" s="205" t="s">
        <v>379</v>
      </c>
      <c r="F18" s="201" t="s">
        <v>380</v>
      </c>
      <c r="G18" s="201"/>
      <c r="H18" s="201"/>
      <c r="I18" s="201"/>
      <c r="J18" s="201"/>
      <c r="K18" s="199"/>
    </row>
    <row r="19" spans="2:11" ht="15" customHeight="1">
      <c r="B19" s="202"/>
      <c r="C19" s="204"/>
      <c r="D19" s="204"/>
      <c r="E19" s="205" t="s">
        <v>381</v>
      </c>
      <c r="F19" s="201" t="s">
        <v>382</v>
      </c>
      <c r="G19" s="201"/>
      <c r="H19" s="201"/>
      <c r="I19" s="201"/>
      <c r="J19" s="201"/>
      <c r="K19" s="199"/>
    </row>
    <row r="20" spans="2:11" ht="15" customHeight="1">
      <c r="B20" s="202"/>
      <c r="C20" s="204"/>
      <c r="D20" s="204"/>
      <c r="E20" s="205" t="s">
        <v>383</v>
      </c>
      <c r="F20" s="201" t="s">
        <v>384</v>
      </c>
      <c r="G20" s="201"/>
      <c r="H20" s="201"/>
      <c r="I20" s="201"/>
      <c r="J20" s="201"/>
      <c r="K20" s="199"/>
    </row>
    <row r="21" spans="2:11" ht="15" customHeight="1">
      <c r="B21" s="202"/>
      <c r="C21" s="204"/>
      <c r="D21" s="204"/>
      <c r="E21" s="205" t="s">
        <v>385</v>
      </c>
      <c r="F21" s="201" t="s">
        <v>386</v>
      </c>
      <c r="G21" s="201"/>
      <c r="H21" s="201"/>
      <c r="I21" s="201"/>
      <c r="J21" s="201"/>
      <c r="K21" s="199"/>
    </row>
    <row r="22" spans="2:11" ht="12.75" customHeight="1">
      <c r="B22" s="202"/>
      <c r="C22" s="204"/>
      <c r="D22" s="204"/>
      <c r="E22" s="204"/>
      <c r="F22" s="204"/>
      <c r="G22" s="204"/>
      <c r="H22" s="204"/>
      <c r="I22" s="204"/>
      <c r="J22" s="204"/>
      <c r="K22" s="199"/>
    </row>
    <row r="23" spans="2:11" ht="15" customHeight="1">
      <c r="B23" s="202"/>
      <c r="C23" s="201" t="s">
        <v>387</v>
      </c>
      <c r="D23" s="201"/>
      <c r="E23" s="201"/>
      <c r="F23" s="201"/>
      <c r="G23" s="201"/>
      <c r="H23" s="201"/>
      <c r="I23" s="201"/>
      <c r="J23" s="201"/>
      <c r="K23" s="199"/>
    </row>
    <row r="24" spans="2:11" ht="15" customHeight="1">
      <c r="B24" s="202"/>
      <c r="C24" s="201" t="s">
        <v>388</v>
      </c>
      <c r="D24" s="201"/>
      <c r="E24" s="201"/>
      <c r="F24" s="201"/>
      <c r="G24" s="201"/>
      <c r="H24" s="201"/>
      <c r="I24" s="201"/>
      <c r="J24" s="201"/>
      <c r="K24" s="199"/>
    </row>
    <row r="25" spans="2:11" ht="15" customHeight="1">
      <c r="B25" s="202"/>
      <c r="C25" s="203"/>
      <c r="D25" s="201" t="s">
        <v>389</v>
      </c>
      <c r="E25" s="201"/>
      <c r="F25" s="201"/>
      <c r="G25" s="201"/>
      <c r="H25" s="201"/>
      <c r="I25" s="201"/>
      <c r="J25" s="201"/>
      <c r="K25" s="199"/>
    </row>
    <row r="26" spans="2:11" ht="15" customHeight="1">
      <c r="B26" s="202"/>
      <c r="C26" s="204"/>
      <c r="D26" s="201" t="s">
        <v>390</v>
      </c>
      <c r="E26" s="201"/>
      <c r="F26" s="201"/>
      <c r="G26" s="201"/>
      <c r="H26" s="201"/>
      <c r="I26" s="201"/>
      <c r="J26" s="201"/>
      <c r="K26" s="199"/>
    </row>
    <row r="27" spans="2:11" ht="12.75" customHeight="1">
      <c r="B27" s="202"/>
      <c r="C27" s="204"/>
      <c r="D27" s="204"/>
      <c r="E27" s="204"/>
      <c r="F27" s="204"/>
      <c r="G27" s="204"/>
      <c r="H27" s="204"/>
      <c r="I27" s="204"/>
      <c r="J27" s="204"/>
      <c r="K27" s="199"/>
    </row>
    <row r="28" spans="2:11" ht="15" customHeight="1">
      <c r="B28" s="202"/>
      <c r="C28" s="204"/>
      <c r="D28" s="201" t="s">
        <v>391</v>
      </c>
      <c r="E28" s="201"/>
      <c r="F28" s="201"/>
      <c r="G28" s="201"/>
      <c r="H28" s="201"/>
      <c r="I28" s="201"/>
      <c r="J28" s="201"/>
      <c r="K28" s="199"/>
    </row>
    <row r="29" spans="2:11" ht="15" customHeight="1">
      <c r="B29" s="202"/>
      <c r="C29" s="204"/>
      <c r="D29" s="201" t="s">
        <v>392</v>
      </c>
      <c r="E29" s="201"/>
      <c r="F29" s="201"/>
      <c r="G29" s="201"/>
      <c r="H29" s="201"/>
      <c r="I29" s="201"/>
      <c r="J29" s="201"/>
      <c r="K29" s="199"/>
    </row>
    <row r="30" spans="2:11" ht="12.75" customHeight="1">
      <c r="B30" s="202"/>
      <c r="C30" s="204"/>
      <c r="D30" s="204"/>
      <c r="E30" s="204"/>
      <c r="F30" s="204"/>
      <c r="G30" s="204"/>
      <c r="H30" s="204"/>
      <c r="I30" s="204"/>
      <c r="J30" s="204"/>
      <c r="K30" s="199"/>
    </row>
    <row r="31" spans="2:11" ht="15" customHeight="1">
      <c r="B31" s="202"/>
      <c r="C31" s="204"/>
      <c r="D31" s="201" t="s">
        <v>393</v>
      </c>
      <c r="E31" s="201"/>
      <c r="F31" s="201"/>
      <c r="G31" s="201"/>
      <c r="H31" s="201"/>
      <c r="I31" s="201"/>
      <c r="J31" s="201"/>
      <c r="K31" s="199"/>
    </row>
    <row r="32" spans="2:11" ht="15" customHeight="1">
      <c r="B32" s="202"/>
      <c r="C32" s="204"/>
      <c r="D32" s="201" t="s">
        <v>394</v>
      </c>
      <c r="E32" s="201"/>
      <c r="F32" s="201"/>
      <c r="G32" s="201"/>
      <c r="H32" s="201"/>
      <c r="I32" s="201"/>
      <c r="J32" s="201"/>
      <c r="K32" s="199"/>
    </row>
    <row r="33" spans="2:11" ht="15" customHeight="1">
      <c r="B33" s="202"/>
      <c r="C33" s="204"/>
      <c r="D33" s="201" t="s">
        <v>395</v>
      </c>
      <c r="E33" s="201"/>
      <c r="F33" s="201"/>
      <c r="G33" s="201"/>
      <c r="H33" s="201"/>
      <c r="I33" s="201"/>
      <c r="J33" s="201"/>
      <c r="K33" s="199"/>
    </row>
    <row r="34" spans="2:11" ht="15" customHeight="1">
      <c r="B34" s="202"/>
      <c r="C34" s="204"/>
      <c r="D34" s="203"/>
      <c r="E34" s="206" t="s">
        <v>109</v>
      </c>
      <c r="F34" s="203"/>
      <c r="G34" s="201" t="s">
        <v>396</v>
      </c>
      <c r="H34" s="201"/>
      <c r="I34" s="201"/>
      <c r="J34" s="201"/>
      <c r="K34" s="199"/>
    </row>
    <row r="35" spans="2:11" ht="15" customHeight="1">
      <c r="B35" s="202"/>
      <c r="C35" s="204"/>
      <c r="D35" s="203"/>
      <c r="E35" s="206" t="s">
        <v>397</v>
      </c>
      <c r="F35" s="203"/>
      <c r="G35" s="201" t="s">
        <v>398</v>
      </c>
      <c r="H35" s="201"/>
      <c r="I35" s="201"/>
      <c r="J35" s="201"/>
      <c r="K35" s="199"/>
    </row>
    <row r="36" spans="2:11" ht="15" customHeight="1">
      <c r="B36" s="202"/>
      <c r="C36" s="204"/>
      <c r="D36" s="203"/>
      <c r="E36" s="206" t="s">
        <v>52</v>
      </c>
      <c r="F36" s="203"/>
      <c r="G36" s="201" t="s">
        <v>399</v>
      </c>
      <c r="H36" s="201"/>
      <c r="I36" s="201"/>
      <c r="J36" s="201"/>
      <c r="K36" s="199"/>
    </row>
    <row r="37" spans="2:11" ht="15" customHeight="1">
      <c r="B37" s="202"/>
      <c r="C37" s="204"/>
      <c r="D37" s="203"/>
      <c r="E37" s="206" t="s">
        <v>110</v>
      </c>
      <c r="F37" s="203"/>
      <c r="G37" s="201" t="s">
        <v>400</v>
      </c>
      <c r="H37" s="201"/>
      <c r="I37" s="201"/>
      <c r="J37" s="201"/>
      <c r="K37" s="199"/>
    </row>
    <row r="38" spans="2:11" ht="15" customHeight="1">
      <c r="B38" s="202"/>
      <c r="C38" s="204"/>
      <c r="D38" s="203"/>
      <c r="E38" s="206" t="s">
        <v>111</v>
      </c>
      <c r="F38" s="203"/>
      <c r="G38" s="201" t="s">
        <v>401</v>
      </c>
      <c r="H38" s="201"/>
      <c r="I38" s="201"/>
      <c r="J38" s="201"/>
      <c r="K38" s="199"/>
    </row>
    <row r="39" spans="2:11" ht="15" customHeight="1">
      <c r="B39" s="202"/>
      <c r="C39" s="204"/>
      <c r="D39" s="203"/>
      <c r="E39" s="206" t="s">
        <v>112</v>
      </c>
      <c r="F39" s="203"/>
      <c r="G39" s="201" t="s">
        <v>402</v>
      </c>
      <c r="H39" s="201"/>
      <c r="I39" s="201"/>
      <c r="J39" s="201"/>
      <c r="K39" s="199"/>
    </row>
    <row r="40" spans="2:11" ht="15" customHeight="1">
      <c r="B40" s="202"/>
      <c r="C40" s="204"/>
      <c r="D40" s="203"/>
      <c r="E40" s="206" t="s">
        <v>403</v>
      </c>
      <c r="F40" s="203"/>
      <c r="G40" s="201" t="s">
        <v>404</v>
      </c>
      <c r="H40" s="201"/>
      <c r="I40" s="201"/>
      <c r="J40" s="201"/>
      <c r="K40" s="199"/>
    </row>
    <row r="41" spans="2:11" ht="15" customHeight="1">
      <c r="B41" s="202"/>
      <c r="C41" s="204"/>
      <c r="D41" s="203"/>
      <c r="E41" s="206"/>
      <c r="F41" s="203"/>
      <c r="G41" s="201" t="s">
        <v>405</v>
      </c>
      <c r="H41" s="201"/>
      <c r="I41" s="201"/>
      <c r="J41" s="201"/>
      <c r="K41" s="199"/>
    </row>
    <row r="42" spans="2:11" ht="15" customHeight="1">
      <c r="B42" s="202"/>
      <c r="C42" s="204"/>
      <c r="D42" s="203"/>
      <c r="E42" s="206" t="s">
        <v>406</v>
      </c>
      <c r="F42" s="203"/>
      <c r="G42" s="201" t="s">
        <v>407</v>
      </c>
      <c r="H42" s="201"/>
      <c r="I42" s="201"/>
      <c r="J42" s="201"/>
      <c r="K42" s="199"/>
    </row>
    <row r="43" spans="2:11" ht="15" customHeight="1">
      <c r="B43" s="202"/>
      <c r="C43" s="204"/>
      <c r="D43" s="203"/>
      <c r="E43" s="206" t="s">
        <v>116</v>
      </c>
      <c r="F43" s="203"/>
      <c r="G43" s="201" t="s">
        <v>408</v>
      </c>
      <c r="H43" s="201"/>
      <c r="I43" s="201"/>
      <c r="J43" s="201"/>
      <c r="K43" s="199"/>
    </row>
    <row r="44" spans="2:11" ht="12.75" customHeight="1">
      <c r="B44" s="202"/>
      <c r="C44" s="204"/>
      <c r="D44" s="203"/>
      <c r="E44" s="203"/>
      <c r="F44" s="203"/>
      <c r="G44" s="203"/>
      <c r="H44" s="203"/>
      <c r="I44" s="203"/>
      <c r="J44" s="203"/>
      <c r="K44" s="199"/>
    </row>
    <row r="45" spans="2:11" ht="15" customHeight="1">
      <c r="B45" s="202"/>
      <c r="C45" s="204"/>
      <c r="D45" s="201" t="s">
        <v>409</v>
      </c>
      <c r="E45" s="201"/>
      <c r="F45" s="201"/>
      <c r="G45" s="201"/>
      <c r="H45" s="201"/>
      <c r="I45" s="201"/>
      <c r="J45" s="201"/>
      <c r="K45" s="199"/>
    </row>
    <row r="46" spans="2:11" ht="15" customHeight="1">
      <c r="B46" s="202"/>
      <c r="C46" s="204"/>
      <c r="D46" s="204"/>
      <c r="E46" s="201" t="s">
        <v>410</v>
      </c>
      <c r="F46" s="201"/>
      <c r="G46" s="201"/>
      <c r="H46" s="201"/>
      <c r="I46" s="201"/>
      <c r="J46" s="201"/>
      <c r="K46" s="199"/>
    </row>
    <row r="47" spans="2:11" ht="15" customHeight="1">
      <c r="B47" s="202"/>
      <c r="C47" s="204"/>
      <c r="D47" s="204"/>
      <c r="E47" s="201" t="s">
        <v>411</v>
      </c>
      <c r="F47" s="201"/>
      <c r="G47" s="201"/>
      <c r="H47" s="201"/>
      <c r="I47" s="201"/>
      <c r="J47" s="201"/>
      <c r="K47" s="199"/>
    </row>
    <row r="48" spans="2:11" ht="15" customHeight="1">
      <c r="B48" s="202"/>
      <c r="C48" s="204"/>
      <c r="D48" s="204"/>
      <c r="E48" s="201" t="s">
        <v>412</v>
      </c>
      <c r="F48" s="201"/>
      <c r="G48" s="201"/>
      <c r="H48" s="201"/>
      <c r="I48" s="201"/>
      <c r="J48" s="201"/>
      <c r="K48" s="199"/>
    </row>
    <row r="49" spans="2:11" ht="15" customHeight="1">
      <c r="B49" s="202"/>
      <c r="C49" s="204"/>
      <c r="D49" s="201" t="s">
        <v>413</v>
      </c>
      <c r="E49" s="201"/>
      <c r="F49" s="201"/>
      <c r="G49" s="201"/>
      <c r="H49" s="201"/>
      <c r="I49" s="201"/>
      <c r="J49" s="201"/>
      <c r="K49" s="199"/>
    </row>
    <row r="50" spans="2:11" ht="25.5" customHeight="1">
      <c r="B50" s="197"/>
      <c r="C50" s="198" t="s">
        <v>414</v>
      </c>
      <c r="D50" s="198"/>
      <c r="E50" s="198"/>
      <c r="F50" s="198"/>
      <c r="G50" s="198"/>
      <c r="H50" s="198"/>
      <c r="I50" s="198"/>
      <c r="J50" s="198"/>
      <c r="K50" s="199"/>
    </row>
    <row r="51" spans="2:11" ht="5.25" customHeight="1">
      <c r="B51" s="197"/>
      <c r="C51" s="200"/>
      <c r="D51" s="200"/>
      <c r="E51" s="200"/>
      <c r="F51" s="200"/>
      <c r="G51" s="200"/>
      <c r="H51" s="200"/>
      <c r="I51" s="200"/>
      <c r="J51" s="200"/>
      <c r="K51" s="199"/>
    </row>
    <row r="52" spans="2:11" ht="15" customHeight="1">
      <c r="B52" s="197"/>
      <c r="C52" s="201" t="s">
        <v>415</v>
      </c>
      <c r="D52" s="201"/>
      <c r="E52" s="201"/>
      <c r="F52" s="201"/>
      <c r="G52" s="201"/>
      <c r="H52" s="201"/>
      <c r="I52" s="201"/>
      <c r="J52" s="201"/>
      <c r="K52" s="199"/>
    </row>
    <row r="53" spans="2:11" ht="15" customHeight="1">
      <c r="B53" s="197"/>
      <c r="C53" s="201" t="s">
        <v>416</v>
      </c>
      <c r="D53" s="201"/>
      <c r="E53" s="201"/>
      <c r="F53" s="201"/>
      <c r="G53" s="201"/>
      <c r="H53" s="201"/>
      <c r="I53" s="201"/>
      <c r="J53" s="201"/>
      <c r="K53" s="199"/>
    </row>
    <row r="54" spans="2:11" ht="12.75" customHeight="1">
      <c r="B54" s="197"/>
      <c r="C54" s="203"/>
      <c r="D54" s="203"/>
      <c r="E54" s="203"/>
      <c r="F54" s="203"/>
      <c r="G54" s="203"/>
      <c r="H54" s="203"/>
      <c r="I54" s="203"/>
      <c r="J54" s="203"/>
      <c r="K54" s="199"/>
    </row>
    <row r="55" spans="2:11" ht="15" customHeight="1">
      <c r="B55" s="197"/>
      <c r="C55" s="201" t="s">
        <v>417</v>
      </c>
      <c r="D55" s="201"/>
      <c r="E55" s="201"/>
      <c r="F55" s="201"/>
      <c r="G55" s="201"/>
      <c r="H55" s="201"/>
      <c r="I55" s="201"/>
      <c r="J55" s="201"/>
      <c r="K55" s="199"/>
    </row>
    <row r="56" spans="2:11" ht="15" customHeight="1">
      <c r="B56" s="197"/>
      <c r="C56" s="204"/>
      <c r="D56" s="201" t="s">
        <v>418</v>
      </c>
      <c r="E56" s="201"/>
      <c r="F56" s="201"/>
      <c r="G56" s="201"/>
      <c r="H56" s="201"/>
      <c r="I56" s="201"/>
      <c r="J56" s="201"/>
      <c r="K56" s="199"/>
    </row>
    <row r="57" spans="2:11" ht="15" customHeight="1">
      <c r="B57" s="197"/>
      <c r="C57" s="204"/>
      <c r="D57" s="201" t="s">
        <v>419</v>
      </c>
      <c r="E57" s="201"/>
      <c r="F57" s="201"/>
      <c r="G57" s="201"/>
      <c r="H57" s="201"/>
      <c r="I57" s="201"/>
      <c r="J57" s="201"/>
      <c r="K57" s="199"/>
    </row>
    <row r="58" spans="2:11" ht="15" customHeight="1">
      <c r="B58" s="197"/>
      <c r="C58" s="204"/>
      <c r="D58" s="201" t="s">
        <v>420</v>
      </c>
      <c r="E58" s="201"/>
      <c r="F58" s="201"/>
      <c r="G58" s="201"/>
      <c r="H58" s="201"/>
      <c r="I58" s="201"/>
      <c r="J58" s="201"/>
      <c r="K58" s="199"/>
    </row>
    <row r="59" spans="2:11" ht="15" customHeight="1">
      <c r="B59" s="197"/>
      <c r="C59" s="204"/>
      <c r="D59" s="201" t="s">
        <v>421</v>
      </c>
      <c r="E59" s="201"/>
      <c r="F59" s="201"/>
      <c r="G59" s="201"/>
      <c r="H59" s="201"/>
      <c r="I59" s="201"/>
      <c r="J59" s="201"/>
      <c r="K59" s="199"/>
    </row>
    <row r="60" spans="2:11" ht="15" customHeight="1">
      <c r="B60" s="197"/>
      <c r="C60" s="204"/>
      <c r="D60" s="207" t="s">
        <v>422</v>
      </c>
      <c r="E60" s="207"/>
      <c r="F60" s="207"/>
      <c r="G60" s="207"/>
      <c r="H60" s="207"/>
      <c r="I60" s="207"/>
      <c r="J60" s="207"/>
      <c r="K60" s="199"/>
    </row>
    <row r="61" spans="2:11" ht="15" customHeight="1">
      <c r="B61" s="197"/>
      <c r="C61" s="204"/>
      <c r="D61" s="201" t="s">
        <v>423</v>
      </c>
      <c r="E61" s="201"/>
      <c r="F61" s="201"/>
      <c r="G61" s="201"/>
      <c r="H61" s="201"/>
      <c r="I61" s="201"/>
      <c r="J61" s="201"/>
      <c r="K61" s="199"/>
    </row>
    <row r="62" spans="2:11" ht="12.75" customHeight="1">
      <c r="B62" s="197"/>
      <c r="C62" s="204"/>
      <c r="D62" s="204"/>
      <c r="E62" s="208"/>
      <c r="F62" s="204"/>
      <c r="G62" s="204"/>
      <c r="H62" s="204"/>
      <c r="I62" s="204"/>
      <c r="J62" s="204"/>
      <c r="K62" s="199"/>
    </row>
    <row r="63" spans="2:11" ht="15" customHeight="1">
      <c r="B63" s="197"/>
      <c r="C63" s="204"/>
      <c r="D63" s="201" t="s">
        <v>424</v>
      </c>
      <c r="E63" s="201"/>
      <c r="F63" s="201"/>
      <c r="G63" s="201"/>
      <c r="H63" s="201"/>
      <c r="I63" s="201"/>
      <c r="J63" s="201"/>
      <c r="K63" s="199"/>
    </row>
    <row r="64" spans="2:11" ht="15" customHeight="1">
      <c r="B64" s="197"/>
      <c r="C64" s="204"/>
      <c r="D64" s="207" t="s">
        <v>425</v>
      </c>
      <c r="E64" s="207"/>
      <c r="F64" s="207"/>
      <c r="G64" s="207"/>
      <c r="H64" s="207"/>
      <c r="I64" s="207"/>
      <c r="J64" s="207"/>
      <c r="K64" s="199"/>
    </row>
    <row r="65" spans="2:11" ht="15" customHeight="1">
      <c r="B65" s="197"/>
      <c r="C65" s="204"/>
      <c r="D65" s="201" t="s">
        <v>426</v>
      </c>
      <c r="E65" s="201"/>
      <c r="F65" s="201"/>
      <c r="G65" s="201"/>
      <c r="H65" s="201"/>
      <c r="I65" s="201"/>
      <c r="J65" s="201"/>
      <c r="K65" s="199"/>
    </row>
    <row r="66" spans="2:11" ht="15" customHeight="1">
      <c r="B66" s="197"/>
      <c r="C66" s="204"/>
      <c r="D66" s="201" t="s">
        <v>427</v>
      </c>
      <c r="E66" s="201"/>
      <c r="F66" s="201"/>
      <c r="G66" s="201"/>
      <c r="H66" s="201"/>
      <c r="I66" s="201"/>
      <c r="J66" s="201"/>
      <c r="K66" s="199"/>
    </row>
    <row r="67" spans="2:11" ht="15" customHeight="1">
      <c r="B67" s="197"/>
      <c r="C67" s="204"/>
      <c r="D67" s="201" t="s">
        <v>428</v>
      </c>
      <c r="E67" s="201"/>
      <c r="F67" s="201"/>
      <c r="G67" s="201"/>
      <c r="H67" s="201"/>
      <c r="I67" s="201"/>
      <c r="J67" s="201"/>
      <c r="K67" s="199"/>
    </row>
    <row r="68" spans="2:11" ht="15" customHeight="1">
      <c r="B68" s="197"/>
      <c r="C68" s="204"/>
      <c r="D68" s="201" t="s">
        <v>429</v>
      </c>
      <c r="E68" s="201"/>
      <c r="F68" s="201"/>
      <c r="G68" s="201"/>
      <c r="H68" s="201"/>
      <c r="I68" s="201"/>
      <c r="J68" s="201"/>
      <c r="K68" s="199"/>
    </row>
    <row r="69" spans="2:11" ht="12.75" customHeight="1">
      <c r="B69" s="209"/>
      <c r="C69" s="210"/>
      <c r="D69" s="210"/>
      <c r="E69" s="210"/>
      <c r="F69" s="210"/>
      <c r="G69" s="210"/>
      <c r="H69" s="210"/>
      <c r="I69" s="210"/>
      <c r="J69" s="210"/>
      <c r="K69" s="211"/>
    </row>
    <row r="70" spans="2:11" ht="18.75" customHeight="1">
      <c r="B70" s="212"/>
      <c r="C70" s="212"/>
      <c r="D70" s="212"/>
      <c r="E70" s="212"/>
      <c r="F70" s="212"/>
      <c r="G70" s="212"/>
      <c r="H70" s="212"/>
      <c r="I70" s="212"/>
      <c r="J70" s="212"/>
      <c r="K70" s="213"/>
    </row>
    <row r="71" spans="2:11" ht="18.75" customHeight="1"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  <row r="72" spans="2:11" ht="7.5" customHeight="1">
      <c r="B72" s="214"/>
      <c r="C72" s="215"/>
      <c r="D72" s="215"/>
      <c r="E72" s="215"/>
      <c r="F72" s="215"/>
      <c r="G72" s="215"/>
      <c r="H72" s="215"/>
      <c r="I72" s="215"/>
      <c r="J72" s="215"/>
      <c r="K72" s="216"/>
    </row>
    <row r="73" spans="2:11" ht="45" customHeight="1">
      <c r="B73" s="217"/>
      <c r="C73" s="218" t="s">
        <v>365</v>
      </c>
      <c r="D73" s="218"/>
      <c r="E73" s="218"/>
      <c r="F73" s="218"/>
      <c r="G73" s="218"/>
      <c r="H73" s="218"/>
      <c r="I73" s="218"/>
      <c r="J73" s="218"/>
      <c r="K73" s="219"/>
    </row>
    <row r="74" spans="2:11" ht="17.25" customHeight="1">
      <c r="B74" s="217"/>
      <c r="C74" s="220" t="s">
        <v>430</v>
      </c>
      <c r="D74" s="220"/>
      <c r="E74" s="220"/>
      <c r="F74" s="220" t="s">
        <v>431</v>
      </c>
      <c r="G74" s="221"/>
      <c r="H74" s="220" t="s">
        <v>110</v>
      </c>
      <c r="I74" s="220" t="s">
        <v>56</v>
      </c>
      <c r="J74" s="220" t="s">
        <v>432</v>
      </c>
      <c r="K74" s="219"/>
    </row>
    <row r="75" spans="2:11" ht="17.25" customHeight="1">
      <c r="B75" s="217"/>
      <c r="C75" s="222" t="s">
        <v>433</v>
      </c>
      <c r="D75" s="222"/>
      <c r="E75" s="222"/>
      <c r="F75" s="223" t="s">
        <v>434</v>
      </c>
      <c r="G75" s="224"/>
      <c r="H75" s="222"/>
      <c r="I75" s="222"/>
      <c r="J75" s="222" t="s">
        <v>435</v>
      </c>
      <c r="K75" s="219"/>
    </row>
    <row r="76" spans="2:11" ht="5.25" customHeight="1">
      <c r="B76" s="217"/>
      <c r="C76" s="225"/>
      <c r="D76" s="225"/>
      <c r="E76" s="225"/>
      <c r="F76" s="225"/>
      <c r="G76" s="226"/>
      <c r="H76" s="225"/>
      <c r="I76" s="225"/>
      <c r="J76" s="225"/>
      <c r="K76" s="219"/>
    </row>
    <row r="77" spans="2:11" ht="15" customHeight="1">
      <c r="B77" s="217"/>
      <c r="C77" s="206" t="s">
        <v>52</v>
      </c>
      <c r="D77" s="225"/>
      <c r="E77" s="225"/>
      <c r="F77" s="227" t="s">
        <v>436</v>
      </c>
      <c r="G77" s="226"/>
      <c r="H77" s="206" t="s">
        <v>437</v>
      </c>
      <c r="I77" s="206" t="s">
        <v>438</v>
      </c>
      <c r="J77" s="206">
        <v>20</v>
      </c>
      <c r="K77" s="219"/>
    </row>
    <row r="78" spans="2:11" ht="15" customHeight="1">
      <c r="B78" s="217"/>
      <c r="C78" s="206" t="s">
        <v>439</v>
      </c>
      <c r="D78" s="206"/>
      <c r="E78" s="206"/>
      <c r="F78" s="227" t="s">
        <v>436</v>
      </c>
      <c r="G78" s="226"/>
      <c r="H78" s="206" t="s">
        <v>440</v>
      </c>
      <c r="I78" s="206" t="s">
        <v>438</v>
      </c>
      <c r="J78" s="206">
        <v>120</v>
      </c>
      <c r="K78" s="219"/>
    </row>
    <row r="79" spans="2:11" ht="15" customHeight="1">
      <c r="B79" s="228"/>
      <c r="C79" s="206" t="s">
        <v>441</v>
      </c>
      <c r="D79" s="206"/>
      <c r="E79" s="206"/>
      <c r="F79" s="227" t="s">
        <v>442</v>
      </c>
      <c r="G79" s="226"/>
      <c r="H79" s="206" t="s">
        <v>443</v>
      </c>
      <c r="I79" s="206" t="s">
        <v>438</v>
      </c>
      <c r="J79" s="206">
        <v>50</v>
      </c>
      <c r="K79" s="219"/>
    </row>
    <row r="80" spans="2:11" ht="15" customHeight="1">
      <c r="B80" s="228"/>
      <c r="C80" s="206" t="s">
        <v>444</v>
      </c>
      <c r="D80" s="206"/>
      <c r="E80" s="206"/>
      <c r="F80" s="227" t="s">
        <v>436</v>
      </c>
      <c r="G80" s="226"/>
      <c r="H80" s="206" t="s">
        <v>445</v>
      </c>
      <c r="I80" s="206" t="s">
        <v>446</v>
      </c>
      <c r="J80" s="206"/>
      <c r="K80" s="219"/>
    </row>
    <row r="81" spans="2:11" ht="15" customHeight="1">
      <c r="B81" s="228"/>
      <c r="C81" s="229" t="s">
        <v>447</v>
      </c>
      <c r="D81" s="229"/>
      <c r="E81" s="229"/>
      <c r="F81" s="230" t="s">
        <v>442</v>
      </c>
      <c r="G81" s="229"/>
      <c r="H81" s="229" t="s">
        <v>448</v>
      </c>
      <c r="I81" s="229" t="s">
        <v>438</v>
      </c>
      <c r="J81" s="229">
        <v>15</v>
      </c>
      <c r="K81" s="219"/>
    </row>
    <row r="82" spans="2:11" ht="15" customHeight="1">
      <c r="B82" s="228"/>
      <c r="C82" s="229" t="s">
        <v>449</v>
      </c>
      <c r="D82" s="229"/>
      <c r="E82" s="229"/>
      <c r="F82" s="230" t="s">
        <v>442</v>
      </c>
      <c r="G82" s="229"/>
      <c r="H82" s="229" t="s">
        <v>450</v>
      </c>
      <c r="I82" s="229" t="s">
        <v>438</v>
      </c>
      <c r="J82" s="229">
        <v>15</v>
      </c>
      <c r="K82" s="219"/>
    </row>
    <row r="83" spans="2:11" ht="15" customHeight="1">
      <c r="B83" s="228"/>
      <c r="C83" s="229" t="s">
        <v>451</v>
      </c>
      <c r="D83" s="229"/>
      <c r="E83" s="229"/>
      <c r="F83" s="230" t="s">
        <v>442</v>
      </c>
      <c r="G83" s="229"/>
      <c r="H83" s="229" t="s">
        <v>452</v>
      </c>
      <c r="I83" s="229" t="s">
        <v>438</v>
      </c>
      <c r="J83" s="229">
        <v>20</v>
      </c>
      <c r="K83" s="219"/>
    </row>
    <row r="84" spans="2:11" ht="15" customHeight="1">
      <c r="B84" s="228"/>
      <c r="C84" s="229" t="s">
        <v>453</v>
      </c>
      <c r="D84" s="229"/>
      <c r="E84" s="229"/>
      <c r="F84" s="230" t="s">
        <v>442</v>
      </c>
      <c r="G84" s="229"/>
      <c r="H84" s="229" t="s">
        <v>454</v>
      </c>
      <c r="I84" s="229" t="s">
        <v>438</v>
      </c>
      <c r="J84" s="229">
        <v>20</v>
      </c>
      <c r="K84" s="219"/>
    </row>
    <row r="85" spans="2:11" ht="15" customHeight="1">
      <c r="B85" s="228"/>
      <c r="C85" s="206" t="s">
        <v>455</v>
      </c>
      <c r="D85" s="206"/>
      <c r="E85" s="206"/>
      <c r="F85" s="227" t="s">
        <v>442</v>
      </c>
      <c r="G85" s="226"/>
      <c r="H85" s="206" t="s">
        <v>456</v>
      </c>
      <c r="I85" s="206" t="s">
        <v>438</v>
      </c>
      <c r="J85" s="206">
        <v>50</v>
      </c>
      <c r="K85" s="219"/>
    </row>
    <row r="86" spans="2:11" ht="15" customHeight="1">
      <c r="B86" s="228"/>
      <c r="C86" s="206" t="s">
        <v>457</v>
      </c>
      <c r="D86" s="206"/>
      <c r="E86" s="206"/>
      <c r="F86" s="227" t="s">
        <v>442</v>
      </c>
      <c r="G86" s="226"/>
      <c r="H86" s="206" t="s">
        <v>458</v>
      </c>
      <c r="I86" s="206" t="s">
        <v>438</v>
      </c>
      <c r="J86" s="206">
        <v>20</v>
      </c>
      <c r="K86" s="219"/>
    </row>
    <row r="87" spans="2:11" ht="15" customHeight="1">
      <c r="B87" s="228"/>
      <c r="C87" s="206" t="s">
        <v>459</v>
      </c>
      <c r="D87" s="206"/>
      <c r="E87" s="206"/>
      <c r="F87" s="227" t="s">
        <v>442</v>
      </c>
      <c r="G87" s="226"/>
      <c r="H87" s="206" t="s">
        <v>460</v>
      </c>
      <c r="I87" s="206" t="s">
        <v>438</v>
      </c>
      <c r="J87" s="206">
        <v>20</v>
      </c>
      <c r="K87" s="219"/>
    </row>
    <row r="88" spans="2:11" ht="15" customHeight="1">
      <c r="B88" s="228"/>
      <c r="C88" s="206" t="s">
        <v>461</v>
      </c>
      <c r="D88" s="206"/>
      <c r="E88" s="206"/>
      <c r="F88" s="227" t="s">
        <v>442</v>
      </c>
      <c r="G88" s="226"/>
      <c r="H88" s="206" t="s">
        <v>462</v>
      </c>
      <c r="I88" s="206" t="s">
        <v>438</v>
      </c>
      <c r="J88" s="206">
        <v>50</v>
      </c>
      <c r="K88" s="219"/>
    </row>
    <row r="89" spans="2:11" ht="15" customHeight="1">
      <c r="B89" s="228"/>
      <c r="C89" s="206" t="s">
        <v>463</v>
      </c>
      <c r="D89" s="206"/>
      <c r="E89" s="206"/>
      <c r="F89" s="227" t="s">
        <v>442</v>
      </c>
      <c r="G89" s="226"/>
      <c r="H89" s="206" t="s">
        <v>463</v>
      </c>
      <c r="I89" s="206" t="s">
        <v>438</v>
      </c>
      <c r="J89" s="206">
        <v>50</v>
      </c>
      <c r="K89" s="219"/>
    </row>
    <row r="90" spans="2:11" ht="15" customHeight="1">
      <c r="B90" s="228"/>
      <c r="C90" s="206" t="s">
        <v>117</v>
      </c>
      <c r="D90" s="206"/>
      <c r="E90" s="206"/>
      <c r="F90" s="227" t="s">
        <v>442</v>
      </c>
      <c r="G90" s="226"/>
      <c r="H90" s="206" t="s">
        <v>464</v>
      </c>
      <c r="I90" s="206" t="s">
        <v>438</v>
      </c>
      <c r="J90" s="206">
        <v>255</v>
      </c>
      <c r="K90" s="219"/>
    </row>
    <row r="91" spans="2:11" ht="15" customHeight="1">
      <c r="B91" s="228"/>
      <c r="C91" s="206" t="s">
        <v>465</v>
      </c>
      <c r="D91" s="206"/>
      <c r="E91" s="206"/>
      <c r="F91" s="227" t="s">
        <v>436</v>
      </c>
      <c r="G91" s="226"/>
      <c r="H91" s="206" t="s">
        <v>466</v>
      </c>
      <c r="I91" s="206" t="s">
        <v>467</v>
      </c>
      <c r="J91" s="206"/>
      <c r="K91" s="219"/>
    </row>
    <row r="92" spans="2:11" ht="15" customHeight="1">
      <c r="B92" s="228"/>
      <c r="C92" s="206" t="s">
        <v>468</v>
      </c>
      <c r="D92" s="206"/>
      <c r="E92" s="206"/>
      <c r="F92" s="227" t="s">
        <v>436</v>
      </c>
      <c r="G92" s="226"/>
      <c r="H92" s="206" t="s">
        <v>469</v>
      </c>
      <c r="I92" s="206" t="s">
        <v>470</v>
      </c>
      <c r="J92" s="206"/>
      <c r="K92" s="219"/>
    </row>
    <row r="93" spans="2:11" ht="15" customHeight="1">
      <c r="B93" s="228"/>
      <c r="C93" s="206" t="s">
        <v>471</v>
      </c>
      <c r="D93" s="206"/>
      <c r="E93" s="206"/>
      <c r="F93" s="227" t="s">
        <v>436</v>
      </c>
      <c r="G93" s="226"/>
      <c r="H93" s="206" t="s">
        <v>471</v>
      </c>
      <c r="I93" s="206" t="s">
        <v>470</v>
      </c>
      <c r="J93" s="206"/>
      <c r="K93" s="219"/>
    </row>
    <row r="94" spans="2:11" ht="15" customHeight="1">
      <c r="B94" s="228"/>
      <c r="C94" s="206" t="s">
        <v>39</v>
      </c>
      <c r="D94" s="206"/>
      <c r="E94" s="206"/>
      <c r="F94" s="227" t="s">
        <v>436</v>
      </c>
      <c r="G94" s="226"/>
      <c r="H94" s="206" t="s">
        <v>472</v>
      </c>
      <c r="I94" s="206" t="s">
        <v>470</v>
      </c>
      <c r="J94" s="206"/>
      <c r="K94" s="219"/>
    </row>
    <row r="95" spans="2:11" ht="15" customHeight="1">
      <c r="B95" s="228"/>
      <c r="C95" s="206" t="s">
        <v>47</v>
      </c>
      <c r="D95" s="206"/>
      <c r="E95" s="206"/>
      <c r="F95" s="227" t="s">
        <v>436</v>
      </c>
      <c r="G95" s="226"/>
      <c r="H95" s="206" t="s">
        <v>473</v>
      </c>
      <c r="I95" s="206" t="s">
        <v>470</v>
      </c>
      <c r="J95" s="206"/>
      <c r="K95" s="219"/>
    </row>
    <row r="96" spans="2:11" ht="15" customHeight="1">
      <c r="B96" s="231"/>
      <c r="C96" s="232"/>
      <c r="D96" s="232"/>
      <c r="E96" s="232"/>
      <c r="F96" s="232"/>
      <c r="G96" s="232"/>
      <c r="H96" s="232"/>
      <c r="I96" s="232"/>
      <c r="J96" s="232"/>
      <c r="K96" s="233"/>
    </row>
    <row r="97" spans="2:11" ht="18.75" customHeight="1">
      <c r="B97" s="234"/>
      <c r="C97" s="235"/>
      <c r="D97" s="235"/>
      <c r="E97" s="235"/>
      <c r="F97" s="235"/>
      <c r="G97" s="235"/>
      <c r="H97" s="235"/>
      <c r="I97" s="235"/>
      <c r="J97" s="235"/>
      <c r="K97" s="234"/>
    </row>
    <row r="98" spans="2:11" ht="18.75" customHeight="1">
      <c r="B98" s="213"/>
      <c r="C98" s="213"/>
      <c r="D98" s="213"/>
      <c r="E98" s="213"/>
      <c r="F98" s="213"/>
      <c r="G98" s="213"/>
      <c r="H98" s="213"/>
      <c r="I98" s="213"/>
      <c r="J98" s="213"/>
      <c r="K98" s="213"/>
    </row>
    <row r="99" spans="2:11" ht="7.5" customHeight="1">
      <c r="B99" s="214"/>
      <c r="C99" s="215"/>
      <c r="D99" s="215"/>
      <c r="E99" s="215"/>
      <c r="F99" s="215"/>
      <c r="G99" s="215"/>
      <c r="H99" s="215"/>
      <c r="I99" s="215"/>
      <c r="J99" s="215"/>
      <c r="K99" s="216"/>
    </row>
    <row r="100" spans="2:11" ht="45" customHeight="1">
      <c r="B100" s="217"/>
      <c r="C100" s="218" t="s">
        <v>474</v>
      </c>
      <c r="D100" s="218"/>
      <c r="E100" s="218"/>
      <c r="F100" s="218"/>
      <c r="G100" s="218"/>
      <c r="H100" s="218"/>
      <c r="I100" s="218"/>
      <c r="J100" s="218"/>
      <c r="K100" s="219"/>
    </row>
    <row r="101" spans="2:11" ht="17.25" customHeight="1">
      <c r="B101" s="217"/>
      <c r="C101" s="220" t="s">
        <v>430</v>
      </c>
      <c r="D101" s="220"/>
      <c r="E101" s="220"/>
      <c r="F101" s="220" t="s">
        <v>431</v>
      </c>
      <c r="G101" s="221"/>
      <c r="H101" s="220" t="s">
        <v>110</v>
      </c>
      <c r="I101" s="220" t="s">
        <v>56</v>
      </c>
      <c r="J101" s="220" t="s">
        <v>432</v>
      </c>
      <c r="K101" s="219"/>
    </row>
    <row r="102" spans="2:11" ht="17.25" customHeight="1">
      <c r="B102" s="217"/>
      <c r="C102" s="222" t="s">
        <v>433</v>
      </c>
      <c r="D102" s="222"/>
      <c r="E102" s="222"/>
      <c r="F102" s="223" t="s">
        <v>434</v>
      </c>
      <c r="G102" s="224"/>
      <c r="H102" s="222"/>
      <c r="I102" s="222"/>
      <c r="J102" s="222" t="s">
        <v>435</v>
      </c>
      <c r="K102" s="219"/>
    </row>
    <row r="103" spans="2:11" ht="5.25" customHeight="1">
      <c r="B103" s="217"/>
      <c r="C103" s="220"/>
      <c r="D103" s="220"/>
      <c r="E103" s="220"/>
      <c r="F103" s="220"/>
      <c r="G103" s="236"/>
      <c r="H103" s="220"/>
      <c r="I103" s="220"/>
      <c r="J103" s="220"/>
      <c r="K103" s="219"/>
    </row>
    <row r="104" spans="2:11" ht="15" customHeight="1">
      <c r="B104" s="217"/>
      <c r="C104" s="206" t="s">
        <v>52</v>
      </c>
      <c r="D104" s="225"/>
      <c r="E104" s="225"/>
      <c r="F104" s="227" t="s">
        <v>436</v>
      </c>
      <c r="G104" s="236"/>
      <c r="H104" s="206" t="s">
        <v>475</v>
      </c>
      <c r="I104" s="206" t="s">
        <v>438</v>
      </c>
      <c r="J104" s="206">
        <v>20</v>
      </c>
      <c r="K104" s="219"/>
    </row>
    <row r="105" spans="2:11" ht="15" customHeight="1">
      <c r="B105" s="217"/>
      <c r="C105" s="206" t="s">
        <v>439</v>
      </c>
      <c r="D105" s="206"/>
      <c r="E105" s="206"/>
      <c r="F105" s="227" t="s">
        <v>436</v>
      </c>
      <c r="G105" s="206"/>
      <c r="H105" s="206" t="s">
        <v>475</v>
      </c>
      <c r="I105" s="206" t="s">
        <v>438</v>
      </c>
      <c r="J105" s="206">
        <v>120</v>
      </c>
      <c r="K105" s="219"/>
    </row>
    <row r="106" spans="2:11" ht="15" customHeight="1">
      <c r="B106" s="228"/>
      <c r="C106" s="206" t="s">
        <v>441</v>
      </c>
      <c r="D106" s="206"/>
      <c r="E106" s="206"/>
      <c r="F106" s="227" t="s">
        <v>442</v>
      </c>
      <c r="G106" s="206"/>
      <c r="H106" s="206" t="s">
        <v>475</v>
      </c>
      <c r="I106" s="206" t="s">
        <v>438</v>
      </c>
      <c r="J106" s="206">
        <v>50</v>
      </c>
      <c r="K106" s="219"/>
    </row>
    <row r="107" spans="2:11" ht="15" customHeight="1">
      <c r="B107" s="228"/>
      <c r="C107" s="206" t="s">
        <v>444</v>
      </c>
      <c r="D107" s="206"/>
      <c r="E107" s="206"/>
      <c r="F107" s="227" t="s">
        <v>436</v>
      </c>
      <c r="G107" s="206"/>
      <c r="H107" s="206" t="s">
        <v>475</v>
      </c>
      <c r="I107" s="206" t="s">
        <v>446</v>
      </c>
      <c r="J107" s="206"/>
      <c r="K107" s="219"/>
    </row>
    <row r="108" spans="2:11" ht="15" customHeight="1">
      <c r="B108" s="228"/>
      <c r="C108" s="206" t="s">
        <v>455</v>
      </c>
      <c r="D108" s="206"/>
      <c r="E108" s="206"/>
      <c r="F108" s="227" t="s">
        <v>442</v>
      </c>
      <c r="G108" s="206"/>
      <c r="H108" s="206" t="s">
        <v>475</v>
      </c>
      <c r="I108" s="206" t="s">
        <v>438</v>
      </c>
      <c r="J108" s="206">
        <v>50</v>
      </c>
      <c r="K108" s="219"/>
    </row>
    <row r="109" spans="2:11" ht="15" customHeight="1">
      <c r="B109" s="228"/>
      <c r="C109" s="206" t="s">
        <v>463</v>
      </c>
      <c r="D109" s="206"/>
      <c r="E109" s="206"/>
      <c r="F109" s="227" t="s">
        <v>442</v>
      </c>
      <c r="G109" s="206"/>
      <c r="H109" s="206" t="s">
        <v>475</v>
      </c>
      <c r="I109" s="206" t="s">
        <v>438</v>
      </c>
      <c r="J109" s="206">
        <v>50</v>
      </c>
      <c r="K109" s="219"/>
    </row>
    <row r="110" spans="2:11" ht="15" customHeight="1">
      <c r="B110" s="228"/>
      <c r="C110" s="206" t="s">
        <v>461</v>
      </c>
      <c r="D110" s="206"/>
      <c r="E110" s="206"/>
      <c r="F110" s="227" t="s">
        <v>442</v>
      </c>
      <c r="G110" s="206"/>
      <c r="H110" s="206" t="s">
        <v>475</v>
      </c>
      <c r="I110" s="206" t="s">
        <v>438</v>
      </c>
      <c r="J110" s="206">
        <v>50</v>
      </c>
      <c r="K110" s="219"/>
    </row>
    <row r="111" spans="2:11" ht="15" customHeight="1">
      <c r="B111" s="228"/>
      <c r="C111" s="206" t="s">
        <v>52</v>
      </c>
      <c r="D111" s="206"/>
      <c r="E111" s="206"/>
      <c r="F111" s="227" t="s">
        <v>436</v>
      </c>
      <c r="G111" s="206"/>
      <c r="H111" s="206" t="s">
        <v>476</v>
      </c>
      <c r="I111" s="206" t="s">
        <v>438</v>
      </c>
      <c r="J111" s="206">
        <v>20</v>
      </c>
      <c r="K111" s="219"/>
    </row>
    <row r="112" spans="2:11" ht="15" customHeight="1">
      <c r="B112" s="228"/>
      <c r="C112" s="206" t="s">
        <v>477</v>
      </c>
      <c r="D112" s="206"/>
      <c r="E112" s="206"/>
      <c r="F112" s="227" t="s">
        <v>436</v>
      </c>
      <c r="G112" s="206"/>
      <c r="H112" s="206" t="s">
        <v>478</v>
      </c>
      <c r="I112" s="206" t="s">
        <v>438</v>
      </c>
      <c r="J112" s="206">
        <v>120</v>
      </c>
      <c r="K112" s="219"/>
    </row>
    <row r="113" spans="2:11" ht="15" customHeight="1">
      <c r="B113" s="228"/>
      <c r="C113" s="206" t="s">
        <v>39</v>
      </c>
      <c r="D113" s="206"/>
      <c r="E113" s="206"/>
      <c r="F113" s="227" t="s">
        <v>436</v>
      </c>
      <c r="G113" s="206"/>
      <c r="H113" s="206" t="s">
        <v>479</v>
      </c>
      <c r="I113" s="206" t="s">
        <v>470</v>
      </c>
      <c r="J113" s="206"/>
      <c r="K113" s="219"/>
    </row>
    <row r="114" spans="2:11" ht="15" customHeight="1">
      <c r="B114" s="228"/>
      <c r="C114" s="206" t="s">
        <v>47</v>
      </c>
      <c r="D114" s="206"/>
      <c r="E114" s="206"/>
      <c r="F114" s="227" t="s">
        <v>436</v>
      </c>
      <c r="G114" s="206"/>
      <c r="H114" s="206" t="s">
        <v>480</v>
      </c>
      <c r="I114" s="206" t="s">
        <v>470</v>
      </c>
      <c r="J114" s="206"/>
      <c r="K114" s="219"/>
    </row>
    <row r="115" spans="2:11" ht="15" customHeight="1">
      <c r="B115" s="228"/>
      <c r="C115" s="206" t="s">
        <v>56</v>
      </c>
      <c r="D115" s="206"/>
      <c r="E115" s="206"/>
      <c r="F115" s="227" t="s">
        <v>436</v>
      </c>
      <c r="G115" s="206"/>
      <c r="H115" s="206" t="s">
        <v>481</v>
      </c>
      <c r="I115" s="206" t="s">
        <v>482</v>
      </c>
      <c r="J115" s="206"/>
      <c r="K115" s="219"/>
    </row>
    <row r="116" spans="2:11" ht="15" customHeight="1">
      <c r="B116" s="231"/>
      <c r="C116" s="237"/>
      <c r="D116" s="237"/>
      <c r="E116" s="237"/>
      <c r="F116" s="237"/>
      <c r="G116" s="237"/>
      <c r="H116" s="237"/>
      <c r="I116" s="237"/>
      <c r="J116" s="237"/>
      <c r="K116" s="233"/>
    </row>
    <row r="117" spans="2:11" ht="18.75" customHeight="1">
      <c r="B117" s="238"/>
      <c r="C117" s="203"/>
      <c r="D117" s="203"/>
      <c r="E117" s="203"/>
      <c r="F117" s="239"/>
      <c r="G117" s="203"/>
      <c r="H117" s="203"/>
      <c r="I117" s="203"/>
      <c r="J117" s="203"/>
      <c r="K117" s="238"/>
    </row>
    <row r="118" spans="2:11" ht="18.75" customHeight="1"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</row>
    <row r="119" spans="2:11" ht="7.5" customHeight="1">
      <c r="B119" s="240"/>
      <c r="C119" s="241"/>
      <c r="D119" s="241"/>
      <c r="E119" s="241"/>
      <c r="F119" s="241"/>
      <c r="G119" s="241"/>
      <c r="H119" s="241"/>
      <c r="I119" s="241"/>
      <c r="J119" s="241"/>
      <c r="K119" s="242"/>
    </row>
    <row r="120" spans="2:11" ht="45" customHeight="1">
      <c r="B120" s="243"/>
      <c r="C120" s="194" t="s">
        <v>483</v>
      </c>
      <c r="D120" s="194"/>
      <c r="E120" s="194"/>
      <c r="F120" s="194"/>
      <c r="G120" s="194"/>
      <c r="H120" s="194"/>
      <c r="I120" s="194"/>
      <c r="J120" s="194"/>
      <c r="K120" s="244"/>
    </row>
    <row r="121" spans="2:11" ht="17.25" customHeight="1">
      <c r="B121" s="245"/>
      <c r="C121" s="220" t="s">
        <v>430</v>
      </c>
      <c r="D121" s="220"/>
      <c r="E121" s="220"/>
      <c r="F121" s="220" t="s">
        <v>431</v>
      </c>
      <c r="G121" s="221"/>
      <c r="H121" s="220" t="s">
        <v>110</v>
      </c>
      <c r="I121" s="220" t="s">
        <v>56</v>
      </c>
      <c r="J121" s="220" t="s">
        <v>432</v>
      </c>
      <c r="K121" s="246"/>
    </row>
    <row r="122" spans="2:11" ht="17.25" customHeight="1">
      <c r="B122" s="245"/>
      <c r="C122" s="222" t="s">
        <v>433</v>
      </c>
      <c r="D122" s="222"/>
      <c r="E122" s="222"/>
      <c r="F122" s="223" t="s">
        <v>434</v>
      </c>
      <c r="G122" s="224"/>
      <c r="H122" s="222"/>
      <c r="I122" s="222"/>
      <c r="J122" s="222" t="s">
        <v>435</v>
      </c>
      <c r="K122" s="246"/>
    </row>
    <row r="123" spans="2:11" ht="5.25" customHeight="1">
      <c r="B123" s="247"/>
      <c r="C123" s="225"/>
      <c r="D123" s="225"/>
      <c r="E123" s="225"/>
      <c r="F123" s="225"/>
      <c r="G123" s="206"/>
      <c r="H123" s="225"/>
      <c r="I123" s="225"/>
      <c r="J123" s="225"/>
      <c r="K123" s="248"/>
    </row>
    <row r="124" spans="2:11" ht="15" customHeight="1">
      <c r="B124" s="247"/>
      <c r="C124" s="206" t="s">
        <v>439</v>
      </c>
      <c r="D124" s="225"/>
      <c r="E124" s="225"/>
      <c r="F124" s="227" t="s">
        <v>436</v>
      </c>
      <c r="G124" s="206"/>
      <c r="H124" s="206" t="s">
        <v>475</v>
      </c>
      <c r="I124" s="206" t="s">
        <v>438</v>
      </c>
      <c r="J124" s="206">
        <v>120</v>
      </c>
      <c r="K124" s="249"/>
    </row>
    <row r="125" spans="2:11" ht="15" customHeight="1">
      <c r="B125" s="247"/>
      <c r="C125" s="206" t="s">
        <v>484</v>
      </c>
      <c r="D125" s="206"/>
      <c r="E125" s="206"/>
      <c r="F125" s="227" t="s">
        <v>436</v>
      </c>
      <c r="G125" s="206"/>
      <c r="H125" s="206" t="s">
        <v>485</v>
      </c>
      <c r="I125" s="206" t="s">
        <v>438</v>
      </c>
      <c r="J125" s="206" t="s">
        <v>486</v>
      </c>
      <c r="K125" s="249"/>
    </row>
    <row r="126" spans="2:11" ht="15" customHeight="1">
      <c r="B126" s="247"/>
      <c r="C126" s="206" t="s">
        <v>385</v>
      </c>
      <c r="D126" s="206"/>
      <c r="E126" s="206"/>
      <c r="F126" s="227" t="s">
        <v>436</v>
      </c>
      <c r="G126" s="206"/>
      <c r="H126" s="206" t="s">
        <v>487</v>
      </c>
      <c r="I126" s="206" t="s">
        <v>438</v>
      </c>
      <c r="J126" s="206" t="s">
        <v>486</v>
      </c>
      <c r="K126" s="249"/>
    </row>
    <row r="127" spans="2:11" ht="15" customHeight="1">
      <c r="B127" s="247"/>
      <c r="C127" s="206" t="s">
        <v>447</v>
      </c>
      <c r="D127" s="206"/>
      <c r="E127" s="206"/>
      <c r="F127" s="227" t="s">
        <v>442</v>
      </c>
      <c r="G127" s="206"/>
      <c r="H127" s="206" t="s">
        <v>448</v>
      </c>
      <c r="I127" s="206" t="s">
        <v>438</v>
      </c>
      <c r="J127" s="206">
        <v>15</v>
      </c>
      <c r="K127" s="249"/>
    </row>
    <row r="128" spans="2:11" ht="15" customHeight="1">
      <c r="B128" s="247"/>
      <c r="C128" s="229" t="s">
        <v>449</v>
      </c>
      <c r="D128" s="229"/>
      <c r="E128" s="229"/>
      <c r="F128" s="230" t="s">
        <v>442</v>
      </c>
      <c r="G128" s="229"/>
      <c r="H128" s="229" t="s">
        <v>450</v>
      </c>
      <c r="I128" s="229" t="s">
        <v>438</v>
      </c>
      <c r="J128" s="229">
        <v>15</v>
      </c>
      <c r="K128" s="249"/>
    </row>
    <row r="129" spans="2:11" ht="15" customHeight="1">
      <c r="B129" s="247"/>
      <c r="C129" s="229" t="s">
        <v>451</v>
      </c>
      <c r="D129" s="229"/>
      <c r="E129" s="229"/>
      <c r="F129" s="230" t="s">
        <v>442</v>
      </c>
      <c r="G129" s="229"/>
      <c r="H129" s="229" t="s">
        <v>452</v>
      </c>
      <c r="I129" s="229" t="s">
        <v>438</v>
      </c>
      <c r="J129" s="229">
        <v>20</v>
      </c>
      <c r="K129" s="249"/>
    </row>
    <row r="130" spans="2:11" ht="15" customHeight="1">
      <c r="B130" s="247"/>
      <c r="C130" s="229" t="s">
        <v>453</v>
      </c>
      <c r="D130" s="229"/>
      <c r="E130" s="229"/>
      <c r="F130" s="230" t="s">
        <v>442</v>
      </c>
      <c r="G130" s="229"/>
      <c r="H130" s="229" t="s">
        <v>454</v>
      </c>
      <c r="I130" s="229" t="s">
        <v>438</v>
      </c>
      <c r="J130" s="229">
        <v>20</v>
      </c>
      <c r="K130" s="249"/>
    </row>
    <row r="131" spans="2:11" ht="15" customHeight="1">
      <c r="B131" s="247"/>
      <c r="C131" s="206" t="s">
        <v>441</v>
      </c>
      <c r="D131" s="206"/>
      <c r="E131" s="206"/>
      <c r="F131" s="227" t="s">
        <v>442</v>
      </c>
      <c r="G131" s="206"/>
      <c r="H131" s="206" t="s">
        <v>475</v>
      </c>
      <c r="I131" s="206" t="s">
        <v>438</v>
      </c>
      <c r="J131" s="206">
        <v>50</v>
      </c>
      <c r="K131" s="249"/>
    </row>
    <row r="132" spans="2:11" ht="15" customHeight="1">
      <c r="B132" s="247"/>
      <c r="C132" s="206" t="s">
        <v>455</v>
      </c>
      <c r="D132" s="206"/>
      <c r="E132" s="206"/>
      <c r="F132" s="227" t="s">
        <v>442</v>
      </c>
      <c r="G132" s="206"/>
      <c r="H132" s="206" t="s">
        <v>475</v>
      </c>
      <c r="I132" s="206" t="s">
        <v>438</v>
      </c>
      <c r="J132" s="206">
        <v>50</v>
      </c>
      <c r="K132" s="249"/>
    </row>
    <row r="133" spans="2:11" ht="15" customHeight="1">
      <c r="B133" s="247"/>
      <c r="C133" s="206" t="s">
        <v>461</v>
      </c>
      <c r="D133" s="206"/>
      <c r="E133" s="206"/>
      <c r="F133" s="227" t="s">
        <v>442</v>
      </c>
      <c r="G133" s="206"/>
      <c r="H133" s="206" t="s">
        <v>475</v>
      </c>
      <c r="I133" s="206" t="s">
        <v>438</v>
      </c>
      <c r="J133" s="206">
        <v>50</v>
      </c>
      <c r="K133" s="249"/>
    </row>
    <row r="134" spans="2:11" ht="15" customHeight="1">
      <c r="B134" s="247"/>
      <c r="C134" s="206" t="s">
        <v>463</v>
      </c>
      <c r="D134" s="206"/>
      <c r="E134" s="206"/>
      <c r="F134" s="227" t="s">
        <v>442</v>
      </c>
      <c r="G134" s="206"/>
      <c r="H134" s="206" t="s">
        <v>475</v>
      </c>
      <c r="I134" s="206" t="s">
        <v>438</v>
      </c>
      <c r="J134" s="206">
        <v>50</v>
      </c>
      <c r="K134" s="249"/>
    </row>
    <row r="135" spans="2:11" ht="15" customHeight="1">
      <c r="B135" s="247"/>
      <c r="C135" s="206" t="s">
        <v>117</v>
      </c>
      <c r="D135" s="206"/>
      <c r="E135" s="206"/>
      <c r="F135" s="227" t="s">
        <v>442</v>
      </c>
      <c r="G135" s="206"/>
      <c r="H135" s="206" t="s">
        <v>488</v>
      </c>
      <c r="I135" s="206" t="s">
        <v>438</v>
      </c>
      <c r="J135" s="206">
        <v>255</v>
      </c>
      <c r="K135" s="249"/>
    </row>
    <row r="136" spans="2:11" ht="15" customHeight="1">
      <c r="B136" s="247"/>
      <c r="C136" s="206" t="s">
        <v>465</v>
      </c>
      <c r="D136" s="206"/>
      <c r="E136" s="206"/>
      <c r="F136" s="227" t="s">
        <v>436</v>
      </c>
      <c r="G136" s="206"/>
      <c r="H136" s="206" t="s">
        <v>489</v>
      </c>
      <c r="I136" s="206" t="s">
        <v>467</v>
      </c>
      <c r="J136" s="206"/>
      <c r="K136" s="249"/>
    </row>
    <row r="137" spans="2:11" ht="15" customHeight="1">
      <c r="B137" s="247"/>
      <c r="C137" s="206" t="s">
        <v>468</v>
      </c>
      <c r="D137" s="206"/>
      <c r="E137" s="206"/>
      <c r="F137" s="227" t="s">
        <v>436</v>
      </c>
      <c r="G137" s="206"/>
      <c r="H137" s="206" t="s">
        <v>490</v>
      </c>
      <c r="I137" s="206" t="s">
        <v>470</v>
      </c>
      <c r="J137" s="206"/>
      <c r="K137" s="249"/>
    </row>
    <row r="138" spans="2:11" ht="15" customHeight="1">
      <c r="B138" s="247"/>
      <c r="C138" s="206" t="s">
        <v>471</v>
      </c>
      <c r="D138" s="206"/>
      <c r="E138" s="206"/>
      <c r="F138" s="227" t="s">
        <v>436</v>
      </c>
      <c r="G138" s="206"/>
      <c r="H138" s="206" t="s">
        <v>471</v>
      </c>
      <c r="I138" s="206" t="s">
        <v>470</v>
      </c>
      <c r="J138" s="206"/>
      <c r="K138" s="249"/>
    </row>
    <row r="139" spans="2:11" ht="15" customHeight="1">
      <c r="B139" s="247"/>
      <c r="C139" s="206" t="s">
        <v>39</v>
      </c>
      <c r="D139" s="206"/>
      <c r="E139" s="206"/>
      <c r="F139" s="227" t="s">
        <v>436</v>
      </c>
      <c r="G139" s="206"/>
      <c r="H139" s="206" t="s">
        <v>491</v>
      </c>
      <c r="I139" s="206" t="s">
        <v>470</v>
      </c>
      <c r="J139" s="206"/>
      <c r="K139" s="249"/>
    </row>
    <row r="140" spans="2:11" ht="15" customHeight="1">
      <c r="B140" s="247"/>
      <c r="C140" s="206" t="s">
        <v>492</v>
      </c>
      <c r="D140" s="206"/>
      <c r="E140" s="206"/>
      <c r="F140" s="227" t="s">
        <v>436</v>
      </c>
      <c r="G140" s="206"/>
      <c r="H140" s="206" t="s">
        <v>493</v>
      </c>
      <c r="I140" s="206" t="s">
        <v>470</v>
      </c>
      <c r="J140" s="206"/>
      <c r="K140" s="249"/>
    </row>
    <row r="141" spans="2:11" ht="15" customHeight="1">
      <c r="B141" s="250"/>
      <c r="C141" s="251"/>
      <c r="D141" s="251"/>
      <c r="E141" s="251"/>
      <c r="F141" s="251"/>
      <c r="G141" s="251"/>
      <c r="H141" s="251"/>
      <c r="I141" s="251"/>
      <c r="J141" s="251"/>
      <c r="K141" s="252"/>
    </row>
    <row r="142" spans="2:11" ht="18.75" customHeight="1">
      <c r="B142" s="203"/>
      <c r="C142" s="203"/>
      <c r="D142" s="203"/>
      <c r="E142" s="203"/>
      <c r="F142" s="239"/>
      <c r="G142" s="203"/>
      <c r="H142" s="203"/>
      <c r="I142" s="203"/>
      <c r="J142" s="203"/>
      <c r="K142" s="203"/>
    </row>
    <row r="143" spans="2:11" ht="18.75" customHeight="1"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</row>
    <row r="144" spans="2:11" ht="7.5" customHeight="1">
      <c r="B144" s="214"/>
      <c r="C144" s="215"/>
      <c r="D144" s="215"/>
      <c r="E144" s="215"/>
      <c r="F144" s="215"/>
      <c r="G144" s="215"/>
      <c r="H144" s="215"/>
      <c r="I144" s="215"/>
      <c r="J144" s="215"/>
      <c r="K144" s="216"/>
    </row>
    <row r="145" spans="2:11" ht="45" customHeight="1">
      <c r="B145" s="217"/>
      <c r="C145" s="218" t="s">
        <v>494</v>
      </c>
      <c r="D145" s="218"/>
      <c r="E145" s="218"/>
      <c r="F145" s="218"/>
      <c r="G145" s="218"/>
      <c r="H145" s="218"/>
      <c r="I145" s="218"/>
      <c r="J145" s="218"/>
      <c r="K145" s="219"/>
    </row>
    <row r="146" spans="2:11" ht="17.25" customHeight="1">
      <c r="B146" s="217"/>
      <c r="C146" s="220" t="s">
        <v>430</v>
      </c>
      <c r="D146" s="220"/>
      <c r="E146" s="220"/>
      <c r="F146" s="220" t="s">
        <v>431</v>
      </c>
      <c r="G146" s="221"/>
      <c r="H146" s="220" t="s">
        <v>110</v>
      </c>
      <c r="I146" s="220" t="s">
        <v>56</v>
      </c>
      <c r="J146" s="220" t="s">
        <v>432</v>
      </c>
      <c r="K146" s="219"/>
    </row>
    <row r="147" spans="2:11" ht="17.25" customHeight="1">
      <c r="B147" s="217"/>
      <c r="C147" s="222" t="s">
        <v>433</v>
      </c>
      <c r="D147" s="222"/>
      <c r="E147" s="222"/>
      <c r="F147" s="223" t="s">
        <v>434</v>
      </c>
      <c r="G147" s="224"/>
      <c r="H147" s="222"/>
      <c r="I147" s="222"/>
      <c r="J147" s="222" t="s">
        <v>435</v>
      </c>
      <c r="K147" s="219"/>
    </row>
    <row r="148" spans="2:11" ht="5.25" customHeight="1">
      <c r="B148" s="228"/>
      <c r="C148" s="225"/>
      <c r="D148" s="225"/>
      <c r="E148" s="225"/>
      <c r="F148" s="225"/>
      <c r="G148" s="226"/>
      <c r="H148" s="225"/>
      <c r="I148" s="225"/>
      <c r="J148" s="225"/>
      <c r="K148" s="249"/>
    </row>
    <row r="149" spans="2:11" ht="15" customHeight="1">
      <c r="B149" s="228"/>
      <c r="C149" s="253" t="s">
        <v>439</v>
      </c>
      <c r="D149" s="206"/>
      <c r="E149" s="206"/>
      <c r="F149" s="254" t="s">
        <v>436</v>
      </c>
      <c r="G149" s="206"/>
      <c r="H149" s="253" t="s">
        <v>475</v>
      </c>
      <c r="I149" s="253" t="s">
        <v>438</v>
      </c>
      <c r="J149" s="253">
        <v>120</v>
      </c>
      <c r="K149" s="249"/>
    </row>
    <row r="150" spans="2:11" ht="15" customHeight="1">
      <c r="B150" s="228"/>
      <c r="C150" s="253" t="s">
        <v>484</v>
      </c>
      <c r="D150" s="206"/>
      <c r="E150" s="206"/>
      <c r="F150" s="254" t="s">
        <v>436</v>
      </c>
      <c r="G150" s="206"/>
      <c r="H150" s="253" t="s">
        <v>495</v>
      </c>
      <c r="I150" s="253" t="s">
        <v>438</v>
      </c>
      <c r="J150" s="253" t="s">
        <v>486</v>
      </c>
      <c r="K150" s="249"/>
    </row>
    <row r="151" spans="2:11" ht="15" customHeight="1">
      <c r="B151" s="228"/>
      <c r="C151" s="253" t="s">
        <v>385</v>
      </c>
      <c r="D151" s="206"/>
      <c r="E151" s="206"/>
      <c r="F151" s="254" t="s">
        <v>436</v>
      </c>
      <c r="G151" s="206"/>
      <c r="H151" s="253" t="s">
        <v>496</v>
      </c>
      <c r="I151" s="253" t="s">
        <v>438</v>
      </c>
      <c r="J151" s="253" t="s">
        <v>486</v>
      </c>
      <c r="K151" s="249"/>
    </row>
    <row r="152" spans="2:11" ht="15" customHeight="1">
      <c r="B152" s="228"/>
      <c r="C152" s="253" t="s">
        <v>441</v>
      </c>
      <c r="D152" s="206"/>
      <c r="E152" s="206"/>
      <c r="F152" s="254" t="s">
        <v>442</v>
      </c>
      <c r="G152" s="206"/>
      <c r="H152" s="253" t="s">
        <v>475</v>
      </c>
      <c r="I152" s="253" t="s">
        <v>438</v>
      </c>
      <c r="J152" s="253">
        <v>50</v>
      </c>
      <c r="K152" s="249"/>
    </row>
    <row r="153" spans="2:11" ht="15" customHeight="1">
      <c r="B153" s="228"/>
      <c r="C153" s="253" t="s">
        <v>444</v>
      </c>
      <c r="D153" s="206"/>
      <c r="E153" s="206"/>
      <c r="F153" s="254" t="s">
        <v>436</v>
      </c>
      <c r="G153" s="206"/>
      <c r="H153" s="253" t="s">
        <v>475</v>
      </c>
      <c r="I153" s="253" t="s">
        <v>446</v>
      </c>
      <c r="J153" s="253"/>
      <c r="K153" s="249"/>
    </row>
    <row r="154" spans="2:11" ht="15" customHeight="1">
      <c r="B154" s="228"/>
      <c r="C154" s="253" t="s">
        <v>455</v>
      </c>
      <c r="D154" s="206"/>
      <c r="E154" s="206"/>
      <c r="F154" s="254" t="s">
        <v>442</v>
      </c>
      <c r="G154" s="206"/>
      <c r="H154" s="253" t="s">
        <v>475</v>
      </c>
      <c r="I154" s="253" t="s">
        <v>438</v>
      </c>
      <c r="J154" s="253">
        <v>50</v>
      </c>
      <c r="K154" s="249"/>
    </row>
    <row r="155" spans="2:11" ht="15" customHeight="1">
      <c r="B155" s="228"/>
      <c r="C155" s="253" t="s">
        <v>463</v>
      </c>
      <c r="D155" s="206"/>
      <c r="E155" s="206"/>
      <c r="F155" s="254" t="s">
        <v>442</v>
      </c>
      <c r="G155" s="206"/>
      <c r="H155" s="253" t="s">
        <v>475</v>
      </c>
      <c r="I155" s="253" t="s">
        <v>438</v>
      </c>
      <c r="J155" s="253">
        <v>50</v>
      </c>
      <c r="K155" s="249"/>
    </row>
    <row r="156" spans="2:11" ht="15" customHeight="1">
      <c r="B156" s="228"/>
      <c r="C156" s="253" t="s">
        <v>461</v>
      </c>
      <c r="D156" s="206"/>
      <c r="E156" s="206"/>
      <c r="F156" s="254" t="s">
        <v>442</v>
      </c>
      <c r="G156" s="206"/>
      <c r="H156" s="253" t="s">
        <v>475</v>
      </c>
      <c r="I156" s="253" t="s">
        <v>438</v>
      </c>
      <c r="J156" s="253">
        <v>50</v>
      </c>
      <c r="K156" s="249"/>
    </row>
    <row r="157" spans="2:11" ht="15" customHeight="1">
      <c r="B157" s="228"/>
      <c r="C157" s="253" t="s">
        <v>84</v>
      </c>
      <c r="D157" s="206"/>
      <c r="E157" s="206"/>
      <c r="F157" s="254" t="s">
        <v>436</v>
      </c>
      <c r="G157" s="206"/>
      <c r="H157" s="253" t="s">
        <v>497</v>
      </c>
      <c r="I157" s="253" t="s">
        <v>438</v>
      </c>
      <c r="J157" s="253" t="s">
        <v>498</v>
      </c>
      <c r="K157" s="249"/>
    </row>
    <row r="158" spans="2:11" ht="15" customHeight="1">
      <c r="B158" s="228"/>
      <c r="C158" s="253" t="s">
        <v>499</v>
      </c>
      <c r="D158" s="206"/>
      <c r="E158" s="206"/>
      <c r="F158" s="254" t="s">
        <v>436</v>
      </c>
      <c r="G158" s="206"/>
      <c r="H158" s="253" t="s">
        <v>500</v>
      </c>
      <c r="I158" s="253" t="s">
        <v>470</v>
      </c>
      <c r="J158" s="253"/>
      <c r="K158" s="249"/>
    </row>
    <row r="159" spans="2:11" ht="15" customHeight="1">
      <c r="B159" s="255"/>
      <c r="C159" s="237"/>
      <c r="D159" s="237"/>
      <c r="E159" s="237"/>
      <c r="F159" s="237"/>
      <c r="G159" s="237"/>
      <c r="H159" s="237"/>
      <c r="I159" s="237"/>
      <c r="J159" s="237"/>
      <c r="K159" s="256"/>
    </row>
    <row r="160" spans="2:11" ht="18.75" customHeight="1">
      <c r="B160" s="203"/>
      <c r="C160" s="206"/>
      <c r="D160" s="206"/>
      <c r="E160" s="206"/>
      <c r="F160" s="227"/>
      <c r="G160" s="206"/>
      <c r="H160" s="206"/>
      <c r="I160" s="206"/>
      <c r="J160" s="206"/>
      <c r="K160" s="203"/>
    </row>
    <row r="161" spans="2:11" ht="18.75" customHeight="1"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</row>
    <row r="162" spans="2:11" ht="7.5" customHeight="1">
      <c r="B162" s="190"/>
      <c r="C162" s="191"/>
      <c r="D162" s="191"/>
      <c r="E162" s="191"/>
      <c r="F162" s="191"/>
      <c r="G162" s="191"/>
      <c r="H162" s="191"/>
      <c r="I162" s="191"/>
      <c r="J162" s="191"/>
      <c r="K162" s="192"/>
    </row>
    <row r="163" spans="2:11" ht="45" customHeight="1">
      <c r="B163" s="193"/>
      <c r="C163" s="194" t="s">
        <v>501</v>
      </c>
      <c r="D163" s="194"/>
      <c r="E163" s="194"/>
      <c r="F163" s="194"/>
      <c r="G163" s="194"/>
      <c r="H163" s="194"/>
      <c r="I163" s="194"/>
      <c r="J163" s="194"/>
      <c r="K163" s="195"/>
    </row>
    <row r="164" spans="2:11" ht="17.25" customHeight="1">
      <c r="B164" s="193"/>
      <c r="C164" s="220" t="s">
        <v>430</v>
      </c>
      <c r="D164" s="220"/>
      <c r="E164" s="220"/>
      <c r="F164" s="220" t="s">
        <v>431</v>
      </c>
      <c r="G164" s="257"/>
      <c r="H164" s="258" t="s">
        <v>110</v>
      </c>
      <c r="I164" s="258" t="s">
        <v>56</v>
      </c>
      <c r="J164" s="220" t="s">
        <v>432</v>
      </c>
      <c r="K164" s="195"/>
    </row>
    <row r="165" spans="2:11" ht="17.25" customHeight="1">
      <c r="B165" s="197"/>
      <c r="C165" s="222" t="s">
        <v>433</v>
      </c>
      <c r="D165" s="222"/>
      <c r="E165" s="222"/>
      <c r="F165" s="223" t="s">
        <v>434</v>
      </c>
      <c r="G165" s="259"/>
      <c r="H165" s="260"/>
      <c r="I165" s="260"/>
      <c r="J165" s="222" t="s">
        <v>435</v>
      </c>
      <c r="K165" s="199"/>
    </row>
    <row r="166" spans="2:11" ht="5.25" customHeight="1">
      <c r="B166" s="228"/>
      <c r="C166" s="225"/>
      <c r="D166" s="225"/>
      <c r="E166" s="225"/>
      <c r="F166" s="225"/>
      <c r="G166" s="226"/>
      <c r="H166" s="225"/>
      <c r="I166" s="225"/>
      <c r="J166" s="225"/>
      <c r="K166" s="249"/>
    </row>
    <row r="167" spans="2:11" ht="15" customHeight="1">
      <c r="B167" s="228"/>
      <c r="C167" s="206" t="s">
        <v>439</v>
      </c>
      <c r="D167" s="206"/>
      <c r="E167" s="206"/>
      <c r="F167" s="227" t="s">
        <v>436</v>
      </c>
      <c r="G167" s="206"/>
      <c r="H167" s="206" t="s">
        <v>475</v>
      </c>
      <c r="I167" s="206" t="s">
        <v>438</v>
      </c>
      <c r="J167" s="206">
        <v>120</v>
      </c>
      <c r="K167" s="249"/>
    </row>
    <row r="168" spans="2:11" ht="15" customHeight="1">
      <c r="B168" s="228"/>
      <c r="C168" s="206" t="s">
        <v>484</v>
      </c>
      <c r="D168" s="206"/>
      <c r="E168" s="206"/>
      <c r="F168" s="227" t="s">
        <v>436</v>
      </c>
      <c r="G168" s="206"/>
      <c r="H168" s="206" t="s">
        <v>485</v>
      </c>
      <c r="I168" s="206" t="s">
        <v>438</v>
      </c>
      <c r="J168" s="206" t="s">
        <v>486</v>
      </c>
      <c r="K168" s="249"/>
    </row>
    <row r="169" spans="2:11" ht="15" customHeight="1">
      <c r="B169" s="228"/>
      <c r="C169" s="206" t="s">
        <v>385</v>
      </c>
      <c r="D169" s="206"/>
      <c r="E169" s="206"/>
      <c r="F169" s="227" t="s">
        <v>436</v>
      </c>
      <c r="G169" s="206"/>
      <c r="H169" s="206" t="s">
        <v>502</v>
      </c>
      <c r="I169" s="206" t="s">
        <v>438</v>
      </c>
      <c r="J169" s="206" t="s">
        <v>486</v>
      </c>
      <c r="K169" s="249"/>
    </row>
    <row r="170" spans="2:11" ht="15" customHeight="1">
      <c r="B170" s="228"/>
      <c r="C170" s="206" t="s">
        <v>441</v>
      </c>
      <c r="D170" s="206"/>
      <c r="E170" s="206"/>
      <c r="F170" s="227" t="s">
        <v>442</v>
      </c>
      <c r="G170" s="206"/>
      <c r="H170" s="206" t="s">
        <v>502</v>
      </c>
      <c r="I170" s="206" t="s">
        <v>438</v>
      </c>
      <c r="J170" s="206">
        <v>50</v>
      </c>
      <c r="K170" s="249"/>
    </row>
    <row r="171" spans="2:11" ht="15" customHeight="1">
      <c r="B171" s="228"/>
      <c r="C171" s="206" t="s">
        <v>444</v>
      </c>
      <c r="D171" s="206"/>
      <c r="E171" s="206"/>
      <c r="F171" s="227" t="s">
        <v>436</v>
      </c>
      <c r="G171" s="206"/>
      <c r="H171" s="206" t="s">
        <v>502</v>
      </c>
      <c r="I171" s="206" t="s">
        <v>446</v>
      </c>
      <c r="J171" s="206"/>
      <c r="K171" s="249"/>
    </row>
    <row r="172" spans="2:11" ht="15" customHeight="1">
      <c r="B172" s="228"/>
      <c r="C172" s="206" t="s">
        <v>455</v>
      </c>
      <c r="D172" s="206"/>
      <c r="E172" s="206"/>
      <c r="F172" s="227" t="s">
        <v>442</v>
      </c>
      <c r="G172" s="206"/>
      <c r="H172" s="206" t="s">
        <v>502</v>
      </c>
      <c r="I172" s="206" t="s">
        <v>438</v>
      </c>
      <c r="J172" s="206">
        <v>50</v>
      </c>
      <c r="K172" s="249"/>
    </row>
    <row r="173" spans="2:11" ht="15" customHeight="1">
      <c r="B173" s="228"/>
      <c r="C173" s="206" t="s">
        <v>463</v>
      </c>
      <c r="D173" s="206"/>
      <c r="E173" s="206"/>
      <c r="F173" s="227" t="s">
        <v>442</v>
      </c>
      <c r="G173" s="206"/>
      <c r="H173" s="206" t="s">
        <v>502</v>
      </c>
      <c r="I173" s="206" t="s">
        <v>438</v>
      </c>
      <c r="J173" s="206">
        <v>50</v>
      </c>
      <c r="K173" s="249"/>
    </row>
    <row r="174" spans="2:11" ht="15" customHeight="1">
      <c r="B174" s="228"/>
      <c r="C174" s="206" t="s">
        <v>461</v>
      </c>
      <c r="D174" s="206"/>
      <c r="E174" s="206"/>
      <c r="F174" s="227" t="s">
        <v>442</v>
      </c>
      <c r="G174" s="206"/>
      <c r="H174" s="206" t="s">
        <v>502</v>
      </c>
      <c r="I174" s="206" t="s">
        <v>438</v>
      </c>
      <c r="J174" s="206">
        <v>50</v>
      </c>
      <c r="K174" s="249"/>
    </row>
    <row r="175" spans="2:11" ht="15" customHeight="1">
      <c r="B175" s="228"/>
      <c r="C175" s="206" t="s">
        <v>109</v>
      </c>
      <c r="D175" s="206"/>
      <c r="E175" s="206"/>
      <c r="F175" s="227" t="s">
        <v>436</v>
      </c>
      <c r="G175" s="206"/>
      <c r="H175" s="206" t="s">
        <v>503</v>
      </c>
      <c r="I175" s="206" t="s">
        <v>504</v>
      </c>
      <c r="J175" s="206"/>
      <c r="K175" s="249"/>
    </row>
    <row r="176" spans="2:11" ht="15" customHeight="1">
      <c r="B176" s="228"/>
      <c r="C176" s="206" t="s">
        <v>56</v>
      </c>
      <c r="D176" s="206"/>
      <c r="E176" s="206"/>
      <c r="F176" s="227" t="s">
        <v>436</v>
      </c>
      <c r="G176" s="206"/>
      <c r="H176" s="206" t="s">
        <v>505</v>
      </c>
      <c r="I176" s="206" t="s">
        <v>506</v>
      </c>
      <c r="J176" s="206">
        <v>1</v>
      </c>
      <c r="K176" s="249"/>
    </row>
    <row r="177" spans="2:11" ht="15" customHeight="1">
      <c r="B177" s="228"/>
      <c r="C177" s="206" t="s">
        <v>52</v>
      </c>
      <c r="D177" s="206"/>
      <c r="E177" s="206"/>
      <c r="F177" s="227" t="s">
        <v>436</v>
      </c>
      <c r="G177" s="206"/>
      <c r="H177" s="206" t="s">
        <v>507</v>
      </c>
      <c r="I177" s="206" t="s">
        <v>438</v>
      </c>
      <c r="J177" s="206">
        <v>20</v>
      </c>
      <c r="K177" s="249"/>
    </row>
    <row r="178" spans="2:11" ht="15" customHeight="1">
      <c r="B178" s="228"/>
      <c r="C178" s="206" t="s">
        <v>110</v>
      </c>
      <c r="D178" s="206"/>
      <c r="E178" s="206"/>
      <c r="F178" s="227" t="s">
        <v>436</v>
      </c>
      <c r="G178" s="206"/>
      <c r="H178" s="206" t="s">
        <v>508</v>
      </c>
      <c r="I178" s="206" t="s">
        <v>438</v>
      </c>
      <c r="J178" s="206">
        <v>255</v>
      </c>
      <c r="K178" s="249"/>
    </row>
    <row r="179" spans="2:11" ht="15" customHeight="1">
      <c r="B179" s="228"/>
      <c r="C179" s="206" t="s">
        <v>111</v>
      </c>
      <c r="D179" s="206"/>
      <c r="E179" s="206"/>
      <c r="F179" s="227" t="s">
        <v>436</v>
      </c>
      <c r="G179" s="206"/>
      <c r="H179" s="206" t="s">
        <v>401</v>
      </c>
      <c r="I179" s="206" t="s">
        <v>438</v>
      </c>
      <c r="J179" s="206">
        <v>10</v>
      </c>
      <c r="K179" s="249"/>
    </row>
    <row r="180" spans="2:11" ht="15" customHeight="1">
      <c r="B180" s="228"/>
      <c r="C180" s="206" t="s">
        <v>112</v>
      </c>
      <c r="D180" s="206"/>
      <c r="E180" s="206"/>
      <c r="F180" s="227" t="s">
        <v>436</v>
      </c>
      <c r="G180" s="206"/>
      <c r="H180" s="206" t="s">
        <v>509</v>
      </c>
      <c r="I180" s="206" t="s">
        <v>470</v>
      </c>
      <c r="J180" s="206"/>
      <c r="K180" s="249"/>
    </row>
    <row r="181" spans="2:11" ht="15" customHeight="1">
      <c r="B181" s="228"/>
      <c r="C181" s="206" t="s">
        <v>510</v>
      </c>
      <c r="D181" s="206"/>
      <c r="E181" s="206"/>
      <c r="F181" s="227" t="s">
        <v>436</v>
      </c>
      <c r="G181" s="206"/>
      <c r="H181" s="206" t="s">
        <v>511</v>
      </c>
      <c r="I181" s="206" t="s">
        <v>470</v>
      </c>
      <c r="J181" s="206"/>
      <c r="K181" s="249"/>
    </row>
    <row r="182" spans="2:11" ht="15" customHeight="1">
      <c r="B182" s="228"/>
      <c r="C182" s="206" t="s">
        <v>499</v>
      </c>
      <c r="D182" s="206"/>
      <c r="E182" s="206"/>
      <c r="F182" s="227" t="s">
        <v>436</v>
      </c>
      <c r="G182" s="206"/>
      <c r="H182" s="206" t="s">
        <v>512</v>
      </c>
      <c r="I182" s="206" t="s">
        <v>470</v>
      </c>
      <c r="J182" s="206"/>
      <c r="K182" s="249"/>
    </row>
    <row r="183" spans="2:11" ht="15" customHeight="1">
      <c r="B183" s="228"/>
      <c r="C183" s="206" t="s">
        <v>116</v>
      </c>
      <c r="D183" s="206"/>
      <c r="E183" s="206"/>
      <c r="F183" s="227" t="s">
        <v>442</v>
      </c>
      <c r="G183" s="206"/>
      <c r="H183" s="206" t="s">
        <v>513</v>
      </c>
      <c r="I183" s="206" t="s">
        <v>438</v>
      </c>
      <c r="J183" s="206">
        <v>50</v>
      </c>
      <c r="K183" s="249"/>
    </row>
    <row r="184" spans="2:11" ht="15" customHeight="1">
      <c r="B184" s="255"/>
      <c r="C184" s="237"/>
      <c r="D184" s="237"/>
      <c r="E184" s="237"/>
      <c r="F184" s="237"/>
      <c r="G184" s="237"/>
      <c r="H184" s="237"/>
      <c r="I184" s="237"/>
      <c r="J184" s="237"/>
      <c r="K184" s="256"/>
    </row>
    <row r="185" spans="2:11" ht="18.75" customHeight="1">
      <c r="B185" s="203"/>
      <c r="C185" s="206"/>
      <c r="D185" s="206"/>
      <c r="E185" s="206"/>
      <c r="F185" s="227"/>
      <c r="G185" s="206"/>
      <c r="H185" s="206"/>
      <c r="I185" s="206"/>
      <c r="J185" s="206"/>
      <c r="K185" s="203"/>
    </row>
    <row r="186" spans="2:11" ht="18.75" customHeight="1"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</row>
    <row r="187" spans="2:11" ht="13.5">
      <c r="B187" s="190"/>
      <c r="C187" s="191"/>
      <c r="D187" s="191"/>
      <c r="E187" s="191"/>
      <c r="F187" s="191"/>
      <c r="G187" s="191"/>
      <c r="H187" s="191"/>
      <c r="I187" s="191"/>
      <c r="J187" s="191"/>
      <c r="K187" s="192"/>
    </row>
    <row r="188" spans="2:11" ht="21">
      <c r="B188" s="193"/>
      <c r="C188" s="194" t="s">
        <v>514</v>
      </c>
      <c r="D188" s="194"/>
      <c r="E188" s="194"/>
      <c r="F188" s="194"/>
      <c r="G188" s="194"/>
      <c r="H188" s="194"/>
      <c r="I188" s="194"/>
      <c r="J188" s="194"/>
      <c r="K188" s="195"/>
    </row>
    <row r="189" spans="2:11" ht="25.5" customHeight="1">
      <c r="B189" s="193"/>
      <c r="C189" s="261" t="s">
        <v>515</v>
      </c>
      <c r="D189" s="261"/>
      <c r="E189" s="261"/>
      <c r="F189" s="261" t="s">
        <v>516</v>
      </c>
      <c r="G189" s="262"/>
      <c r="H189" s="263" t="s">
        <v>517</v>
      </c>
      <c r="I189" s="263"/>
      <c r="J189" s="263"/>
      <c r="K189" s="195"/>
    </row>
    <row r="190" spans="2:11" ht="5.25" customHeight="1">
      <c r="B190" s="228"/>
      <c r="C190" s="225"/>
      <c r="D190" s="225"/>
      <c r="E190" s="225"/>
      <c r="F190" s="225"/>
      <c r="G190" s="206"/>
      <c r="H190" s="225"/>
      <c r="I190" s="225"/>
      <c r="J190" s="225"/>
      <c r="K190" s="249"/>
    </row>
    <row r="191" spans="2:11" ht="15" customHeight="1">
      <c r="B191" s="228"/>
      <c r="C191" s="206" t="s">
        <v>518</v>
      </c>
      <c r="D191" s="206"/>
      <c r="E191" s="206"/>
      <c r="F191" s="227" t="s">
        <v>41</v>
      </c>
      <c r="G191" s="206"/>
      <c r="H191" s="264" t="s">
        <v>519</v>
      </c>
      <c r="I191" s="264"/>
      <c r="J191" s="264"/>
      <c r="K191" s="249"/>
    </row>
    <row r="192" spans="2:11" ht="15" customHeight="1">
      <c r="B192" s="228"/>
      <c r="C192" s="234"/>
      <c r="D192" s="206"/>
      <c r="E192" s="206"/>
      <c r="F192" s="227" t="s">
        <v>43</v>
      </c>
      <c r="G192" s="206"/>
      <c r="H192" s="264" t="s">
        <v>520</v>
      </c>
      <c r="I192" s="264"/>
      <c r="J192" s="264"/>
      <c r="K192" s="249"/>
    </row>
    <row r="193" spans="2:11" ht="15" customHeight="1">
      <c r="B193" s="228"/>
      <c r="C193" s="234"/>
      <c r="D193" s="206"/>
      <c r="E193" s="206"/>
      <c r="F193" s="227" t="s">
        <v>46</v>
      </c>
      <c r="G193" s="206"/>
      <c r="H193" s="264" t="s">
        <v>521</v>
      </c>
      <c r="I193" s="264"/>
      <c r="J193" s="264"/>
      <c r="K193" s="249"/>
    </row>
    <row r="194" spans="2:11" ht="15" customHeight="1">
      <c r="B194" s="228"/>
      <c r="C194" s="206"/>
      <c r="D194" s="206"/>
      <c r="E194" s="206"/>
      <c r="F194" s="227" t="s">
        <v>44</v>
      </c>
      <c r="G194" s="206"/>
      <c r="H194" s="264" t="s">
        <v>522</v>
      </c>
      <c r="I194" s="264"/>
      <c r="J194" s="264"/>
      <c r="K194" s="249"/>
    </row>
    <row r="195" spans="2:11" ht="15" customHeight="1">
      <c r="B195" s="228"/>
      <c r="C195" s="206"/>
      <c r="D195" s="206"/>
      <c r="E195" s="206"/>
      <c r="F195" s="227" t="s">
        <v>45</v>
      </c>
      <c r="G195" s="206"/>
      <c r="H195" s="264" t="s">
        <v>523</v>
      </c>
      <c r="I195" s="264"/>
      <c r="J195" s="264"/>
      <c r="K195" s="249"/>
    </row>
    <row r="196" spans="2:11" ht="15" customHeight="1">
      <c r="B196" s="228"/>
      <c r="C196" s="206"/>
      <c r="D196" s="206"/>
      <c r="E196" s="206"/>
      <c r="F196" s="227"/>
      <c r="G196" s="206"/>
      <c r="H196" s="206"/>
      <c r="I196" s="206"/>
      <c r="J196" s="206"/>
      <c r="K196" s="249"/>
    </row>
    <row r="197" spans="2:11" ht="15" customHeight="1">
      <c r="B197" s="228"/>
      <c r="C197" s="206" t="s">
        <v>482</v>
      </c>
      <c r="D197" s="206"/>
      <c r="E197" s="206"/>
      <c r="F197" s="227" t="s">
        <v>76</v>
      </c>
      <c r="G197" s="206"/>
      <c r="H197" s="264" t="s">
        <v>524</v>
      </c>
      <c r="I197" s="264"/>
      <c r="J197" s="264"/>
      <c r="K197" s="249"/>
    </row>
    <row r="198" spans="2:11" ht="15" customHeight="1">
      <c r="B198" s="228"/>
      <c r="C198" s="234"/>
      <c r="D198" s="206"/>
      <c r="E198" s="206"/>
      <c r="F198" s="227" t="s">
        <v>379</v>
      </c>
      <c r="G198" s="206"/>
      <c r="H198" s="264" t="s">
        <v>380</v>
      </c>
      <c r="I198" s="264"/>
      <c r="J198" s="264"/>
      <c r="K198" s="249"/>
    </row>
    <row r="199" spans="2:11" ht="15" customHeight="1">
      <c r="B199" s="228"/>
      <c r="C199" s="206"/>
      <c r="D199" s="206"/>
      <c r="E199" s="206"/>
      <c r="F199" s="227" t="s">
        <v>377</v>
      </c>
      <c r="G199" s="206"/>
      <c r="H199" s="264" t="s">
        <v>525</v>
      </c>
      <c r="I199" s="264"/>
      <c r="J199" s="264"/>
      <c r="K199" s="249"/>
    </row>
    <row r="200" spans="2:11" ht="15" customHeight="1">
      <c r="B200" s="265"/>
      <c r="C200" s="234"/>
      <c r="D200" s="234"/>
      <c r="E200" s="234"/>
      <c r="F200" s="227" t="s">
        <v>381</v>
      </c>
      <c r="G200" s="212"/>
      <c r="H200" s="266" t="s">
        <v>382</v>
      </c>
      <c r="I200" s="266"/>
      <c r="J200" s="266"/>
      <c r="K200" s="267"/>
    </row>
    <row r="201" spans="2:11" ht="15" customHeight="1">
      <c r="B201" s="265"/>
      <c r="C201" s="234"/>
      <c r="D201" s="234"/>
      <c r="E201" s="234"/>
      <c r="F201" s="227" t="s">
        <v>383</v>
      </c>
      <c r="G201" s="212"/>
      <c r="H201" s="266" t="s">
        <v>526</v>
      </c>
      <c r="I201" s="266"/>
      <c r="J201" s="266"/>
      <c r="K201" s="267"/>
    </row>
    <row r="202" spans="2:11" ht="15" customHeight="1">
      <c r="B202" s="265"/>
      <c r="C202" s="234"/>
      <c r="D202" s="234"/>
      <c r="E202" s="234"/>
      <c r="F202" s="268"/>
      <c r="G202" s="212"/>
      <c r="H202" s="269"/>
      <c r="I202" s="269"/>
      <c r="J202" s="269"/>
      <c r="K202" s="267"/>
    </row>
    <row r="203" spans="2:11" ht="15" customHeight="1">
      <c r="B203" s="265"/>
      <c r="C203" s="206" t="s">
        <v>506</v>
      </c>
      <c r="D203" s="234"/>
      <c r="E203" s="234"/>
      <c r="F203" s="227">
        <v>1</v>
      </c>
      <c r="G203" s="212"/>
      <c r="H203" s="266" t="s">
        <v>527</v>
      </c>
      <c r="I203" s="266"/>
      <c r="J203" s="266"/>
      <c r="K203" s="267"/>
    </row>
    <row r="204" spans="2:11" ht="15" customHeight="1">
      <c r="B204" s="265"/>
      <c r="C204" s="234"/>
      <c r="D204" s="234"/>
      <c r="E204" s="234"/>
      <c r="F204" s="227">
        <v>2</v>
      </c>
      <c r="G204" s="212"/>
      <c r="H204" s="266" t="s">
        <v>528</v>
      </c>
      <c r="I204" s="266"/>
      <c r="J204" s="266"/>
      <c r="K204" s="267"/>
    </row>
    <row r="205" spans="2:11" ht="15" customHeight="1">
      <c r="B205" s="265"/>
      <c r="C205" s="234"/>
      <c r="D205" s="234"/>
      <c r="E205" s="234"/>
      <c r="F205" s="227">
        <v>3</v>
      </c>
      <c r="G205" s="212"/>
      <c r="H205" s="266" t="s">
        <v>529</v>
      </c>
      <c r="I205" s="266"/>
      <c r="J205" s="266"/>
      <c r="K205" s="267"/>
    </row>
    <row r="206" spans="2:11" ht="15" customHeight="1">
      <c r="B206" s="265"/>
      <c r="C206" s="234"/>
      <c r="D206" s="234"/>
      <c r="E206" s="234"/>
      <c r="F206" s="227">
        <v>4</v>
      </c>
      <c r="G206" s="212"/>
      <c r="H206" s="266" t="s">
        <v>530</v>
      </c>
      <c r="I206" s="266"/>
      <c r="J206" s="266"/>
      <c r="K206" s="267"/>
    </row>
    <row r="207" spans="2:11" ht="12.75" customHeight="1">
      <c r="B207" s="270"/>
      <c r="C207" s="271"/>
      <c r="D207" s="271"/>
      <c r="E207" s="271"/>
      <c r="F207" s="271"/>
      <c r="G207" s="271"/>
      <c r="H207" s="271"/>
      <c r="I207" s="271"/>
      <c r="J207" s="271"/>
      <c r="K207" s="272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Ostatnický</cp:lastModifiedBy>
  <dcterms:modified xsi:type="dcterms:W3CDTF">2016-08-22T06:06:39Z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