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SO 01 - Dodávka a montáž ..." sheetId="2" r:id="rId2"/>
    <sheet name="Pokyny pro vyplnění" sheetId="3" r:id="rId3"/>
  </sheets>
  <definedNames>
    <definedName name="_xlnm._FilterDatabase" localSheetId="1" hidden="1">'SO 01 - Dodávka a montáž ...'!$C$105:$K$105</definedName>
    <definedName name="_xlnm.Print_Titles" localSheetId="0">'Rekapitulace stavby'!$49:$49</definedName>
    <definedName name="_xlnm.Print_Titles" localSheetId="1">'SO 01 - Dodávka a montáž ...'!$105:$105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'SO 01 - Dodávka a montáž ...'!$C$4:$J$36,'SO 01 - Dodávka a montáž ...'!$C$42:$J$87,'SO 01 - Dodávka a montáž ...'!$C$93:$K$450</definedName>
  </definedNames>
  <calcPr fullCalcOnLoad="1"/>
</workbook>
</file>

<file path=xl/sharedStrings.xml><?xml version="1.0" encoding="utf-8"?>
<sst xmlns="http://schemas.openxmlformats.org/spreadsheetml/2006/main" count="4483" uniqueCount="1122">
  <si>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</si>
  <si>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</si>
  <si>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</si>
  <si>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</si>
  <si>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</si>
  <si>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</si>
  <si>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</si>
  <si>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</si>
  <si>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</si>
  <si>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</si>
  <si>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</si>
  <si>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</si>
  <si>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</si>
  <si>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</si>
  <si>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</si>
  <si>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</si>
  <si>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</si>
  <si>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</si>
  <si>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</si>
  <si>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</si>
  <si>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</si>
  <si>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</si>
  <si>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</si>
  <si>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</si>
  <si>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</si>
  <si>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</si>
  <si>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</si>
  <si>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</si>
  <si>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</si>
  <si>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</si>
  <si>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</si>
  <si>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</si>
  <si>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</si>
  <si>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</si>
  <si>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</si>
  <si>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</si>
  <si>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</si>
  <si>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</si>
  <si>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</si>
  <si>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</si>
  <si>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</si>
  <si>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</si>
  <si>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</si>
  <si>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</si>
  <si>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</si>
  <si>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</si>
  <si>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</si>
  <si>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</si>
  <si>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</si>
  <si>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</si>
  <si>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</si>
  <si>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</si>
  <si>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</si>
  <si>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</si>
  <si>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</si>
  <si>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</si>
  <si>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</si>
  <si>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</si>
  <si>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</si>
  <si>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</si>
  <si>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</si>
  <si>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</si>
  <si>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</si>
  <si>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</si>
  <si>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</si>
  <si>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</si>
  <si>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</si>
  <si>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</si>
  <si>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</si>
  <si>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</si>
  <si>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</si>
  <si>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</si>
  <si>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</si>
  <si>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</si>
  <si>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</si>
  <si>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</si>
  <si>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</si>
  <si>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</si>
  <si>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</si>
  <si>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</si>
  <si>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</si>
  <si>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</si>
  <si>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</si>
  <si>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</si>
  <si>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</si>
  <si>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</si>
  <si>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</si>
  <si>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</si>
  <si>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</si>
  <si>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</si>
  <si>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</si>
  <si>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</si>
  <si>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</si>
  <si>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</si>
  <si>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</si>
  <si>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</si>
  <si>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</si>
  <si>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</si>
  <si>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</si>
  <si>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</si>
  <si>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</si>
  <si>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</si>
  <si>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</si>
  <si>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</si>
  <si>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</si>
  <si>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</si>
  <si>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</si>
  <si>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</si>
  <si>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</si>
  <si>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</si>
  <si>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</si>
  <si>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</si>
  <si>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</si>
  <si>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</si>
  <si>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</si>
  <si>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</si>
  <si>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</si>
  <si>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</si>
  <si>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</si>
  <si>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</si>
  <si>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</si>
  <si>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</si>
  <si>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</si>
  <si>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</si>
  <si>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</si>
  <si>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</si>
  <si>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</si>
  <si>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</si>
  <si>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</si>
  <si>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</si>
  <si>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</si>
  <si>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</si>
  <si>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</si>
  <si>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</si>
  <si>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Export VZ</t>
  </si>
  <si>
    <t>List obsahuje:</t>
  </si>
  <si>
    <t>3.0</t>
  </si>
  <si>
    <t>ZAMOK</t>
  </si>
  <si>
    <t>False</t>
  </si>
  <si>
    <t>{08e67d69-d368-49c8-95a9-51810189a526}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</si>
  <si>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</si>
  <si>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</si>
  <si>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</si>
  <si>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</si>
  <si>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</si>
  <si>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</si>
  <si>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</si>
  <si>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</si>
  <si>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999076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</si>
  <si>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</si>
  <si>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</si>
  <si>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Věznice Horní Slavkov</t>
  </si>
  <si>
    <t>0,1</t>
  </si>
  <si>
    <t>KSO:</t>
  </si>
  <si>
    <t/>
  </si>
  <si>
    <t>CC-CZ:</t>
  </si>
  <si>
    <t>1</t>
  </si>
  <si>
    <t>Místo:</t>
  </si>
  <si>
    <t>Horní Slavkov</t>
  </si>
  <si>
    <t>Datum:</t>
  </si>
  <si>
    <t>1.4.2016</t>
  </si>
  <si>
    <t>10</t>
  </si>
  <si>
    <t>100</t>
  </si>
  <si>
    <t>Zadavatel:</t>
  </si>
  <si>
    <t>IČ:</t>
  </si>
  <si>
    <t>Vězeňská služba ČR, Soudní 1672/1a, Praha 4</t>
  </si>
  <si>
    <t>DIČ:</t>
  </si>
  <si>
    <t>Uchazeč:</t>
  </si>
  <si>
    <t>Vyplň údaj</t>
  </si>
  <si>
    <t>Projektant:</t>
  </si>
  <si>
    <t>G.PROJEKT - Ing. Roman Gajdoš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</si>
  <si>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</si>
  <si>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</si>
  <si>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</si>
  <si>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</si>
  <si>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</si>
  <si>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</si>
  <si>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</si>
  <si>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</si>
  <si>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</si>
  <si>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</si>
  <si>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</si>
  <si>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</si>
  <si>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</si>
  <si>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</si>
  <si>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</si>
  <si>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</si>
  <si>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</si>
  <si>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</si>
  <si>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</si>
  <si>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</si>
  <si>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</si>
  <si>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</si>
  <si>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</si>
  <si>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</si>
  <si>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</si>
  <si>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</si>
  <si>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</si>
  <si>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</si>
  <si>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</si>
  <si>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</si>
  <si>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</si>
  <si>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</si>
  <si>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</si>
  <si>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</si>
  <si>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</si>
  <si>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</si>
  <si>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</si>
  <si>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</si>
  <si>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</si>
  <si>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</si>
  <si>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</si>
  <si>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Dodávka a montáž výtahu obj. č. 22</t>
  </si>
  <si>
    <t>STA</t>
  </si>
  <si>
    <t>{c0599a1b-a495-405c-92af-c14e44e61b4d}</t>
  </si>
  <si>
    <t>2</t>
  </si>
  <si>
    <t>Zpět na list:</t>
  </si>
  <si>
    <t>KRYCÍ LIST SOUPISU</t>
  </si>
  <si>
    <t>Objekt:</t>
  </si>
  <si>
    <t>SO 01 - Dodávka a montáž výtahu obj. č. 22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</si>
  <si>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</si>
  <si>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</si>
  <si>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</si>
  <si>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</si>
  <si>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</si>
  <si>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</si>
  <si>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</si>
  <si>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</si>
  <si>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</si>
  <si>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</si>
  <si>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</si>
  <si>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</si>
  <si>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</si>
  <si>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</si>
  <si>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  63 - Podlahy a podlahové konstrukce</t>
  </si>
  <si>
    <t xml:space="preserve">      64 - Osazování výplní otvorů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</si>
  <si>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</si>
  <si>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</si>
  <si>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</si>
  <si>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97 - Prorážení otvorů a ostatní bourací práce</t>
  </si>
  <si>
    <t xml:space="preserve">  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</si>
  <si>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</si>
  <si>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</si>
  <si>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</si>
  <si>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</si>
  <si>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</si>
  <si>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</si>
  <si>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771 - Podlahy z dlaždic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</si>
  <si>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</si>
  <si>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</si>
  <si>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</si>
  <si>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</t>
  </si>
  <si>
    <t xml:space="preserve">    33-M - Montáže dopr.zaříz.,sklad. zař. a váh</t>
  </si>
  <si>
    <t>VRN - Vedlejší rozpočtové náklady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</si>
  <si>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</si>
  <si>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</si>
  <si>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</si>
  <si>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</si>
  <si>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</si>
  <si>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</si>
  <si>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</si>
  <si>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</si>
  <si>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</si>
  <si>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</si>
  <si>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</si>
  <si>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</si>
  <si>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</si>
  <si>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</si>
  <si>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</si>
  <si>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</si>
  <si>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</si>
  <si>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</si>
  <si>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</si>
  <si>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</si>
  <si>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131203101</t>
  </si>
  <si>
    <t>Hloubení jam ručním nebo pneum nářadím v soudržných horninách tř. 3</t>
  </si>
  <si>
    <t>m3</t>
  </si>
  <si>
    <t>CS ÚRS 2016 01</t>
  </si>
  <si>
    <t>4</t>
  </si>
  <si>
    <t>-1020440631</t>
  </si>
  <si>
    <t>VV</t>
  </si>
  <si>
    <t>"výkopy" 2,85*4,18*0,7+((4,55*5,88)+(3,75*5,08))*0,5*(1,9-0,6)</t>
  </si>
  <si>
    <t>True</t>
  </si>
  <si>
    <t>131203109</t>
  </si>
  <si>
    <t>Příplatek za lepivost u hloubení jam ručním nebo pneum nářadím v hornině tř. 3</t>
  </si>
  <si>
    <t>1242023164</t>
  </si>
  <si>
    <t>3</t>
  </si>
  <si>
    <t>161101101</t>
  </si>
  <si>
    <t>Svislé přemístění výkopku z horniny tř. 1 až 4 hl výkopu do 2,5 m</t>
  </si>
  <si>
    <t>-533299388</t>
  </si>
  <si>
    <t>"výkopy" 2,85*4,18*0,7+((4,55*5,88)+(3,75*5,08))*0,5*(1,9-1)</t>
  </si>
  <si>
    <t>162701105</t>
  </si>
  <si>
    <t>Vodorovné přemístění do 10000 m výkopku/sypaniny z horniny tř. 1 až 4</t>
  </si>
  <si>
    <t>1940031135</t>
  </si>
  <si>
    <t>"zásypy"- 16,91</t>
  </si>
  <si>
    <t>5</t>
  </si>
  <si>
    <t>162701109</t>
  </si>
  <si>
    <t>Příplatek k vodorovnému přemístění výkopku/sypaniny z horniny tř. 1 až 4 ZKD 1000 m přes 10000 m</t>
  </si>
  <si>
    <t>-726563891</t>
  </si>
  <si>
    <t>21,202*11 'Přepočtené koeficientem množství</t>
  </si>
  <si>
    <t>6</t>
  </si>
  <si>
    <t>171201201</t>
  </si>
  <si>
    <t>Uložení sypaniny na skládky</t>
  </si>
  <si>
    <t>-920567205</t>
  </si>
  <si>
    <t>7</t>
  </si>
  <si>
    <t>171201211</t>
  </si>
  <si>
    <t>Poplatek za uložení odpadu ze sypaniny na skládce (skládkovné)</t>
  </si>
  <si>
    <t>t</t>
  </si>
  <si>
    <t>-1659860809</t>
  </si>
  <si>
    <t>21,202*1,8 'Přepočtené koeficientem množství</t>
  </si>
  <si>
    <t>8</t>
  </si>
  <si>
    <t>174101101</t>
  </si>
  <si>
    <t>Zásyp jam, šachet rýh nebo kolem objektů sypaninou se zhutněním</t>
  </si>
  <si>
    <t>1706667409</t>
  </si>
  <si>
    <t>"původním výkopem" ((4,55*5,88)+(3,75*5,08))*0,5*(1,9-0,6)-2,55*3,88*1,3</t>
  </si>
  <si>
    <t>Zakládání</t>
  </si>
  <si>
    <t>9</t>
  </si>
  <si>
    <t>271572211</t>
  </si>
  <si>
    <t>Podsyp pod základové konstrukce se zhutněním z netříděného štěrkopísku</t>
  </si>
  <si>
    <t>-823218262</t>
  </si>
  <si>
    <t>"šp tl. 40 cm|" 2,85*4,18*0,4</t>
  </si>
  <si>
    <t>273321411</t>
  </si>
  <si>
    <t>Základové desky ze ŽB bez zvýšených nároků na prostředí tř. C 20/25</t>
  </si>
  <si>
    <t>-1540697169</t>
  </si>
  <si>
    <t>"deska  30 cmí" 2,85*4,18*0,3</t>
  </si>
  <si>
    <t>"deska  30 cmí" 2,55*3,88*0,3</t>
  </si>
  <si>
    <t>11</t>
  </si>
  <si>
    <t>273362021</t>
  </si>
  <si>
    <t>Výztuž základových desek svařovanými sítěmi Kari</t>
  </si>
  <si>
    <t>1145084281</t>
  </si>
  <si>
    <t>2x Kari síť 100/100/8</t>
  </si>
  <si>
    <t>"deska 60 cm" (2,85*4,18*2+(2,85+4,18)*2*0,3)*3,946*1,3*0,001*2</t>
  </si>
  <si>
    <t>"deska  30 cmí" (2,55*3,88*2+(2,55+3,88)*2*0,3)*3,946*1,3*0,001*2</t>
  </si>
  <si>
    <t>12</t>
  </si>
  <si>
    <t>274321411</t>
  </si>
  <si>
    <t>Základové pasy ze ŽB bez zvýšených nároků na prostředí tř. C 20/25</t>
  </si>
  <si>
    <t>-1126030418</t>
  </si>
  <si>
    <t>"stěnyí"0,3*(2,55+3,88)*2*2</t>
  </si>
  <si>
    <t>13</t>
  </si>
  <si>
    <t>274351215</t>
  </si>
  <si>
    <t>Zřízení bednění stěn základových pasů</t>
  </si>
  <si>
    <t>m2</t>
  </si>
  <si>
    <t>912044553</t>
  </si>
  <si>
    <t>"stěny"0,3*(2,55+3,88)*2*2,3+(1,95+3,28)*2*0,5</t>
  </si>
  <si>
    <t>14</t>
  </si>
  <si>
    <t>274351216</t>
  </si>
  <si>
    <t>Odstranění bednění stěn základových pasů</t>
  </si>
  <si>
    <t>-2071722</t>
  </si>
  <si>
    <t>274362021</t>
  </si>
  <si>
    <t>Výztuž základových pásů svařovanými sítěmi Kari</t>
  </si>
  <si>
    <t>-1148165057</t>
  </si>
  <si>
    <t>"stěny" (2,55+3,88)*2*2*3,946*2*1,3*0,001*2</t>
  </si>
  <si>
    <t>Svislé a kompletní konstrukce</t>
  </si>
  <si>
    <t>16</t>
  </si>
  <si>
    <t>311231126</t>
  </si>
  <si>
    <t>Zdivo nosné z cihel dl 290 mm pevnosti P 20 až 25 na MC 10</t>
  </si>
  <si>
    <t>1771858782</t>
  </si>
  <si>
    <t>"šachta" 0,3*(1,95+3,88)*2*13,8-0,3*(1,4*2+1,95)*2,25</t>
  </si>
  <si>
    <t>17</t>
  </si>
  <si>
    <t>317234410</t>
  </si>
  <si>
    <t>Vyzdívka mezi nosníky z cihel pálených na MC</t>
  </si>
  <si>
    <t>-197852052</t>
  </si>
  <si>
    <t>"3.np" 1,4*0,16</t>
  </si>
  <si>
    <t>"4.np" 1,95*0,16</t>
  </si>
  <si>
    <t>18</t>
  </si>
  <si>
    <t>317941123</t>
  </si>
  <si>
    <t>Osazování ocelových válcovaných nosníků na zdivu I, IE, U, UE nebo L do č 22</t>
  </si>
  <si>
    <t>-1068135438</t>
  </si>
  <si>
    <t>19</t>
  </si>
  <si>
    <t>M</t>
  </si>
  <si>
    <t>133844400</t>
  </si>
  <si>
    <t>tyč ocelová U, značka oceli S 235 JR, označení průřezu 160</t>
  </si>
  <si>
    <t>-932041083</t>
  </si>
  <si>
    <t>do přístavby</t>
  </si>
  <si>
    <t>"1.np 2x U 160" 1,8*2*22*0,001*1,09</t>
  </si>
  <si>
    <t>"3.np 2x U 160" 1,8*2*22*0,0019*1,09</t>
  </si>
  <si>
    <t>"4.np 2x U 160" 2,3*2*22*0,001*1,09</t>
  </si>
  <si>
    <t>20</t>
  </si>
  <si>
    <t>317944323</t>
  </si>
  <si>
    <t>Válcované nosníky č.14 až 22 dodatečně osazované do připravených otvorů</t>
  </si>
  <si>
    <t>-846557269</t>
  </si>
  <si>
    <t>do stávající stěny</t>
  </si>
  <si>
    <t>"3.np 2x U160 1800" 1,8*2*22*0,001</t>
  </si>
  <si>
    <t>"4.np 2x U160 2300" 2,3*2*22*0,001</t>
  </si>
  <si>
    <t>319201321</t>
  </si>
  <si>
    <t>Vyrovnání nerovného povrchu zdiva tl do 30 mm maltou</t>
  </si>
  <si>
    <t>1896967796</t>
  </si>
  <si>
    <t>PP</t>
  </si>
  <si>
    <t>Vyrovnání nerovného povrchu vnitřního i vnějšího zdiva bez odsekání vadných cihel, maltou (s dodáním hmot) tl. do 30 mm</t>
  </si>
  <si>
    <t>"přizdívka základů" (2,85+4,18)*2*1,85</t>
  </si>
  <si>
    <t>22</t>
  </si>
  <si>
    <t>346244811</t>
  </si>
  <si>
    <t>Přizdívky izolační tl 65 mm z cihel dl 290 mm pevnosti P 20 na MC 10</t>
  </si>
  <si>
    <t>1421189134</t>
  </si>
  <si>
    <t>23</t>
  </si>
  <si>
    <t>346481122</t>
  </si>
  <si>
    <t>Zaplentování rýh, potrubí, výklenků nebo nik ve stropu keramickým pletivem</t>
  </si>
  <si>
    <t>-1473182877</t>
  </si>
  <si>
    <t>"1.np" 1,4*(0,16*2+0,3)</t>
  </si>
  <si>
    <t>"3.np" 1,4*(0,16*2+0,3*2)</t>
  </si>
  <si>
    <t>"4.np" 1,95*(0,16*2+0,3*2)</t>
  </si>
  <si>
    <t>Vodorovné konstrukce</t>
  </si>
  <si>
    <t>24</t>
  </si>
  <si>
    <t>411321515</t>
  </si>
  <si>
    <t>Stropy deskové ze ŽB tř. C 20/25</t>
  </si>
  <si>
    <t>579816904</t>
  </si>
  <si>
    <t>"stropní deska tl. 200 mm" 2,55*3,88*0,2+2,55*0,15*0,1</t>
  </si>
  <si>
    <t>25</t>
  </si>
  <si>
    <t>411351101</t>
  </si>
  <si>
    <t>Zřízení bednění stropů deskových</t>
  </si>
  <si>
    <t>-745899109</t>
  </si>
  <si>
    <t>1,95*3,28</t>
  </si>
  <si>
    <t>26</t>
  </si>
  <si>
    <t>411351102</t>
  </si>
  <si>
    <t>Odstranění bednění stropů deskových</t>
  </si>
  <si>
    <t>-2142114664</t>
  </si>
  <si>
    <t>27</t>
  </si>
  <si>
    <t>413351107</t>
  </si>
  <si>
    <t>Zřízení bednění nosníků bez podpěrné konstrukce</t>
  </si>
  <si>
    <t>839622720</t>
  </si>
  <si>
    <t>"bednění boků desky" (2,55+3,88)*2*0,2</t>
  </si>
  <si>
    <t>"bednění římsy" 2,55*(0,15+0,1)</t>
  </si>
  <si>
    <t>28</t>
  </si>
  <si>
    <t>413351108</t>
  </si>
  <si>
    <t>Odstranění bednění nosníků bez podpěrné konstrukce</t>
  </si>
  <si>
    <t>-680619147</t>
  </si>
  <si>
    <t>29</t>
  </si>
  <si>
    <t>411354173</t>
  </si>
  <si>
    <t>Zřízení podpěrné konstrukce stropů v do 4 m pro zatížení do 12 kPa</t>
  </si>
  <si>
    <t>1187218875</t>
  </si>
  <si>
    <t>30</t>
  </si>
  <si>
    <t>411354174</t>
  </si>
  <si>
    <t>Odstranění podpěrné konstrukce stropů v do 4 m pro zatížení do 12 kPa</t>
  </si>
  <si>
    <t>1081648767</t>
  </si>
  <si>
    <t>31</t>
  </si>
  <si>
    <t>411354183</t>
  </si>
  <si>
    <t>Příplatek k zřízení podpěrné konstrukci stropů pro zatížení do 12 kPa za výšku přes 4 do 6 m</t>
  </si>
  <si>
    <t>1974656538</t>
  </si>
  <si>
    <t>32</t>
  </si>
  <si>
    <t>411354184</t>
  </si>
  <si>
    <t>Příplatek k odstranění podpěrné konstrukci stropů pro zatížení do 12 kPa za výšku přes 4 do 6 m</t>
  </si>
  <si>
    <t>-1859869302</t>
  </si>
  <si>
    <t>33</t>
  </si>
  <si>
    <t>411362021</t>
  </si>
  <si>
    <t>Výztuž stropů svařovanými sítěmi Kari</t>
  </si>
  <si>
    <t>-1536736741</t>
  </si>
  <si>
    <t>"deska 20 cm" (2,55*3,88*2+(2,55+3,88)*2*0,15)*3,946*2*1,3*0,001</t>
  </si>
  <si>
    <t>34</t>
  </si>
  <si>
    <t>417321414</t>
  </si>
  <si>
    <t>Ztužující pásy a věnce ze ŽB tř. C 20/25</t>
  </si>
  <si>
    <t>-628502952</t>
  </si>
  <si>
    <t>"věnec 300/200" 0,3*(1,95+3,88)*2*0,2*4</t>
  </si>
  <si>
    <t>35</t>
  </si>
  <si>
    <t>417351115</t>
  </si>
  <si>
    <t>Zřízení bednění ztužujících věnců</t>
  </si>
  <si>
    <t>-401586467</t>
  </si>
  <si>
    <t>(2,55+3,88)*2*2*0,2*4</t>
  </si>
  <si>
    <t>36</t>
  </si>
  <si>
    <t>417351116</t>
  </si>
  <si>
    <t>Odstranění bednění ztužujících věnců</t>
  </si>
  <si>
    <t>-2126426079</t>
  </si>
  <si>
    <t>37</t>
  </si>
  <si>
    <t>417361821</t>
  </si>
  <si>
    <t>Výztuž ztužujících pásů a věnců betonářskou ocelí 10 505</t>
  </si>
  <si>
    <t>-220759571</t>
  </si>
  <si>
    <t>4x V12. tř. E 6 á 20cm</t>
  </si>
  <si>
    <t>"věnec 300/200" (1,95+3,88+0,5*4)*2*4*4*0,89*1,09*0,001</t>
  </si>
  <si>
    <t>"věnec 300/200" (1,95+3,88)*2*4/0,2*0,222*1*1,09*0,001</t>
  </si>
  <si>
    <t>Komunikace</t>
  </si>
  <si>
    <t>38</t>
  </si>
  <si>
    <t>919735112</t>
  </si>
  <si>
    <t>Řezání stávajícího živičného krytu hl do 100 mm</t>
  </si>
  <si>
    <t>m</t>
  </si>
  <si>
    <t>-2104079765</t>
  </si>
  <si>
    <t>(5,88+4,55)*2</t>
  </si>
  <si>
    <t>39</t>
  </si>
  <si>
    <t>113107113</t>
  </si>
  <si>
    <t>Odstranění podkladu pl do 50 m2 z kameniva těženého tl 300 mm</t>
  </si>
  <si>
    <t>31190173</t>
  </si>
  <si>
    <t>40</t>
  </si>
  <si>
    <t>113107122</t>
  </si>
  <si>
    <t>Odstranění podkladu pl do 50 m2 z kameniva drceného tl 200 mm</t>
  </si>
  <si>
    <t>1273045984</t>
  </si>
  <si>
    <t>41</t>
  </si>
  <si>
    <t>113107131</t>
  </si>
  <si>
    <t>Odstranění podkladu pl do 50 m2 z betonu prostého tl 150 mm</t>
  </si>
  <si>
    <t>-765695957</t>
  </si>
  <si>
    <t>42</t>
  </si>
  <si>
    <t>113107142</t>
  </si>
  <si>
    <t>Odstranění podkladu pl do 50 m2 živičných tl 100 mm</t>
  </si>
  <si>
    <t>-1735845318</t>
  </si>
  <si>
    <t>43</t>
  </si>
  <si>
    <t>564871111</t>
  </si>
  <si>
    <t>Podklad ze štěrkodrtě ŠD tl 250 mm</t>
  </si>
  <si>
    <t>39555580</t>
  </si>
  <si>
    <t>5,88*4,55-2,55*3,88</t>
  </si>
  <si>
    <t>44</t>
  </si>
  <si>
    <t>564962111</t>
  </si>
  <si>
    <t>Podklad z mechanicky zpevněného kameniva MZK tl 200 mm</t>
  </si>
  <si>
    <t>1247176047</t>
  </si>
  <si>
    <t>45</t>
  </si>
  <si>
    <t>565145111</t>
  </si>
  <si>
    <t>Asfaltový beton vrstva podkladní ACP 16 (obalované kamenivo OKS) tl 60 mm š do 3 m</t>
  </si>
  <si>
    <t>942992798</t>
  </si>
  <si>
    <t>46</t>
  </si>
  <si>
    <t>576133111</t>
  </si>
  <si>
    <t>Asfaltový koberec mastixový SMA 8 (AKMJ) tl 40 mm š do 3 m</t>
  </si>
  <si>
    <t>-1273609249</t>
  </si>
  <si>
    <t>47</t>
  </si>
  <si>
    <t>577155112</t>
  </si>
  <si>
    <t>Asfaltový beton vrstva ložní ACL 16 (ABH) tl 60 mm š do 3 m z nemodifikovaného asfaltu</t>
  </si>
  <si>
    <t>1303098355</t>
  </si>
  <si>
    <t>48</t>
  </si>
  <si>
    <t>997221611</t>
  </si>
  <si>
    <t>Nakládání suti na dopravní prostředky pro vodorovnou dopravu</t>
  </si>
  <si>
    <t>-1130981557</t>
  </si>
  <si>
    <t>Nakládání na dopravní prostředky pro vodorovnou dopravu suti</t>
  </si>
  <si>
    <t>49</t>
  </si>
  <si>
    <t>997221551</t>
  </si>
  <si>
    <t>Vodorovná doprava suti ze sypkých materiálů do 1 km</t>
  </si>
  <si>
    <t>-495566695</t>
  </si>
  <si>
    <t>Vodorovná doprava suti bez naložení, ale se složením a s hrubým urovnáním ze sypkých materiálů, na vzdálenost do 1 km</t>
  </si>
  <si>
    <t>50</t>
  </si>
  <si>
    <t>997221559</t>
  </si>
  <si>
    <t>Příplatek ZKD 1 km u vodorovné dopravy suti ze sypkých materiálů</t>
  </si>
  <si>
    <t>-1248565389</t>
  </si>
  <si>
    <t>Vodorovná doprava suti bez naložení, ale se složením a s hrubým urovnáním Příplatek k ceně za každý další i započatý 1 km přes 1 km</t>
  </si>
  <si>
    <t>P</t>
  </si>
  <si>
    <t>Poznámka k položce:
celkem 22 km</t>
  </si>
  <si>
    <t>29,401*21 'Přepočtené koeficientem množství</t>
  </si>
  <si>
    <t>51</t>
  </si>
  <si>
    <t>997221845</t>
  </si>
  <si>
    <t>Poplatek za uložení odpadu z asfaltových povrchů na skládce (skládkovné)</t>
  </si>
  <si>
    <t>2139116694</t>
  </si>
  <si>
    <t>Poplatek za uložení stavebního odpadu na skládce (skládkovné) z asfaltových povrchů</t>
  </si>
  <si>
    <t>52</t>
  </si>
  <si>
    <t>997221855</t>
  </si>
  <si>
    <t>Poplatek za uložení odpadu z kameniva na skládce (skládkovné)</t>
  </si>
  <si>
    <t>-505583203</t>
  </si>
  <si>
    <t>Poplatek za uložení stavebního odpadu na skládce (skládkovné) z kameniva</t>
  </si>
  <si>
    <t>29,402-3,052</t>
  </si>
  <si>
    <t>Úpravy povrchů, podlahy a osazování výplní</t>
  </si>
  <si>
    <t>61</t>
  </si>
  <si>
    <t>Úprava povrchů vnitřní</t>
  </si>
  <si>
    <t>53</t>
  </si>
  <si>
    <t>611331141</t>
  </si>
  <si>
    <t>Cementová omítka štuková dvouvrstvá vnitřních stropů rovných nanášená ručně</t>
  </si>
  <si>
    <t>384949916</t>
  </si>
  <si>
    <t>Omítka cementová vnitřních ploch nanášená ručně dvouvrstvá, tloušťky jádrové omítky do 10 mm a tloušťky štuku do 3 mm štuková plstí hlazená stropů rovných vodorovných konstrukcí</t>
  </si>
  <si>
    <t>"strop" 1,95*3,28</t>
  </si>
  <si>
    <t>54</t>
  </si>
  <si>
    <t>617331141</t>
  </si>
  <si>
    <t>Cementová omítka štuková dvouvrstvá světlíků nebo výtahopvých šachet nanášená ručně</t>
  </si>
  <si>
    <t>-895953735</t>
  </si>
  <si>
    <t>Omítka cementová vnitřních ploch nanášená ručně dvouvrstvá, tloušťky jádrové omítky do 10 mm a tloušťky štuku do 3 mm štuková plstí hlazená světlíků nebo výtahových šachet uzavřených nebo omezených prostor</t>
  </si>
  <si>
    <t>(1,95+3,28)*2*13,8+0,3*(1,4*2+1,95+2,25*2*3)-(1,4*2,25*2+1,95*2,25)</t>
  </si>
  <si>
    <t>55</t>
  </si>
  <si>
    <t>612131101</t>
  </si>
  <si>
    <t>Cementový postřik vnitřních stěn nanášený celoplošně ručně</t>
  </si>
  <si>
    <t>-2014253755</t>
  </si>
  <si>
    <t>Podkladní a spojovací vrstva vnitřních omítaných ploch cementový postřik nanášený ručně celoplošně stěn</t>
  </si>
  <si>
    <t>56</t>
  </si>
  <si>
    <t>612325302</t>
  </si>
  <si>
    <t>Vápenocementová štuková omítka ostění nebo nadpraží</t>
  </si>
  <si>
    <t>56366079</t>
  </si>
  <si>
    <t>Vápenocementová nebo vápenná omítka ostění nebo nadpraží štuková</t>
  </si>
  <si>
    <t>původní zdivo</t>
  </si>
  <si>
    <t>"3.np" 0,3*(1,4+2,25*2)</t>
  </si>
  <si>
    <t>"4.np" 0,3*(1,95+2,25*2)</t>
  </si>
  <si>
    <t>57</t>
  </si>
  <si>
    <t>612325422</t>
  </si>
  <si>
    <t>Oprava vnitřní vápenocementové štukové omítky stěn v rozsahu plochy do 30%</t>
  </si>
  <si>
    <t>2122781679</t>
  </si>
  <si>
    <t>Oprava vápenocementové nebo vápenné omítky vnitřních ploch štukové dvouvrstvé, tloušťky do 20 mm stěn, v rozsahu opravované plochy přes 10 do 30%</t>
  </si>
  <si>
    <t>"3.np" 5,85*3,1-(1,2*1,8*2+1,2*2,06)</t>
  </si>
  <si>
    <t>"4.np" 6,5*3-(1,2*1,8*2+1,2*2,06)</t>
  </si>
  <si>
    <t>58</t>
  </si>
  <si>
    <t>619995001</t>
  </si>
  <si>
    <t>Začištění omítek kolem oken, dveří, podlah nebo obkladů</t>
  </si>
  <si>
    <t>343685613</t>
  </si>
  <si>
    <t>Začištění omítek (s dodáním hmot) kolem oken, dveří, podlah, obkladů apod.</t>
  </si>
  <si>
    <t>"1.np " 1,4+2,25*2</t>
  </si>
  <si>
    <t>"3.np " 1,4+2,25*2</t>
  </si>
  <si>
    <t>"4.np " 1,95+2,25*2</t>
  </si>
  <si>
    <t>62</t>
  </si>
  <si>
    <t>Úprava povrchů vnější</t>
  </si>
  <si>
    <t>59</t>
  </si>
  <si>
    <t>625141001</t>
  </si>
  <si>
    <t>Obklad venkovní betonové konstrukce deskami dřevovláknitými s vrstvou EPS tl. 50 mm</t>
  </si>
  <si>
    <t>-1711015994</t>
  </si>
  <si>
    <t>Podkladní vrstva vnějších omítaných betonových konstrukcí prováděná z desek vkládaných do bednění současně s betonováním dřevovláknitých s vrstvou EPS, celkové tl. 50 mm</t>
  </si>
  <si>
    <t>"žb stěny šachty" (2,55+3,88)*2*0,75-1,4*0,75</t>
  </si>
  <si>
    <t>"věnce"(2,55+3,88)*2*0,2*4</t>
  </si>
  <si>
    <t>"deska" (2,55+3,88)*2*0,2*1</t>
  </si>
  <si>
    <t>60</t>
  </si>
  <si>
    <t>622131101</t>
  </si>
  <si>
    <t>Cementový postřik vnějších stěn nanášený celoplošně ručně</t>
  </si>
  <si>
    <t>-1522809840</t>
  </si>
  <si>
    <t>Podkladní a spojovací vrstva vnějších omítaných ploch cementový postřik nanášený ručně celoplošně stěn</t>
  </si>
  <si>
    <t>164,195</t>
  </si>
  <si>
    <t>622421143R</t>
  </si>
  <si>
    <t>Vnější omítka stěn a štítů vápenná nebo vápenocementová štuková složitosti II</t>
  </si>
  <si>
    <t>903317325</t>
  </si>
  <si>
    <t>2,55*7+(3,88*2+2,55)*14,5-1,4*2,25</t>
  </si>
  <si>
    <t>63</t>
  </si>
  <si>
    <t>Podlahy a podlahové konstrukce</t>
  </si>
  <si>
    <t>632450124</t>
  </si>
  <si>
    <t>Vyrovnávací cementový potěr tl do 50 mm ze suchých směsí provedený v pásu</t>
  </si>
  <si>
    <t>1203639616</t>
  </si>
  <si>
    <t>"dveře" 0,3*(1,4*3+1,95*2)</t>
  </si>
  <si>
    <t>64</t>
  </si>
  <si>
    <t>Osazování výplní otvorů</t>
  </si>
  <si>
    <t>644941112</t>
  </si>
  <si>
    <t>Osazování ventilačních mřížek velikosti do 300 x 300 mm</t>
  </si>
  <si>
    <t>kus</t>
  </si>
  <si>
    <t>1995569536</t>
  </si>
  <si>
    <t>562431455</t>
  </si>
  <si>
    <t>mřížka ventilační PVC hranatá, s uzávěrem PK 30 x 30</t>
  </si>
  <si>
    <t>2053783356</t>
  </si>
  <si>
    <t>Ostatní konstrukce a práce-bourání</t>
  </si>
  <si>
    <t>94</t>
  </si>
  <si>
    <t>Lešení a stavební výtahy</t>
  </si>
  <si>
    <t>65</t>
  </si>
  <si>
    <t>941111122</t>
  </si>
  <si>
    <t>Montáž lešení řadového trubkového lehkého s podlahami zatížení do 200 kg/m2 š do 1,2 m v do 25 m</t>
  </si>
  <si>
    <t>-2141031654</t>
  </si>
  <si>
    <t>"vnější 14,8" (3,88*2+2,55+1,2*4)*14,8</t>
  </si>
  <si>
    <t>"vnější 7" (2,55+1,2*2)*7</t>
  </si>
  <si>
    <t>66</t>
  </si>
  <si>
    <t>941111222</t>
  </si>
  <si>
    <t>Příplatek k lešení řadovému trubkovému lehkému s podlahami š 1,2 m v 25 m za první a ZKD den použití</t>
  </si>
  <si>
    <t>-1569837068</t>
  </si>
  <si>
    <t>258,278*30 'Přepočtené koeficientem množství</t>
  </si>
  <si>
    <t>67</t>
  </si>
  <si>
    <t>941111822</t>
  </si>
  <si>
    <t>Demontáž lešení řadového trubkového lehkého s podlahami zatížení do 200 kg/m2 š do 1,2 m v do 25 m</t>
  </si>
  <si>
    <t>1473476600</t>
  </si>
  <si>
    <t>68</t>
  </si>
  <si>
    <t>949311112</t>
  </si>
  <si>
    <t>Montáž lešení trubkového do šachet o půdorysné ploše do 6 m2 v do 20 m</t>
  </si>
  <si>
    <t>-84759175</t>
  </si>
  <si>
    <t>"vnitřní" 15,8</t>
  </si>
  <si>
    <t>69</t>
  </si>
  <si>
    <t>949311211</t>
  </si>
  <si>
    <t>Příplatek k lešení trubkovému do šachet do 6 m2 v do 30 m za první a ZKD den použití</t>
  </si>
  <si>
    <t>7987432</t>
  </si>
  <si>
    <t>15,8*30 'Přepočtené koeficientem množství</t>
  </si>
  <si>
    <t>70</t>
  </si>
  <si>
    <t>949311812</t>
  </si>
  <si>
    <t>Demontáž lešení trubkového do šachet o půdorysné ploše do 6 m2 v do 20 m</t>
  </si>
  <si>
    <t>-392675153</t>
  </si>
  <si>
    <t>71</t>
  </si>
  <si>
    <t>949101111</t>
  </si>
  <si>
    <t>Lešení pomocné pro objekty pozemních staveb s lešeňovou podlahou v do 1,9 m zatížení do 150 kg/m2</t>
  </si>
  <si>
    <t>2048041323</t>
  </si>
  <si>
    <t>Lešení pomocné pracovní pro objekty pozemních staveb pro zatížení do 150 kg/m2, o výšce lešeňové podlahy do 1,9 m</t>
  </si>
  <si>
    <t>"3.np" 3*1,2</t>
  </si>
  <si>
    <t>"4.np" 3*1,2</t>
  </si>
  <si>
    <t>95</t>
  </si>
  <si>
    <t>Různé dokončovací konstrukce a práce pozemních staveb</t>
  </si>
  <si>
    <t>72</t>
  </si>
  <si>
    <t>953961115</t>
  </si>
  <si>
    <t>Kotvy chemickým tmelem M 20 hl 170 mm do betonu, ŽB nebo kamene s vyvrtáním otvoru</t>
  </si>
  <si>
    <t>737798985</t>
  </si>
  <si>
    <t>"2,np" 2,55/0,2+0,25</t>
  </si>
  <si>
    <t>"3,np" 2,55/0,2+0,25</t>
  </si>
  <si>
    <t>"4,np" 2,55/0,2+0,25</t>
  </si>
  <si>
    <t>73</t>
  </si>
  <si>
    <t>953961215</t>
  </si>
  <si>
    <t>Kotvy chemickou patronou M 20 hl 170 mm do betonu, ŽB nebo kamene s vyvrtáním otvoru</t>
  </si>
  <si>
    <t>1617506772</t>
  </si>
  <si>
    <t>74</t>
  </si>
  <si>
    <t>953965145</t>
  </si>
  <si>
    <t>Kotevní šroub pro chemické kotvy M 20 dl 400 mm</t>
  </si>
  <si>
    <t>-1925584506</t>
  </si>
  <si>
    <t>97</t>
  </si>
  <si>
    <t>Prorážení otvorů a ostatní bourací práce</t>
  </si>
  <si>
    <t>75</t>
  </si>
  <si>
    <t>965042241</t>
  </si>
  <si>
    <t>Bourání podkladů pod dlažby nebo mazanin betonových nebo z litého asfaltu tl přes 100 mm pl pře 4 m2</t>
  </si>
  <si>
    <t>458878687</t>
  </si>
  <si>
    <t>"původní žb deska" 4,55*2*0,4</t>
  </si>
  <si>
    <t>76</t>
  </si>
  <si>
    <t>965049112</t>
  </si>
  <si>
    <t>Příplatek k bourání betonových mazanin za bourání se svařovanou sítí tl přes 100 mm</t>
  </si>
  <si>
    <t>-1787490723</t>
  </si>
  <si>
    <t>77</t>
  </si>
  <si>
    <t>967031142</t>
  </si>
  <si>
    <t>Přisekání rovných ostění v cihelném zdivu na MC</t>
  </si>
  <si>
    <t>-1359535389</t>
  </si>
  <si>
    <t>78</t>
  </si>
  <si>
    <t>968071113R</t>
  </si>
  <si>
    <t>Vyvěšení nebo zavěšení kovových křídel oken pl přes 1,5 m2</t>
  </si>
  <si>
    <t>-649274912</t>
  </si>
  <si>
    <t>"3.np 1200/2060" 1*2</t>
  </si>
  <si>
    <t>"4.np 1200/2060" 1*2</t>
  </si>
  <si>
    <t>79</t>
  </si>
  <si>
    <t>968072456</t>
  </si>
  <si>
    <t>Vybourání kovových dveřních zárubní pl přes 2 m2</t>
  </si>
  <si>
    <t>912504584</t>
  </si>
  <si>
    <t>"3.np 1200/2060" 1,2*2,06</t>
  </si>
  <si>
    <t>"4.np 1200/2060" 1,2*2,06</t>
  </si>
  <si>
    <t>80</t>
  </si>
  <si>
    <t>971033541</t>
  </si>
  <si>
    <t>Vybourání otvorů ve zdivu cihelném pl do 1 m2 na MVC nebo MV tl do 300 mm</t>
  </si>
  <si>
    <t>1799572889</t>
  </si>
  <si>
    <t>nadpraží, ostění</t>
  </si>
  <si>
    <t>"3.np" 0,3*(1,4+2,1)*0,2</t>
  </si>
  <si>
    <t>"4.np" 0,3*1,95*0,2+0,3*0,55*2,1</t>
  </si>
  <si>
    <t>81</t>
  </si>
  <si>
    <t>974032666</t>
  </si>
  <si>
    <t>Vysekání rýh ve stěnách z dutých cihel nebo tvárnic pro vtahování nosníků hl do 150 mm v do 250 mm</t>
  </si>
  <si>
    <t>-529041010</t>
  </si>
  <si>
    <t>"3.np 2x U160 1800" 1,8*2</t>
  </si>
  <si>
    <t>"4.np 2x U160 1800" 1,8*2</t>
  </si>
  <si>
    <t>82</t>
  </si>
  <si>
    <t>997013211</t>
  </si>
  <si>
    <t>Vnitrostaveništní doprava suti a vybouraných hmot pro budovy v do 6 m ručně</t>
  </si>
  <si>
    <t>2008347075</t>
  </si>
  <si>
    <t>Vnitrostaveništní doprava suti a vybouraných hmot vodorovně do 50 m svisle ručně (nošením po schodech) pro budovy a haly výšky do 6 m</t>
  </si>
  <si>
    <t>83</t>
  </si>
  <si>
    <t>997013501</t>
  </si>
  <si>
    <t>Odvoz suti a vybouraných hmot na skládku nebo meziskládku do 1 km se složením</t>
  </si>
  <si>
    <t>-635953133</t>
  </si>
  <si>
    <t>Odvoz suti a vybouraných hmot na skládku nebo meziskládku se složením, na vzdálenost do 1 km</t>
  </si>
  <si>
    <t>84</t>
  </si>
  <si>
    <t>997013509</t>
  </si>
  <si>
    <t>Příplatek k odvozu suti a vybouraných hmot na skládku ZKD 1 km přes 1 km</t>
  </si>
  <si>
    <t>-1407511804</t>
  </si>
  <si>
    <t>Odvoz suti a vybouraných hmot na skládku nebo meziskládku se složením, na vzdálenost Příplatek k ceně za každý další i započatý 1 km přes 1 km</t>
  </si>
  <si>
    <t>Poznámka k položce:
- skládka 22 km</t>
  </si>
  <si>
    <t>85</t>
  </si>
  <si>
    <t>997013831</t>
  </si>
  <si>
    <t>Poplatek za uložení stavebního směsného odpadu na skládce (skládkovné)</t>
  </si>
  <si>
    <t>-314451253</t>
  </si>
  <si>
    <t>Poplatek za uložení stavebního odpadu na skládce (skládkovné) směsného</t>
  </si>
  <si>
    <t>99</t>
  </si>
  <si>
    <t>Přesun hmot</t>
  </si>
  <si>
    <t>86</t>
  </si>
  <si>
    <t>998017002</t>
  </si>
  <si>
    <t>Přesun hmot s omezením mechanizace pro budovy v do 12 m</t>
  </si>
  <si>
    <t>978054582</t>
  </si>
  <si>
    <t>Přesun hmot pro budovy občanské výstavby, bydlení, výrobu a služby s omezením mechanizace vodorovná dopravní vzdálenost do 100 m pro budovy s jakoukoliv nosnou konstrukcí výšky přes 6 do 12 m</t>
  </si>
  <si>
    <t>PSV</t>
  </si>
  <si>
    <t>Práce a dodávky PSV</t>
  </si>
  <si>
    <t>711</t>
  </si>
  <si>
    <t>Izolace proti vodě, vlhkosti a plynům</t>
  </si>
  <si>
    <t>87</t>
  </si>
  <si>
    <t>711111001</t>
  </si>
  <si>
    <t>Provedení izolace proti zemní vlhkosti vodorovné za studena nátěrem penetračním</t>
  </si>
  <si>
    <t>-113850520</t>
  </si>
  <si>
    <t>"na desku" 2,85*4,18</t>
  </si>
  <si>
    <t>88</t>
  </si>
  <si>
    <t>111631500</t>
  </si>
  <si>
    <t>lak asfaltový ALP/9 (t) bal 9 kg</t>
  </si>
  <si>
    <t>-1606965822</t>
  </si>
  <si>
    <t>11,913*0,0003 'Přepočtené koeficientem množství</t>
  </si>
  <si>
    <t>89</t>
  </si>
  <si>
    <t>711112001</t>
  </si>
  <si>
    <t>Provedení izolace proti zemní vlhkosti svislé za studena nátěrem penetračním</t>
  </si>
  <si>
    <t>-375659973</t>
  </si>
  <si>
    <t>"stěny základu" (2,55+3,88)*2*1,85</t>
  </si>
  <si>
    <t>90</t>
  </si>
  <si>
    <t>-2100583069</t>
  </si>
  <si>
    <t>23,791*0,00035 'Přepočtené koeficientem množství</t>
  </si>
  <si>
    <t>91</t>
  </si>
  <si>
    <t>711141559</t>
  </si>
  <si>
    <t>Provedení izolace proti zemní vlhkosti pásy přitavením vodorovné NAIP</t>
  </si>
  <si>
    <t>2053200262</t>
  </si>
  <si>
    <t>92</t>
  </si>
  <si>
    <t>628522540</t>
  </si>
  <si>
    <t>pás asfaltovaný modifikovaný SBS 40 Special mineral</t>
  </si>
  <si>
    <t>1569951218</t>
  </si>
  <si>
    <t>11,913*1,15 'Přepočtené koeficientem množství</t>
  </si>
  <si>
    <t>93</t>
  </si>
  <si>
    <t>711142559</t>
  </si>
  <si>
    <t>Provedení izolace proti zemní vlhkosti pásy přitavením svislé NAIP</t>
  </si>
  <si>
    <t>-1698556237</t>
  </si>
  <si>
    <t>-1839016413</t>
  </si>
  <si>
    <t>23,791*1,2 'Přepočtené koeficientem množství</t>
  </si>
  <si>
    <t>711491172</t>
  </si>
  <si>
    <t>Provedení izolace proti tlakové vodě vodorovné z textilií vrstva ochranná</t>
  </si>
  <si>
    <t>-442468508</t>
  </si>
  <si>
    <t>"vodorovná"2,85*4,18</t>
  </si>
  <si>
    <t>96</t>
  </si>
  <si>
    <t>711491272</t>
  </si>
  <si>
    <t>Provedení izolace proti tlakové vodě svislé z textilií vrstva ochranná</t>
  </si>
  <si>
    <t>218515781</t>
  </si>
  <si>
    <t>693660550</t>
  </si>
  <si>
    <t>textilie 63 63/30 300 g/m2 do š 8,8 m</t>
  </si>
  <si>
    <t>-1735126024</t>
  </si>
  <si>
    <t>(11,913+23,791)*1,15</t>
  </si>
  <si>
    <t>98</t>
  </si>
  <si>
    <t>998711103</t>
  </si>
  <si>
    <t>Přesun hmot tonážní pro izolace proti vodě, vlhkosti a plynům v objektech výšky do 60 m</t>
  </si>
  <si>
    <t>851696197</t>
  </si>
  <si>
    <t>712</t>
  </si>
  <si>
    <t>Povlakové krytiny</t>
  </si>
  <si>
    <t>712311101</t>
  </si>
  <si>
    <t>Provedení povlakové krytiny střech do 10° za studena lakem penetračním nebo asfaltovým</t>
  </si>
  <si>
    <t>2099381386</t>
  </si>
  <si>
    <t>"střecha"1,95*(3,88+0,15)</t>
  </si>
  <si>
    <t>"fabiony" (1,95+3,88*2)*0,7</t>
  </si>
  <si>
    <t>1911141794</t>
  </si>
  <si>
    <t>14,6555*0,00035 'Přepočtené koeficientem množství</t>
  </si>
  <si>
    <t>101</t>
  </si>
  <si>
    <t>712341559</t>
  </si>
  <si>
    <t>Provedení povlakové krytiny střech do 10° pásy NAIP přitavením v plné ploše</t>
  </si>
  <si>
    <t>-1132023732</t>
  </si>
  <si>
    <t>102</t>
  </si>
  <si>
    <t>628522545</t>
  </si>
  <si>
    <t>pás asfaltovaný modifikovaný SBS Al 40 Special mineral</t>
  </si>
  <si>
    <t>-1862079864</t>
  </si>
  <si>
    <t>11,913*1,2 'Přepočtené koeficientem množství</t>
  </si>
  <si>
    <t>103</t>
  </si>
  <si>
    <t>712361702</t>
  </si>
  <si>
    <t>Provedení povlakové krytiny střech do 10° fólií přilepenou bodově</t>
  </si>
  <si>
    <t>929290969</t>
  </si>
  <si>
    <t>104</t>
  </si>
  <si>
    <t>712363111</t>
  </si>
  <si>
    <t>Provedení povlakové krytiny střech do 10° překrytí talířové hmoždinky pruhem nalepené fólie</t>
  </si>
  <si>
    <t>-1730750133</t>
  </si>
  <si>
    <t>105</t>
  </si>
  <si>
    <t>283220415</t>
  </si>
  <si>
    <t>fólie střešní mPVC ke kotvení 35176 1,5 mm</t>
  </si>
  <si>
    <t>-1574419851</t>
  </si>
  <si>
    <t>11,818*1,2</t>
  </si>
  <si>
    <t>70*0,1*0,1*1,2</t>
  </si>
  <si>
    <t>106</t>
  </si>
  <si>
    <t>712363103</t>
  </si>
  <si>
    <t>Provedení povlakové krytiny střech do 10° ukotvení fólie talířovou hmoždinkou do betonu nebo ŽB</t>
  </si>
  <si>
    <t>-541160473</t>
  </si>
  <si>
    <t>11,818*6-0,908</t>
  </si>
  <si>
    <t>107</t>
  </si>
  <si>
    <t>590513425</t>
  </si>
  <si>
    <t>hmoždinka talířová s kovovým rozpěrným trnem TID 8/60 - 155</t>
  </si>
  <si>
    <t>-372475680</t>
  </si>
  <si>
    <t>70*1,05 'Přepočtené koeficientem množství</t>
  </si>
  <si>
    <t>108</t>
  </si>
  <si>
    <t>712363302</t>
  </si>
  <si>
    <t>Povlakové krytiny střech do 10° fóliové plechy délky 2 m koutová lišta vnitřní rš 100 mm</t>
  </si>
  <si>
    <t>CS ÚRS 2014 02</t>
  </si>
  <si>
    <t>416313496</t>
  </si>
  <si>
    <t>(1,95+3,38*2)/2+0,645</t>
  </si>
  <si>
    <t>109</t>
  </si>
  <si>
    <t>712363303</t>
  </si>
  <si>
    <t>Povlakové krytiny střech do 10° fóliové plechy délky 2 m koutová lišta vnější rš 100 mm</t>
  </si>
  <si>
    <t>-1211525618</t>
  </si>
  <si>
    <t>110</t>
  </si>
  <si>
    <t>712363305</t>
  </si>
  <si>
    <t>Povlakové krytiny střech do 10° fóliové plechy délky 2 m okapnice široká rš 150 mm</t>
  </si>
  <si>
    <t>250946150</t>
  </si>
  <si>
    <t>(4,28*2+2,55)/2+0,445</t>
  </si>
  <si>
    <t>111</t>
  </si>
  <si>
    <t>712363307</t>
  </si>
  <si>
    <t>Povlakové krytiny střech do 10° fóliové plechy délky 2 m okapnice široká rš 250 mm</t>
  </si>
  <si>
    <t>716117442</t>
  </si>
  <si>
    <t>1,95/2+0,025</t>
  </si>
  <si>
    <t>112</t>
  </si>
  <si>
    <t>712391171</t>
  </si>
  <si>
    <t>Provedení povlakové krytiny střech do 10° podkladní textilní vrstvy</t>
  </si>
  <si>
    <t>-304256764</t>
  </si>
  <si>
    <t>113</t>
  </si>
  <si>
    <t>673908720</t>
  </si>
  <si>
    <t>textilie jutařská 300 g/m2 š 150 cm</t>
  </si>
  <si>
    <t>-1698049111</t>
  </si>
  <si>
    <t>11,818*1,15 'Přepočtené koeficientem množství</t>
  </si>
  <si>
    <t>114</t>
  </si>
  <si>
    <t>998712103</t>
  </si>
  <si>
    <t>Přesun hmot tonážní tonážní pro krytiny povlakové v objektech v do 24 m</t>
  </si>
  <si>
    <t>1170868213</t>
  </si>
  <si>
    <t>713</t>
  </si>
  <si>
    <t>Izolace tepelné</t>
  </si>
  <si>
    <t>115</t>
  </si>
  <si>
    <t>713141163</t>
  </si>
  <si>
    <t>Montáž izolace tepelné střech plochých tl do 130 mm šrouby rohové pole, budova v do 20 m</t>
  </si>
  <si>
    <t>1448414978</t>
  </si>
  <si>
    <t>"spádové klíny pr. 120 " 1,95*(3,88+0,15)</t>
  </si>
  <si>
    <t>116</t>
  </si>
  <si>
    <t>713141151</t>
  </si>
  <si>
    <t>Montáž izolace tepelné střech plochých kladené volně 1 vrstva rohoží, pásů, dílců, desek</t>
  </si>
  <si>
    <t>1430649081</t>
  </si>
  <si>
    <t>117</t>
  </si>
  <si>
    <t>631537095</t>
  </si>
  <si>
    <t>deska izolační ROCFALL spádové desky 0-120</t>
  </si>
  <si>
    <t>-309466513</t>
  </si>
  <si>
    <t>118</t>
  </si>
  <si>
    <t>631551075</t>
  </si>
  <si>
    <t>deska izolační fasádní DACHROCK 600x1000x120 mm</t>
  </si>
  <si>
    <t>1549496014</t>
  </si>
  <si>
    <t>119</t>
  </si>
  <si>
    <t>998713103</t>
  </si>
  <si>
    <t>Přesun hmot tonážní pro izolace tepelné v objektech v do 24 m</t>
  </si>
  <si>
    <t>-544594393</t>
  </si>
  <si>
    <t>762</t>
  </si>
  <si>
    <t>Konstrukce tesařské</t>
  </si>
  <si>
    <t>120</t>
  </si>
  <si>
    <t>762085103</t>
  </si>
  <si>
    <t>Montáž kotevních želez, příložek, patek nebo táhel</t>
  </si>
  <si>
    <t>-1329009002</t>
  </si>
  <si>
    <t>121</t>
  </si>
  <si>
    <t>762335131</t>
  </si>
  <si>
    <t>Montáž krokví rovnoběžných s okapem z hraněného řeziva průřezové plochy do 120 cm2 na beton</t>
  </si>
  <si>
    <t>-1596870371</t>
  </si>
  <si>
    <t>122</t>
  </si>
  <si>
    <t>605120010</t>
  </si>
  <si>
    <t>řezivo jehličnaté hranol jakost I do 120 cm2</t>
  </si>
  <si>
    <t>-1945335981</t>
  </si>
  <si>
    <t>"hranol 100/120" 1,95*0,1*0,12*1,1</t>
  </si>
  <si>
    <t>123</t>
  </si>
  <si>
    <t>762395000</t>
  </si>
  <si>
    <t>Spojovací prostředky pro montáž krovu, bednění, laťování, světlíky, klíny</t>
  </si>
  <si>
    <t>1485007496</t>
  </si>
  <si>
    <t>124</t>
  </si>
  <si>
    <t>998762103</t>
  </si>
  <si>
    <t>Přesun hmot tonážní pro kce tesařské v objektech v do 24 m</t>
  </si>
  <si>
    <t>249036974</t>
  </si>
  <si>
    <t>764</t>
  </si>
  <si>
    <t>Konstrukce klempířské</t>
  </si>
  <si>
    <t>125</t>
  </si>
  <si>
    <t>764002841</t>
  </si>
  <si>
    <t>Demontáž oplechování horních ploch zdí a nadezdívek do suti</t>
  </si>
  <si>
    <t>-83069021</t>
  </si>
  <si>
    <t>Demontáž klempířských konstrukcí oplechování horních ploch zdí a nadezdívek do suti</t>
  </si>
  <si>
    <t>126</t>
  </si>
  <si>
    <t>764242334</t>
  </si>
  <si>
    <t>Oplechování rovné okapové hrany z TiZn lesklého plechu rš 330 mm</t>
  </si>
  <si>
    <t>-1120202064</t>
  </si>
  <si>
    <t>Oplechování střešních prvků z titanzinkového lesklého válcovaného plechu okapu okapovým plechem střechy rovné rš 330 mm</t>
  </si>
  <si>
    <t>127</t>
  </si>
  <si>
    <t>764541303</t>
  </si>
  <si>
    <t>Žlab podokapní půlkruhový z TiZn lesklého plechu rš 250 mm</t>
  </si>
  <si>
    <t>71697479</t>
  </si>
  <si>
    <t>Žlab podokapní z titanzinkového lesklého válcovaného plechu včetně háků a čel půlkruhový rš 250 mm</t>
  </si>
  <si>
    <t>128</t>
  </si>
  <si>
    <t>764541346</t>
  </si>
  <si>
    <t>Kotlík oválný (trychtýřový) pro podokapní žlaby z TiZn lesklého plechu 330/100 mm</t>
  </si>
  <si>
    <t>-1786876552</t>
  </si>
  <si>
    <t>Žlab podokapní z titanzinkového lesklého válcovaného plechu včetně háků a čel kotlík oválný (trychtýřový), rš žlabu/průměr svodu 330/100 mm</t>
  </si>
  <si>
    <t>129</t>
  </si>
  <si>
    <t>764001911</t>
  </si>
  <si>
    <t>Napojení klempířských konstrukcí na stávající délky spoje přes 0,5 m</t>
  </si>
  <si>
    <t>-1680434439</t>
  </si>
  <si>
    <t>Napojení na stávající klempířské konstrukce délky spoje přes 0,5 m</t>
  </si>
  <si>
    <t>130</t>
  </si>
  <si>
    <t>764245306</t>
  </si>
  <si>
    <t>Oplechování horních ploch a nadezdívek bez rohů z TiZn lesklého plechu celoplošně lepené rš 500mm</t>
  </si>
  <si>
    <t>961694885</t>
  </si>
  <si>
    <t>Oplechování horních ploch zdí a nadezdívek (atik) z titanzinkového lesklého válcovaného plechu celoplošně lepené rš 500 mm</t>
  </si>
  <si>
    <t>4,28*2+1,95</t>
  </si>
  <si>
    <t>131</t>
  </si>
  <si>
    <t>764548323</t>
  </si>
  <si>
    <t>Svody kruhové včetně objímek, kolen, odskoků z TiZn lesklého plechu průměru 100 mm</t>
  </si>
  <si>
    <t>311377488</t>
  </si>
  <si>
    <t>Svod z titanzinkového lesklého válcovaného plechu včetně objímek, kolen a odskoků kruhový, průměru 100 mm</t>
  </si>
  <si>
    <t>132</t>
  </si>
  <si>
    <t>998764103</t>
  </si>
  <si>
    <t>Přesun hmot tonážní pro konstrukce klempířské v objektech v do 24 m</t>
  </si>
  <si>
    <t>-23420395</t>
  </si>
  <si>
    <t>771</t>
  </si>
  <si>
    <t>Podlahy z dlaždic</t>
  </si>
  <si>
    <t>133</t>
  </si>
  <si>
    <t>771574131</t>
  </si>
  <si>
    <t>Montáž podlah keramických režných protiskluzných lepených flexibilním lepidlem do 50 ks/m2</t>
  </si>
  <si>
    <t>-687692019</t>
  </si>
  <si>
    <t>134</t>
  </si>
  <si>
    <t>597612900</t>
  </si>
  <si>
    <t>dlaždice keramické - podlahy BRICK (barevné) 30 x 30 x 0,8 cm I. j. (cen.skup. 74)</t>
  </si>
  <si>
    <t>-1003501140</t>
  </si>
  <si>
    <t>2,43*1,1 'Přepočtené koeficientem množství</t>
  </si>
  <si>
    <t>135</t>
  </si>
  <si>
    <t>771589191</t>
  </si>
  <si>
    <t>Příplatek k montáž podlah z mozaiky za plochu do 5 m2</t>
  </si>
  <si>
    <t>-1881426346</t>
  </si>
  <si>
    <t>136</t>
  </si>
  <si>
    <t>771591111</t>
  </si>
  <si>
    <t>Podlahy penetrace podkladu</t>
  </si>
  <si>
    <t>174090717</t>
  </si>
  <si>
    <t>137</t>
  </si>
  <si>
    <t>771591115</t>
  </si>
  <si>
    <t>Podlahy spárování silikonem</t>
  </si>
  <si>
    <t>448847343</t>
  </si>
  <si>
    <t>"dveře" (1,4*3+1,95*2)</t>
  </si>
  <si>
    <t>138</t>
  </si>
  <si>
    <t>771591185</t>
  </si>
  <si>
    <t>Podlahy řezání keramických dlaždic rovné</t>
  </si>
  <si>
    <t>-1145043803</t>
  </si>
  <si>
    <t>8,1/0,3</t>
  </si>
  <si>
    <t>139</t>
  </si>
  <si>
    <t>771990112</t>
  </si>
  <si>
    <t>Vyrovnání podkladu samonivelační stěrkou tl 4 mm pevnosti 30 Mpa</t>
  </si>
  <si>
    <t>-430596213</t>
  </si>
  <si>
    <t>140</t>
  </si>
  <si>
    <t>998771103</t>
  </si>
  <si>
    <t>Přesun hmot tonážní pro podlahy z dlaždic v objektech v do 24 m</t>
  </si>
  <si>
    <t>282491908</t>
  </si>
  <si>
    <t>783</t>
  </si>
  <si>
    <t>Dokončovací práce - nátěry</t>
  </si>
  <si>
    <t>141</t>
  </si>
  <si>
    <t>783903811</t>
  </si>
  <si>
    <t>Odmaštění nátěrů chemickými rozpouštědly</t>
  </si>
  <si>
    <t>CS ÚRS 2015 02</t>
  </si>
  <si>
    <t>961063100</t>
  </si>
  <si>
    <t>142</t>
  </si>
  <si>
    <t>783292007</t>
  </si>
  <si>
    <t>Nátěry disperzní základní</t>
  </si>
  <si>
    <t>-1261089684</t>
  </si>
  <si>
    <t>"1.np 2x U 160" 1,8*2*0,545</t>
  </si>
  <si>
    <t>"3.np 2x U 160" 1,8*2*0,545</t>
  </si>
  <si>
    <t>"4.np 2x U 160" 2,3*2*0,545</t>
  </si>
  <si>
    <t>"3.np 2x U160 1800" 1,8*2*0,545</t>
  </si>
  <si>
    <t>"4.np 2x U160 2300" 2,3*2*0,545</t>
  </si>
  <si>
    <t>143</t>
  </si>
  <si>
    <t>783522222</t>
  </si>
  <si>
    <t>Nátěry syntetické klempířských kcí barva dražší matný povrch 1x reaktivní, 1x základní, 2x email</t>
  </si>
  <si>
    <t>-290200722</t>
  </si>
  <si>
    <t>"atika" (4,28*2+1,95)*0,5</t>
  </si>
  <si>
    <t>"okap" 1,95*0,33</t>
  </si>
  <si>
    <t>"žlab" 2*0,33*2*1,1</t>
  </si>
  <si>
    <t>"svod"15*3,14*0,1</t>
  </si>
  <si>
    <t>144</t>
  </si>
  <si>
    <t>783783312</t>
  </si>
  <si>
    <t>Nátěry tesařských kcí proti dřevokazným houbám, hmyzu a plísním preventivní dvojnásobné v exteriéru</t>
  </si>
  <si>
    <t>1048873840</t>
  </si>
  <si>
    <t>"hranol 100/120" 1,95*(0,1+0,12)*2</t>
  </si>
  <si>
    <t>145</t>
  </si>
  <si>
    <t>783823133</t>
  </si>
  <si>
    <t>Penetrační silikátový nátěr hladkých, tenkovrstvých zrnitých a štukových omítek</t>
  </si>
  <si>
    <t>-1338542183</t>
  </si>
  <si>
    <t>Penetrační nátěr omítek hladkých omítek hladkých, zrnitých tenkovrstvých nebo štukových silikátový</t>
  </si>
  <si>
    <t>146</t>
  </si>
  <si>
    <t>783827523</t>
  </si>
  <si>
    <t>Krycí dvojnásobný silikátový nátěr hrubých betonových povrchů nebo hrubých omítek</t>
  </si>
  <si>
    <t>-1362698344</t>
  </si>
  <si>
    <t>Krycí (ochranný ) nátěr omítek dvojnásobný hrubých betonových povrchů nebo omítek hrubých, rýhovaných tenkovrstvých nebo škrábaných (břízolitových) silikátový</t>
  </si>
  <si>
    <t>784</t>
  </si>
  <si>
    <t>Dokončovací práce - malby</t>
  </si>
  <si>
    <t>147</t>
  </si>
  <si>
    <t>784181121</t>
  </si>
  <si>
    <t>Hloubková jednonásobná penetrace podkladu v místnostech výšky do 3,80 m</t>
  </si>
  <si>
    <t>-1770800568</t>
  </si>
  <si>
    <t>Penetrace podkladu jednonásobná hloubková v místnostech výšky do 3,80 m</t>
  </si>
  <si>
    <t>"3.np" 5,85*3,1</t>
  </si>
  <si>
    <t>"4.np" 6,5*3-1,95*2,25</t>
  </si>
  <si>
    <t>148</t>
  </si>
  <si>
    <t>784211101</t>
  </si>
  <si>
    <t>Dvojnásobné bílé malby ze směsí za mokra výborně otěruvzdorných v místnostech výšky do 3,80 m</t>
  </si>
  <si>
    <t>-1775709222</t>
  </si>
  <si>
    <t>Malby z malířských směsí otěruvzdorných za mokra dvojnásobné, bílé za mokra otěruvzdorné výborně v místnostech výšky do 3,80 m</t>
  </si>
  <si>
    <t>Práce a dodávky M</t>
  </si>
  <si>
    <t>21-M</t>
  </si>
  <si>
    <t>Elektromontáže</t>
  </si>
  <si>
    <t>149</t>
  </si>
  <si>
    <t>21M</t>
  </si>
  <si>
    <t>D+M  elektro - přenos ze samostatného rozpočtu</t>
  </si>
  <si>
    <t>kpl.</t>
  </si>
  <si>
    <t>-1899853568</t>
  </si>
  <si>
    <t>33-M</t>
  </si>
  <si>
    <t>Montáže dopr.zaříz.,sklad. zař. a váh</t>
  </si>
  <si>
    <t>150</t>
  </si>
  <si>
    <t>33M</t>
  </si>
  <si>
    <t>D+M výtahu</t>
  </si>
  <si>
    <t>1395806724</t>
  </si>
  <si>
    <t>VRN</t>
  </si>
  <si>
    <t>Vedlejší rozpočtové náklady</t>
  </si>
  <si>
    <t>VRN6</t>
  </si>
  <si>
    <t>Územní vlivy</t>
  </si>
  <si>
    <t>151</t>
  </si>
  <si>
    <t>060001000</t>
  </si>
  <si>
    <t>kč</t>
  </si>
  <si>
    <t>1024</t>
  </si>
  <si>
    <t>-220921593</t>
  </si>
  <si>
    <t>Základní rozdělení průvodních činností a nákladů územní vlivy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</si>
  <si>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</si>
  <si>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</si>
  <si>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</si>
  <si>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</si>
  <si>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</si>
  <si>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</si>
  <si>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</si>
  <si>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</si>
  <si>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</si>
  <si>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</si>
  <si>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</si>
  <si>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</si>
  <si>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</si>
  <si>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</si>
  <si>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</si>
  <si>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</si>
  <si>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</si>
  <si>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</si>
  <si>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</si>
  <si>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</si>
  <si>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</si>
  <si>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</si>
  <si>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</si>
  <si>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</si>
  <si>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</si>
  <si>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t>i objekt stavby v případě, že neobsahuje podřízenou zakázku.</t>
  </si>
  <si>
    <t>CC-CZ, CZ-CPV, CZ-CPA a rekapitulaci celkové nabídkové ceny uchazeče za aktuální soupis prací.</t>
  </si>
  <si>
    <t>stavební díly, funkční díly, případně jiné členění) s rekapitulací nabídkové ceny.</t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</si>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</sst>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\ &quot;EUR&quot;;\-#,##0\ &quot;EUR&quot;"/>
    <numFmt numFmtId="185" formatCode="#,##0\ &quot;EUR&quot;;[Red]\-#,##0\ &quot;EUR&quot;"/>
    <numFmt numFmtId="186" formatCode="#,##0.00\ &quot;EUR&quot;;\-#,##0.00\ &quot;EUR&quot;"/>
    <numFmt numFmtId="187" formatCode="#,##0.00\ &quot;EUR&quot;;[Red]\-#,##0.00\ &quot;EUR&quot;"/>
    <numFmt numFmtId="188" formatCode="_-* #,##0\ &quot;EUR&quot;_-;\-* #,##0\ &quot;EUR&quot;_-;_-* &quot;-&quot;\ &quot;EUR&quot;_-;_-@_-"/>
    <numFmt numFmtId="189" formatCode="_-* #,##0\ _E_U_R_-;\-* #,##0\ _E_U_R_-;_-* &quot;-&quot;\ _E_U_R_-;_-@_-"/>
    <numFmt numFmtId="190" formatCode="_-* #,##0.00\ &quot;EUR&quot;_-;\-* #,##0.00\ &quot;EUR&quot;_-;_-* &quot;-&quot;??\ &quot;EUR&quot;_-;_-@_-"/>
    <numFmt numFmtId="191" formatCode="_-* #,##0.00\ _E_U_R_-;\-* #,##0.00\ _E_U_R_-;_-* &quot;-&quot;??\ _E_U_R_-;_-@_-"/>
    <numFmt numFmtId="192" formatCode="#,##0.00;\-#,##0.00"/>
    <numFmt numFmtId="193" formatCode="0.00%;\-0.00%"/>
    <numFmt numFmtId="194" formatCode="#,##0.00000;\-#,##0.00000"/>
    <numFmt numFmtId="195" formatCode="#,##0.000;\-#,##0.000"/>
    <numFmt numFmtId="196" formatCode="&quot;Áno&quot;;&quot;Áno&quot;;&quot;Nie&quot;"/>
    <numFmt numFmtId="197" formatCode="&quot;Pravda&quot;;&quot;Pravda&quot;;&quot;Nepravda&quot;"/>
    <numFmt numFmtId="198" formatCode="&quot;Zapnuté&quot;;&quot;Zapnuté&quot;;&quot;Vypnuté&quot;"/>
    <numFmt numFmtId="199" formatCode="[$€-2]\ #\ ##,000_);[Red]\([$€-2]\ #\ ##,000\)"/>
  </numFmts>
  <fonts count="7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36"/>
      <name val="Trebuchet MS"/>
      <family val="2"/>
    </font>
    <font>
      <sz val="8"/>
      <color indexed="43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7"/>
      <name val="Trebuchet MS"/>
      <family val="2"/>
    </font>
    <font>
      <i/>
      <sz val="7"/>
      <color indexed="55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8"/>
      <name val="Calibri"/>
      <family val="2"/>
    </font>
    <font>
      <u val="single"/>
      <sz val="8"/>
      <color indexed="12"/>
      <name val="Trebuchet M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9"/>
      <name val="Trebuchet MS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/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/>
      <top style="dotted">
        <color indexed="55"/>
      </top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>
        <color indexed="8"/>
      </right>
      <top style="dotted">
        <color indexed="55"/>
      </top>
      <bottom/>
    </border>
    <border>
      <left/>
      <right style="thin">
        <color indexed="8"/>
      </right>
      <top style="dotted">
        <color indexed="8"/>
      </top>
      <bottom style="dotted">
        <color indexed="8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5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8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  <xf numFmtId="0" fontId="52" fillId="3" borderId="0" applyNumberFormat="0" applyBorder="0" applyAlignment="0" applyProtection="0"/>
    <xf numFmtId="0" fontId="47" fillId="22" borderId="1" applyNumberFormat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51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8" fillId="23" borderId="5" applyNumberFormat="0" applyAlignment="0" applyProtection="0"/>
    <xf numFmtId="0" fontId="45" fillId="7" borderId="1" applyNumberFormat="0" applyAlignment="0" applyProtection="0"/>
    <xf numFmtId="0" fontId="48" fillId="23" borderId="5" applyNumberFormat="0" applyAlignment="0" applyProtection="0"/>
    <xf numFmtId="0" fontId="49" fillId="0" borderId="6" applyNumberFormat="0" applyFill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4" fillId="0" borderId="0" applyAlignment="0">
      <protection locked="0"/>
    </xf>
    <xf numFmtId="0" fontId="37" fillId="8" borderId="10" applyNumberFormat="0" applyFont="0" applyAlignment="0" applyProtection="0"/>
    <xf numFmtId="0" fontId="46" fillId="22" borderId="11" applyNumberFormat="0" applyAlignment="0" applyProtection="0"/>
    <xf numFmtId="0" fontId="4" fillId="8" borderId="10" applyNumberFormat="0" applyFont="0" applyAlignment="0" applyProtection="0"/>
    <xf numFmtId="0" fontId="66" fillId="0" borderId="12" applyNumberFormat="0" applyFill="0" applyAlignment="0" applyProtection="0"/>
    <xf numFmtId="9" fontId="3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5" fillId="7" borderId="1" applyNumberFormat="0" applyAlignment="0" applyProtection="0"/>
    <xf numFmtId="0" fontId="68" fillId="24" borderId="1" applyNumberFormat="0" applyAlignment="0" applyProtection="0"/>
    <xf numFmtId="0" fontId="46" fillId="24" borderId="11" applyNumberFormat="0" applyAlignment="0" applyProtection="0"/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3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21" borderId="0" applyNumberFormat="0" applyBorder="0" applyAlignment="0" applyProtection="0"/>
  </cellStyleXfs>
  <cellXfs count="347"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13" borderId="0" xfId="0" applyFont="1" applyFill="1" applyAlignment="1">
      <alignment horizontal="left" vertical="center"/>
    </xf>
    <xf numFmtId="0" fontId="4" fillId="13" borderId="0" xfId="0" applyFill="1" applyAlignment="1">
      <alignment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Border="1" applyAlignment="1">
      <alignment/>
    </xf>
    <xf numFmtId="0" fontId="4" fillId="0" borderId="16" xfId="0" applyBorder="1" applyAlignment="1">
      <alignment/>
    </xf>
    <xf numFmtId="0" fontId="4" fillId="0" borderId="17" xfId="0" applyBorder="1" applyAlignment="1">
      <alignment/>
    </xf>
    <xf numFmtId="0" fontId="4" fillId="0" borderId="18" xfId="0" applyBorder="1" applyAlignment="1">
      <alignment/>
    </xf>
    <xf numFmtId="0" fontId="4" fillId="0" borderId="0" xfId="0" applyBorder="1" applyAlignment="1">
      <alignment/>
    </xf>
    <xf numFmtId="0" fontId="15" fillId="0" borderId="0" xfId="0" applyFont="1" applyBorder="1" applyAlignment="1">
      <alignment horizontal="left" vertical="center"/>
    </xf>
    <xf numFmtId="0" fontId="4" fillId="0" borderId="19" xfId="0" applyBorder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6" fillId="8" borderId="0" xfId="0" applyFont="1" applyFill="1" applyBorder="1" applyAlignment="1" applyProtection="1">
      <alignment horizontal="left" vertical="center"/>
      <protection locked="0"/>
    </xf>
    <xf numFmtId="49" fontId="6" fillId="8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0" xfId="0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7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vertical="center"/>
    </xf>
    <xf numFmtId="0" fontId="7" fillId="24" borderId="23" xfId="0" applyFont="1" applyFill="1" applyBorder="1" applyAlignment="1">
      <alignment horizontal="center" vertical="center"/>
    </xf>
    <xf numFmtId="4" fontId="7" fillId="24" borderId="23" xfId="0" applyNumberFormat="1" applyFont="1" applyFill="1" applyBorder="1" applyAlignment="1">
      <alignment vertical="center"/>
    </xf>
    <xf numFmtId="0" fontId="4" fillId="24" borderId="19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6" fillId="24" borderId="31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22" fillId="0" borderId="29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74" fontId="22" fillId="0" borderId="0" xfId="0" applyNumberFormat="1" applyFont="1" applyBorder="1" applyAlignment="1">
      <alignment vertical="center"/>
    </xf>
    <xf numFmtId="4" fontId="22" fillId="0" borderId="30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36" xfId="0" applyNumberFormat="1" applyFont="1" applyBorder="1" applyAlignment="1">
      <alignment vertical="center"/>
    </xf>
    <xf numFmtId="4" fontId="28" fillId="0" borderId="37" xfId="0" applyNumberFormat="1" applyFont="1" applyBorder="1" applyAlignment="1">
      <alignment vertical="center"/>
    </xf>
    <xf numFmtId="174" fontId="28" fillId="0" borderId="37" xfId="0" applyNumberFormat="1" applyFont="1" applyBorder="1" applyAlignment="1">
      <alignment vertical="center"/>
    </xf>
    <xf numFmtId="4" fontId="28" fillId="0" borderId="38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Alignment="1" applyProtection="1">
      <alignment/>
      <protection locked="0"/>
    </xf>
    <xf numFmtId="0" fontId="4" fillId="0" borderId="16" xfId="0" applyBorder="1" applyAlignment="1" applyProtection="1">
      <alignment/>
      <protection locked="0"/>
    </xf>
    <xf numFmtId="0" fontId="4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73" fontId="6" fillId="0" borderId="0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39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>
      <alignment vertical="center"/>
    </xf>
    <xf numFmtId="172" fontId="5" fillId="0" borderId="0" xfId="0" applyNumberFormat="1" applyFont="1" applyBorder="1" applyAlignment="1" applyProtection="1">
      <alignment horizontal="right" vertical="center"/>
      <protection locked="0"/>
    </xf>
    <xf numFmtId="0" fontId="7" fillId="24" borderId="23" xfId="0" applyFont="1" applyFill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40" xfId="0" applyFont="1" applyFill="1" applyBorder="1" applyAlignment="1">
      <alignment vertical="center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 applyProtection="1">
      <alignment vertical="center"/>
      <protection locked="0"/>
    </xf>
    <xf numFmtId="0" fontId="6" fillId="24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Border="1" applyAlignment="1">
      <alignment vertical="center"/>
    </xf>
    <xf numFmtId="0" fontId="9" fillId="0" borderId="37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7" xfId="0" applyFont="1" applyBorder="1" applyAlignment="1">
      <alignment horizontal="left" vertical="center"/>
    </xf>
    <xf numFmtId="0" fontId="10" fillId="0" borderId="37" xfId="0" applyFont="1" applyBorder="1" applyAlignment="1">
      <alignment vertical="center"/>
    </xf>
    <xf numFmtId="0" fontId="10" fillId="0" borderId="37" xfId="0" applyFont="1" applyBorder="1" applyAlignment="1" applyProtection="1">
      <alignment vertical="center"/>
      <protection locked="0"/>
    </xf>
    <xf numFmtId="4" fontId="10" fillId="0" borderId="37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6" fillId="24" borderId="32" xfId="0" applyFont="1" applyFill="1" applyBorder="1" applyAlignment="1">
      <alignment horizontal="center" vertical="center" wrapText="1"/>
    </xf>
    <xf numFmtId="0" fontId="6" fillId="24" borderId="3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2" fillId="0" borderId="35" xfId="0" applyFont="1" applyBorder="1" applyAlignment="1">
      <alignment horizontal="center" vertical="center"/>
    </xf>
    <xf numFmtId="0" fontId="30" fillId="24" borderId="33" xfId="0" applyFont="1" applyFill="1" applyBorder="1" applyAlignment="1" applyProtection="1">
      <alignment horizontal="center" vertical="center" wrapText="1"/>
      <protection locked="0"/>
    </xf>
    <xf numFmtId="0" fontId="6" fillId="24" borderId="34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74" fontId="31" fillId="0" borderId="27" xfId="0" applyNumberFormat="1" applyFont="1" applyBorder="1" applyAlignment="1">
      <alignment/>
    </xf>
    <xf numFmtId="174" fontId="31" fillId="0" borderId="28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11" fillId="0" borderId="18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 applyProtection="1">
      <alignment/>
      <protection locked="0"/>
    </xf>
    <xf numFmtId="4" fontId="9" fillId="0" borderId="0" xfId="0" applyNumberFormat="1" applyFont="1" applyAlignment="1">
      <alignment/>
    </xf>
    <xf numFmtId="0" fontId="11" fillId="0" borderId="29" xfId="0" applyFont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0" applyNumberFormat="1" applyFont="1" applyBorder="1" applyAlignment="1">
      <alignment/>
    </xf>
    <xf numFmtId="174" fontId="11" fillId="0" borderId="3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4" fillId="0" borderId="18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49" fontId="4" fillId="0" borderId="41" xfId="0" applyNumberFormat="1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175" fontId="4" fillId="0" borderId="41" xfId="0" applyNumberFormat="1" applyFont="1" applyBorder="1" applyAlignment="1" applyProtection="1">
      <alignment vertical="center"/>
      <protection/>
    </xf>
    <xf numFmtId="4" fontId="4" fillId="8" borderId="41" xfId="0" applyNumberFormat="1" applyFont="1" applyFill="1" applyBorder="1" applyAlignment="1" applyProtection="1">
      <alignment vertical="center"/>
      <protection locked="0"/>
    </xf>
    <xf numFmtId="4" fontId="4" fillId="0" borderId="41" xfId="0" applyNumberFormat="1" applyFont="1" applyBorder="1" applyAlignment="1" applyProtection="1">
      <alignment vertical="center"/>
      <protection/>
    </xf>
    <xf numFmtId="0" fontId="5" fillId="8" borderId="4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174" fontId="5" fillId="0" borderId="0" xfId="0" applyNumberFormat="1" applyFont="1" applyBorder="1" applyAlignment="1">
      <alignment vertical="center"/>
    </xf>
    <xf numFmtId="174" fontId="5" fillId="0" borderId="3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75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75" fontId="12" fillId="0" borderId="0" xfId="0" applyNumberFormat="1" applyFont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34" fillId="0" borderId="41" xfId="0" applyFont="1" applyBorder="1" applyAlignment="1" applyProtection="1">
      <alignment horizontal="center" vertical="center"/>
      <protection/>
    </xf>
    <xf numFmtId="49" fontId="34" fillId="0" borderId="41" xfId="0" applyNumberFormat="1" applyFont="1" applyBorder="1" applyAlignment="1" applyProtection="1">
      <alignment horizontal="left" vertical="center" wrapText="1"/>
      <protection/>
    </xf>
    <xf numFmtId="0" fontId="34" fillId="0" borderId="41" xfId="0" applyFont="1" applyBorder="1" applyAlignment="1" applyProtection="1">
      <alignment horizontal="left" vertical="center" wrapText="1"/>
      <protection/>
    </xf>
    <xf numFmtId="0" fontId="34" fillId="0" borderId="41" xfId="0" applyFont="1" applyBorder="1" applyAlignment="1" applyProtection="1">
      <alignment horizontal="center" vertical="center" wrapText="1"/>
      <protection/>
    </xf>
    <xf numFmtId="175" fontId="34" fillId="0" borderId="41" xfId="0" applyNumberFormat="1" applyFont="1" applyBorder="1" applyAlignment="1" applyProtection="1">
      <alignment vertical="center"/>
      <protection/>
    </xf>
    <xf numFmtId="4" fontId="34" fillId="8" borderId="41" xfId="0" applyNumberFormat="1" applyFont="1" applyFill="1" applyBorder="1" applyAlignment="1" applyProtection="1">
      <alignment vertical="center"/>
      <protection locked="0"/>
    </xf>
    <xf numFmtId="4" fontId="34" fillId="0" borderId="41" xfId="0" applyNumberFormat="1" applyFont="1" applyBorder="1" applyAlignment="1" applyProtection="1">
      <alignment vertical="center"/>
      <protection/>
    </xf>
    <xf numFmtId="0" fontId="34" fillId="0" borderId="18" xfId="0" applyFont="1" applyBorder="1" applyAlignment="1">
      <alignment vertical="center"/>
    </xf>
    <xf numFmtId="0" fontId="34" fillId="8" borderId="41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Alignment="1">
      <alignment/>
    </xf>
    <xf numFmtId="0" fontId="19" fillId="0" borderId="0" xfId="0" applyFont="1" applyAlignment="1">
      <alignment horizontal="left" vertical="top" wrapText="1"/>
    </xf>
    <xf numFmtId="0" fontId="4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Border="1" applyAlignment="1">
      <alignment/>
    </xf>
    <xf numFmtId="0" fontId="7" fillId="0" borderId="0" xfId="0" applyFont="1" applyBorder="1" applyAlignment="1">
      <alignment horizontal="left" vertical="top" wrapText="1"/>
    </xf>
    <xf numFmtId="49" fontId="6" fillId="8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4" fontId="20" fillId="0" borderId="21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7" fillId="24" borderId="23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vertical="center"/>
    </xf>
    <xf numFmtId="4" fontId="7" fillId="24" borderId="23" xfId="0" applyNumberFormat="1" applyFont="1" applyFill="1" applyBorder="1" applyAlignment="1">
      <alignment vertical="center"/>
    </xf>
    <xf numFmtId="0" fontId="4" fillId="24" borderId="31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173" fontId="6" fillId="0" borderId="0" xfId="0" applyNumberFormat="1" applyFont="1" applyAlignment="1">
      <alignment horizontal="left" vertical="center"/>
    </xf>
    <xf numFmtId="0" fontId="6" fillId="24" borderId="23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38" fillId="13" borderId="0" xfId="68" applyFill="1" applyAlignment="1">
      <alignment/>
    </xf>
    <xf numFmtId="0" fontId="56" fillId="0" borderId="0" xfId="68" applyFont="1" applyAlignment="1">
      <alignment horizontal="center" vertical="center"/>
    </xf>
    <xf numFmtId="0" fontId="57" fillId="13" borderId="0" xfId="0" applyFont="1" applyFill="1" applyAlignment="1">
      <alignment horizontal="left" vertical="center"/>
    </xf>
    <xf numFmtId="0" fontId="58" fillId="13" borderId="0" xfId="0" applyFont="1" applyFill="1" applyAlignment="1">
      <alignment vertical="center"/>
    </xf>
    <xf numFmtId="0" fontId="59" fillId="13" borderId="0" xfId="68" applyFont="1" applyFill="1" applyAlignment="1">
      <alignment vertical="center"/>
    </xf>
    <xf numFmtId="0" fontId="14" fillId="13" borderId="0" xfId="0" applyFont="1" applyFill="1" applyAlignment="1" applyProtection="1">
      <alignment horizontal="left" vertical="center"/>
      <protection/>
    </xf>
    <xf numFmtId="0" fontId="58" fillId="13" borderId="0" xfId="0" applyFont="1" applyFill="1" applyAlignment="1" applyProtection="1">
      <alignment vertical="center"/>
      <protection/>
    </xf>
    <xf numFmtId="0" fontId="57" fillId="13" borderId="0" xfId="0" applyFont="1" applyFill="1" applyAlignment="1" applyProtection="1">
      <alignment horizontal="left" vertical="center"/>
      <protection/>
    </xf>
    <xf numFmtId="0" fontId="59" fillId="13" borderId="0" xfId="68" applyFont="1" applyFill="1" applyAlignment="1" applyProtection="1">
      <alignment vertical="center"/>
      <protection/>
    </xf>
    <xf numFmtId="0" fontId="59" fillId="13" borderId="0" xfId="68" applyFont="1" applyFill="1" applyAlignment="1">
      <alignment vertical="center"/>
    </xf>
    <xf numFmtId="0" fontId="58" fillId="13" borderId="0" xfId="0" applyFont="1" applyFill="1" applyAlignment="1" applyProtection="1">
      <alignment vertical="center"/>
      <protection locked="0"/>
    </xf>
    <xf numFmtId="0" fontId="4" fillId="0" borderId="0" xfId="81" applyAlignment="1">
      <alignment vertical="top"/>
      <protection locked="0"/>
    </xf>
    <xf numFmtId="0" fontId="4" fillId="0" borderId="42" xfId="81" applyFont="1" applyBorder="1" applyAlignment="1">
      <alignment vertical="center" wrapText="1"/>
      <protection locked="0"/>
    </xf>
    <xf numFmtId="0" fontId="4" fillId="0" borderId="43" xfId="81" applyFont="1" applyBorder="1" applyAlignment="1">
      <alignment vertical="center" wrapText="1"/>
      <protection locked="0"/>
    </xf>
    <xf numFmtId="0" fontId="4" fillId="0" borderId="44" xfId="81" applyFont="1" applyBorder="1" applyAlignment="1">
      <alignment vertical="center" wrapText="1"/>
      <protection locked="0"/>
    </xf>
    <xf numFmtId="0" fontId="4" fillId="0" borderId="45" xfId="81" applyFont="1" applyBorder="1" applyAlignment="1">
      <alignment horizontal="center" vertical="center" wrapText="1"/>
      <protection locked="0"/>
    </xf>
    <xf numFmtId="0" fontId="15" fillId="0" borderId="0" xfId="81" applyFont="1" applyBorder="1" applyAlignment="1">
      <alignment horizontal="center" vertical="center" wrapText="1"/>
      <protection locked="0"/>
    </xf>
    <xf numFmtId="0" fontId="4" fillId="0" borderId="46" xfId="81" applyFont="1" applyBorder="1" applyAlignment="1">
      <alignment horizontal="center" vertical="center" wrapText="1"/>
      <protection locked="0"/>
    </xf>
    <xf numFmtId="0" fontId="4" fillId="0" borderId="0" xfId="81" applyAlignment="1">
      <alignment horizontal="center" vertical="center"/>
      <protection locked="0"/>
    </xf>
    <xf numFmtId="0" fontId="4" fillId="0" borderId="45" xfId="81" applyFont="1" applyBorder="1" applyAlignment="1">
      <alignment vertical="center" wrapText="1"/>
      <protection locked="0"/>
    </xf>
    <xf numFmtId="0" fontId="27" fillId="0" borderId="47" xfId="81" applyFont="1" applyBorder="1" applyAlignment="1">
      <alignment horizontal="left" wrapText="1"/>
      <protection locked="0"/>
    </xf>
    <xf numFmtId="0" fontId="4" fillId="0" borderId="46" xfId="81" applyFont="1" applyBorder="1" applyAlignment="1">
      <alignment vertical="center" wrapText="1"/>
      <protection locked="0"/>
    </xf>
    <xf numFmtId="0" fontId="27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left" vertical="center" wrapText="1"/>
      <protection locked="0"/>
    </xf>
    <xf numFmtId="0" fontId="6" fillId="0" borderId="45" xfId="81" applyFont="1" applyBorder="1" applyAlignment="1">
      <alignment vertical="center" wrapText="1"/>
      <protection locked="0"/>
    </xf>
    <xf numFmtId="0" fontId="6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vertical="center" wrapText="1"/>
      <protection locked="0"/>
    </xf>
    <xf numFmtId="0" fontId="6" fillId="0" borderId="0" xfId="81" applyFont="1" applyBorder="1" applyAlignment="1">
      <alignment vertical="center"/>
      <protection locked="0"/>
    </xf>
    <xf numFmtId="0" fontId="6" fillId="0" borderId="0" xfId="81" applyFont="1" applyBorder="1" applyAlignment="1">
      <alignment horizontal="left" vertical="center"/>
      <protection locked="0"/>
    </xf>
    <xf numFmtId="49" fontId="6" fillId="0" borderId="0" xfId="81" applyNumberFormat="1" applyFont="1" applyBorder="1" applyAlignment="1">
      <alignment horizontal="left" vertical="center" wrapText="1"/>
      <protection locked="0"/>
    </xf>
    <xf numFmtId="49" fontId="6" fillId="0" borderId="0" xfId="81" applyNumberFormat="1" applyFont="1" applyBorder="1" applyAlignment="1">
      <alignment vertical="center" wrapText="1"/>
      <protection locked="0"/>
    </xf>
    <xf numFmtId="0" fontId="4" fillId="0" borderId="48" xfId="81" applyFont="1" applyBorder="1" applyAlignment="1">
      <alignment vertical="center" wrapText="1"/>
      <protection locked="0"/>
    </xf>
    <xf numFmtId="0" fontId="58" fillId="0" borderId="47" xfId="81" applyFont="1" applyBorder="1" applyAlignment="1">
      <alignment vertical="center" wrapText="1"/>
      <protection locked="0"/>
    </xf>
    <xf numFmtId="0" fontId="4" fillId="0" borderId="49" xfId="81" applyFont="1" applyBorder="1" applyAlignment="1">
      <alignment vertical="center" wrapText="1"/>
      <protection locked="0"/>
    </xf>
    <xf numFmtId="0" fontId="4" fillId="0" borderId="0" xfId="81" applyFont="1" applyBorder="1" applyAlignment="1">
      <alignment vertical="top"/>
      <protection locked="0"/>
    </xf>
    <xf numFmtId="0" fontId="4" fillId="0" borderId="0" xfId="81" applyFont="1" applyAlignment="1">
      <alignment vertical="top"/>
      <protection locked="0"/>
    </xf>
    <xf numFmtId="0" fontId="4" fillId="0" borderId="42" xfId="81" applyFont="1" applyBorder="1" applyAlignment="1">
      <alignment horizontal="left" vertical="center"/>
      <protection locked="0"/>
    </xf>
    <xf numFmtId="0" fontId="4" fillId="0" borderId="43" xfId="81" applyFont="1" applyBorder="1" applyAlignment="1">
      <alignment horizontal="left" vertical="center"/>
      <protection locked="0"/>
    </xf>
    <xf numFmtId="0" fontId="4" fillId="0" borderId="44" xfId="81" applyFont="1" applyBorder="1" applyAlignment="1">
      <alignment horizontal="left" vertical="center"/>
      <protection locked="0"/>
    </xf>
    <xf numFmtId="0" fontId="4" fillId="0" borderId="45" xfId="81" applyFont="1" applyBorder="1" applyAlignment="1">
      <alignment horizontal="left" vertical="center"/>
      <protection locked="0"/>
    </xf>
    <xf numFmtId="0" fontId="15" fillId="0" borderId="0" xfId="81" applyFont="1" applyBorder="1" applyAlignment="1">
      <alignment horizontal="center" vertical="center"/>
      <protection locked="0"/>
    </xf>
    <xf numFmtId="0" fontId="4" fillId="0" borderId="46" xfId="81" applyFont="1" applyBorder="1" applyAlignment="1">
      <alignment horizontal="left" vertical="center"/>
      <protection locked="0"/>
    </xf>
    <xf numFmtId="0" fontId="27" fillId="0" borderId="0" xfId="81" applyFont="1" applyBorder="1" applyAlignment="1">
      <alignment horizontal="left" vertical="center"/>
      <protection locked="0"/>
    </xf>
    <xf numFmtId="0" fontId="8" fillId="0" borderId="0" xfId="81" applyFont="1" applyAlignment="1">
      <alignment horizontal="left" vertical="center"/>
      <protection locked="0"/>
    </xf>
    <xf numFmtId="0" fontId="27" fillId="0" borderId="47" xfId="81" applyFont="1" applyBorder="1" applyAlignment="1">
      <alignment horizontal="left" vertical="center"/>
      <protection locked="0"/>
    </xf>
    <xf numFmtId="0" fontId="27" fillId="0" borderId="47" xfId="81" applyFont="1" applyBorder="1" applyAlignment="1">
      <alignment horizontal="center" vertical="center"/>
      <protection locked="0"/>
    </xf>
    <xf numFmtId="0" fontId="8" fillId="0" borderId="47" xfId="81" applyFont="1" applyBorder="1" applyAlignment="1">
      <alignment horizontal="left" vertical="center"/>
      <protection locked="0"/>
    </xf>
    <xf numFmtId="0" fontId="21" fillId="0" borderId="0" xfId="81" applyFont="1" applyBorder="1" applyAlignment="1">
      <alignment horizontal="left" vertical="center"/>
      <protection locked="0"/>
    </xf>
    <xf numFmtId="0" fontId="6" fillId="0" borderId="0" xfId="81" applyFont="1" applyAlignment="1">
      <alignment horizontal="left" vertical="center"/>
      <protection locked="0"/>
    </xf>
    <xf numFmtId="0" fontId="6" fillId="0" borderId="0" xfId="81" applyFont="1" applyBorder="1" applyAlignment="1">
      <alignment horizontal="center" vertical="center"/>
      <protection locked="0"/>
    </xf>
    <xf numFmtId="0" fontId="6" fillId="0" borderId="45" xfId="81" applyFont="1" applyBorder="1" applyAlignment="1">
      <alignment horizontal="left" vertical="center"/>
      <protection locked="0"/>
    </xf>
    <xf numFmtId="0" fontId="6" fillId="0" borderId="0" xfId="81" applyFont="1" applyFill="1" applyBorder="1" applyAlignment="1">
      <alignment horizontal="left" vertical="center"/>
      <protection locked="0"/>
    </xf>
    <xf numFmtId="0" fontId="6" fillId="0" borderId="0" xfId="81" applyFont="1" applyFill="1" applyBorder="1" applyAlignment="1">
      <alignment horizontal="center" vertical="center"/>
      <protection locked="0"/>
    </xf>
    <xf numFmtId="0" fontId="4" fillId="0" borderId="48" xfId="81" applyFont="1" applyBorder="1" applyAlignment="1">
      <alignment horizontal="left" vertical="center"/>
      <protection locked="0"/>
    </xf>
    <xf numFmtId="0" fontId="58" fillId="0" borderId="47" xfId="81" applyFont="1" applyBorder="1" applyAlignment="1">
      <alignment horizontal="left" vertical="center"/>
      <protection locked="0"/>
    </xf>
    <xf numFmtId="0" fontId="4" fillId="0" borderId="49" xfId="81" applyFont="1" applyBorder="1" applyAlignment="1">
      <alignment horizontal="left" vertical="center"/>
      <protection locked="0"/>
    </xf>
    <xf numFmtId="0" fontId="4" fillId="0" borderId="0" xfId="81" applyFont="1" applyBorder="1" applyAlignment="1">
      <alignment horizontal="left" vertical="center"/>
      <protection locked="0"/>
    </xf>
    <xf numFmtId="0" fontId="58" fillId="0" borderId="0" xfId="81" applyFont="1" applyBorder="1" applyAlignment="1">
      <alignment horizontal="left" vertical="center"/>
      <protection locked="0"/>
    </xf>
    <xf numFmtId="0" fontId="8" fillId="0" borderId="0" xfId="81" applyFont="1" applyBorder="1" applyAlignment="1">
      <alignment horizontal="left" vertical="center"/>
      <protection locked="0"/>
    </xf>
    <xf numFmtId="0" fontId="6" fillId="0" borderId="47" xfId="81" applyFont="1" applyBorder="1" applyAlignment="1">
      <alignment horizontal="left" vertical="center"/>
      <protection locked="0"/>
    </xf>
    <xf numFmtId="0" fontId="4" fillId="0" borderId="0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center" vertical="center" wrapText="1"/>
      <protection locked="0"/>
    </xf>
    <xf numFmtId="0" fontId="4" fillId="0" borderId="42" xfId="81" applyFont="1" applyBorder="1" applyAlignment="1">
      <alignment horizontal="left" vertical="center" wrapText="1"/>
      <protection locked="0"/>
    </xf>
    <xf numFmtId="0" fontId="4" fillId="0" borderId="43" xfId="81" applyFont="1" applyBorder="1" applyAlignment="1">
      <alignment horizontal="left" vertical="center" wrapText="1"/>
      <protection locked="0"/>
    </xf>
    <xf numFmtId="0" fontId="4" fillId="0" borderId="44" xfId="81" applyFont="1" applyBorder="1" applyAlignment="1">
      <alignment horizontal="left" vertical="center" wrapText="1"/>
      <protection locked="0"/>
    </xf>
    <xf numFmtId="0" fontId="4" fillId="0" borderId="45" xfId="81" applyFont="1" applyBorder="1" applyAlignment="1">
      <alignment horizontal="left" vertical="center" wrapText="1"/>
      <protection locked="0"/>
    </xf>
    <xf numFmtId="0" fontId="4" fillId="0" borderId="46" xfId="81" applyFont="1" applyBorder="1" applyAlignment="1">
      <alignment horizontal="left" vertical="center" wrapText="1"/>
      <protection locked="0"/>
    </xf>
    <xf numFmtId="0" fontId="8" fillId="0" borderId="45" xfId="81" applyFont="1" applyBorder="1" applyAlignment="1">
      <alignment horizontal="left" vertical="center" wrapText="1"/>
      <protection locked="0"/>
    </xf>
    <xf numFmtId="0" fontId="8" fillId="0" borderId="46" xfId="81" applyFont="1" applyBorder="1" applyAlignment="1">
      <alignment horizontal="left" vertical="center" wrapText="1"/>
      <protection locked="0"/>
    </xf>
    <xf numFmtId="0" fontId="6" fillId="0" borderId="45" xfId="81" applyFont="1" applyBorder="1" applyAlignment="1">
      <alignment horizontal="left" vertical="center" wrapText="1"/>
      <protection locked="0"/>
    </xf>
    <xf numFmtId="0" fontId="6" fillId="0" borderId="46" xfId="81" applyFont="1" applyBorder="1" applyAlignment="1">
      <alignment horizontal="left" vertical="center" wrapText="1"/>
      <protection locked="0"/>
    </xf>
    <xf numFmtId="0" fontId="6" fillId="0" borderId="46" xfId="81" applyFont="1" applyBorder="1" applyAlignment="1">
      <alignment horizontal="left" vertical="center"/>
      <protection locked="0"/>
    </xf>
    <xf numFmtId="0" fontId="6" fillId="0" borderId="48" xfId="81" applyFont="1" applyBorder="1" applyAlignment="1">
      <alignment horizontal="left" vertical="center" wrapText="1"/>
      <protection locked="0"/>
    </xf>
    <xf numFmtId="0" fontId="6" fillId="0" borderId="47" xfId="81" applyFont="1" applyBorder="1" applyAlignment="1">
      <alignment horizontal="left" vertical="center" wrapText="1"/>
      <protection locked="0"/>
    </xf>
    <xf numFmtId="0" fontId="6" fillId="0" borderId="49" xfId="81" applyFont="1" applyBorder="1" applyAlignment="1">
      <alignment horizontal="left" vertical="center" wrapText="1"/>
      <protection locked="0"/>
    </xf>
    <xf numFmtId="0" fontId="6" fillId="0" borderId="0" xfId="81" applyFont="1" applyBorder="1" applyAlignment="1">
      <alignment horizontal="left" vertical="top"/>
      <protection locked="0"/>
    </xf>
    <xf numFmtId="0" fontId="6" fillId="0" borderId="0" xfId="81" applyFont="1" applyBorder="1" applyAlignment="1">
      <alignment horizontal="center" vertical="top"/>
      <protection locked="0"/>
    </xf>
    <xf numFmtId="0" fontId="6" fillId="0" borderId="48" xfId="81" applyFont="1" applyBorder="1" applyAlignment="1">
      <alignment horizontal="left" vertical="center"/>
      <protection locked="0"/>
    </xf>
    <xf numFmtId="0" fontId="6" fillId="0" borderId="49" xfId="81" applyFont="1" applyBorder="1" applyAlignment="1">
      <alignment horizontal="left" vertical="center"/>
      <protection locked="0"/>
    </xf>
    <xf numFmtId="0" fontId="8" fillId="0" borderId="0" xfId="81" applyFont="1" applyAlignment="1">
      <alignment vertical="center"/>
      <protection locked="0"/>
    </xf>
    <xf numFmtId="0" fontId="27" fillId="0" borderId="0" xfId="81" applyFont="1" applyBorder="1" applyAlignment="1">
      <alignment vertical="center"/>
      <protection locked="0"/>
    </xf>
    <xf numFmtId="0" fontId="8" fillId="0" borderId="47" xfId="81" applyFont="1" applyBorder="1" applyAlignment="1">
      <alignment vertical="center"/>
      <protection locked="0"/>
    </xf>
    <xf numFmtId="0" fontId="27" fillId="0" borderId="47" xfId="81" applyFont="1" applyBorder="1" applyAlignment="1">
      <alignment vertical="center"/>
      <protection locked="0"/>
    </xf>
    <xf numFmtId="0" fontId="4" fillId="0" borderId="0" xfId="81" applyBorder="1" applyAlignment="1">
      <alignment vertical="top"/>
      <protection locked="0"/>
    </xf>
    <xf numFmtId="49" fontId="6" fillId="0" borderId="0" xfId="81" applyNumberFormat="1" applyFont="1" applyBorder="1" applyAlignment="1">
      <alignment horizontal="left" vertical="center"/>
      <protection locked="0"/>
    </xf>
    <xf numFmtId="0" fontId="4" fillId="0" borderId="47" xfId="81" applyBorder="1" applyAlignment="1">
      <alignment vertical="top"/>
      <protection locked="0"/>
    </xf>
    <xf numFmtId="0" fontId="6" fillId="0" borderId="43" xfId="81" applyFont="1" applyBorder="1" applyAlignment="1">
      <alignment horizontal="left" vertical="center" wrapText="1"/>
      <protection locked="0"/>
    </xf>
    <xf numFmtId="0" fontId="6" fillId="0" borderId="43" xfId="81" applyFont="1" applyBorder="1" applyAlignment="1">
      <alignment horizontal="left" vertical="center"/>
      <protection locked="0"/>
    </xf>
    <xf numFmtId="0" fontId="6" fillId="0" borderId="43" xfId="81" applyFont="1" applyBorder="1" applyAlignment="1">
      <alignment horizontal="center" vertical="center"/>
      <protection locked="0"/>
    </xf>
    <xf numFmtId="0" fontId="27" fillId="0" borderId="47" xfId="81" applyFont="1" applyBorder="1" applyAlignment="1">
      <alignment horizontal="left"/>
      <protection locked="0"/>
    </xf>
    <xf numFmtId="0" fontId="8" fillId="0" borderId="47" xfId="81" applyFont="1" applyBorder="1" applyAlignment="1">
      <alignment/>
      <protection locked="0"/>
    </xf>
    <xf numFmtId="0" fontId="27" fillId="0" borderId="47" xfId="81" applyFont="1" applyBorder="1" applyAlignment="1">
      <alignment horizontal="left"/>
      <protection locked="0"/>
    </xf>
    <xf numFmtId="0" fontId="6" fillId="0" borderId="0" xfId="81" applyFont="1" applyBorder="1" applyAlignment="1">
      <alignment horizontal="left" vertical="center"/>
      <protection locked="0"/>
    </xf>
    <xf numFmtId="0" fontId="4" fillId="0" borderId="45" xfId="81" applyFont="1" applyBorder="1" applyAlignment="1">
      <alignment vertical="top"/>
      <protection locked="0"/>
    </xf>
    <xf numFmtId="0" fontId="6" fillId="0" borderId="0" xfId="81" applyFont="1" applyBorder="1" applyAlignment="1">
      <alignment horizontal="left" vertical="top"/>
      <protection locked="0"/>
    </xf>
    <xf numFmtId="0" fontId="4" fillId="0" borderId="46" xfId="81" applyFont="1" applyBorder="1" applyAlignment="1">
      <alignment vertical="top"/>
      <protection locked="0"/>
    </xf>
    <xf numFmtId="0" fontId="4" fillId="0" borderId="0" xfId="81" applyFont="1" applyBorder="1" applyAlignment="1">
      <alignment horizontal="center" vertical="center"/>
      <protection locked="0"/>
    </xf>
    <xf numFmtId="0" fontId="4" fillId="0" borderId="0" xfId="81" applyFont="1" applyBorder="1" applyAlignment="1">
      <alignment horizontal="left" vertical="top"/>
      <protection locked="0"/>
    </xf>
    <xf numFmtId="0" fontId="4" fillId="0" borderId="48" xfId="81" applyFont="1" applyBorder="1" applyAlignment="1">
      <alignment vertical="top"/>
      <protection locked="0"/>
    </xf>
    <xf numFmtId="0" fontId="4" fillId="0" borderId="47" xfId="81" applyFont="1" applyBorder="1" applyAlignment="1">
      <alignment vertical="top"/>
      <protection locked="0"/>
    </xf>
    <xf numFmtId="0" fontId="4" fillId="0" borderId="49" xfId="81" applyFont="1" applyBorder="1" applyAlignment="1">
      <alignment vertical="top"/>
      <protection locked="0"/>
    </xf>
  </cellXfs>
  <cellStyles count="9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á bun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í_VVZ" xfId="81"/>
    <cellStyle name="Note" xfId="82"/>
    <cellStyle name="Output" xfId="83"/>
    <cellStyle name="Poznámka" xfId="84"/>
    <cellStyle name="Prepojená bunka" xfId="85"/>
    <cellStyle name="Percent" xfId="86"/>
    <cellStyle name="Followed Hyperlink" xfId="87"/>
    <cellStyle name="Spolu" xfId="88"/>
    <cellStyle name="Text upozornenia" xfId="89"/>
    <cellStyle name="Title" xfId="90"/>
    <cellStyle name="Titul" xfId="91"/>
    <cellStyle name="Total" xfId="92"/>
    <cellStyle name="Vstup" xfId="93"/>
    <cellStyle name="Výpočet" xfId="94"/>
    <cellStyle name="Výstup" xfId="95"/>
    <cellStyle name="Vysvetľujúci text" xfId="96"/>
    <cellStyle name="Warning Text" xfId="97"/>
    <cellStyle name="Zlá" xfId="98"/>
    <cellStyle name="Zvýraznenie1" xfId="99"/>
    <cellStyle name="Zvýraznenie2" xfId="100"/>
    <cellStyle name="Zvýraznenie3" xfId="101"/>
    <cellStyle name="Zvýraznenie4" xfId="102"/>
    <cellStyle name="Zvýraznenie5" xfId="103"/>
    <cellStyle name="Zvýraznenie6" xfId="1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6D0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  <col min="92" max="16384" width="9.28125" style="0" customWidth="1"/>
  </cols>
  <sheetData>
    <row r="1" spans="1:74" ht="21" customHeight="1">
      <c r="A1" s="251" t="s">
        <v>134</v>
      </c>
      <c r="B1" s="252"/>
      <c r="C1" s="252"/>
      <c r="D1" s="253" t="s">
        <v>135</v>
      </c>
      <c r="E1" s="252"/>
      <c r="F1" s="252"/>
      <c r="G1" s="252"/>
      <c r="H1" s="252"/>
      <c r="I1" s="252"/>
      <c r="J1" s="252"/>
      <c r="K1" s="254" t="s">
        <v>1073</v>
      </c>
      <c r="L1" s="254"/>
      <c r="M1" s="254"/>
      <c r="N1" s="254"/>
      <c r="O1" s="254"/>
      <c r="P1" s="254"/>
      <c r="Q1" s="254"/>
      <c r="R1" s="254"/>
      <c r="S1" s="254"/>
      <c r="T1" s="252"/>
      <c r="U1" s="252"/>
      <c r="V1" s="252"/>
      <c r="W1" s="254" t="s">
        <v>1074</v>
      </c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46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136</v>
      </c>
      <c r="BB1" s="13" t="s">
        <v>137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138</v>
      </c>
      <c r="BU1" s="15" t="s">
        <v>138</v>
      </c>
      <c r="BV1" s="15" t="s">
        <v>139</v>
      </c>
    </row>
    <row r="2" spans="3:72" ht="36.75" customHeight="1"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6" t="s">
        <v>140</v>
      </c>
      <c r="BT2" s="16" t="s">
        <v>141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140</v>
      </c>
      <c r="BT3" s="16" t="s">
        <v>142</v>
      </c>
    </row>
    <row r="4" spans="2:71" ht="36.75" customHeight="1">
      <c r="B4" s="20"/>
      <c r="C4" s="21"/>
      <c r="D4" s="22" t="s">
        <v>143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144</v>
      </c>
      <c r="BE4" s="25" t="s">
        <v>145</v>
      </c>
      <c r="BS4" s="16" t="s">
        <v>146</v>
      </c>
    </row>
    <row r="5" spans="2:71" ht="14.25" customHeight="1">
      <c r="B5" s="20"/>
      <c r="C5" s="21"/>
      <c r="D5" s="26" t="s">
        <v>147</v>
      </c>
      <c r="E5" s="21"/>
      <c r="F5" s="21"/>
      <c r="G5" s="21"/>
      <c r="H5" s="21"/>
      <c r="I5" s="21"/>
      <c r="J5" s="21"/>
      <c r="K5" s="216" t="s">
        <v>148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"/>
      <c r="AQ5" s="23"/>
      <c r="BE5" s="212" t="s">
        <v>149</v>
      </c>
      <c r="BS5" s="16" t="s">
        <v>140</v>
      </c>
    </row>
    <row r="6" spans="2:71" ht="36.75" customHeight="1">
      <c r="B6" s="20"/>
      <c r="C6" s="21"/>
      <c r="D6" s="28" t="s">
        <v>150</v>
      </c>
      <c r="E6" s="21"/>
      <c r="F6" s="21"/>
      <c r="G6" s="21"/>
      <c r="H6" s="21"/>
      <c r="I6" s="21"/>
      <c r="J6" s="21"/>
      <c r="K6" s="218" t="s">
        <v>151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"/>
      <c r="AQ6" s="23"/>
      <c r="BE6" s="213"/>
      <c r="BS6" s="16" t="s">
        <v>152</v>
      </c>
    </row>
    <row r="7" spans="2:71" ht="14.25" customHeight="1">
      <c r="B7" s="20"/>
      <c r="C7" s="21"/>
      <c r="D7" s="29" t="s">
        <v>153</v>
      </c>
      <c r="E7" s="21"/>
      <c r="F7" s="21"/>
      <c r="G7" s="21"/>
      <c r="H7" s="21"/>
      <c r="I7" s="21"/>
      <c r="J7" s="21"/>
      <c r="K7" s="27" t="s">
        <v>154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155</v>
      </c>
      <c r="AL7" s="21"/>
      <c r="AM7" s="21"/>
      <c r="AN7" s="27" t="s">
        <v>154</v>
      </c>
      <c r="AO7" s="21"/>
      <c r="AP7" s="21"/>
      <c r="AQ7" s="23"/>
      <c r="BE7" s="213"/>
      <c r="BS7" s="16" t="s">
        <v>156</v>
      </c>
    </row>
    <row r="8" spans="2:71" ht="14.25" customHeight="1">
      <c r="B8" s="20"/>
      <c r="C8" s="21"/>
      <c r="D8" s="29" t="s">
        <v>157</v>
      </c>
      <c r="E8" s="21"/>
      <c r="F8" s="21"/>
      <c r="G8" s="21"/>
      <c r="H8" s="21"/>
      <c r="I8" s="21"/>
      <c r="J8" s="21"/>
      <c r="K8" s="27" t="s">
        <v>158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159</v>
      </c>
      <c r="AL8" s="21"/>
      <c r="AM8" s="21"/>
      <c r="AN8" s="30" t="s">
        <v>160</v>
      </c>
      <c r="AO8" s="21"/>
      <c r="AP8" s="21"/>
      <c r="AQ8" s="23"/>
      <c r="BE8" s="213"/>
      <c r="BS8" s="16" t="s">
        <v>161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3"/>
      <c r="BS9" s="16" t="s">
        <v>162</v>
      </c>
    </row>
    <row r="10" spans="2:71" ht="14.25" customHeight="1">
      <c r="B10" s="20"/>
      <c r="C10" s="21"/>
      <c r="D10" s="29" t="s">
        <v>163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164</v>
      </c>
      <c r="AL10" s="21"/>
      <c r="AM10" s="21"/>
      <c r="AN10" s="27" t="s">
        <v>154</v>
      </c>
      <c r="AO10" s="21"/>
      <c r="AP10" s="21"/>
      <c r="AQ10" s="23"/>
      <c r="BE10" s="213"/>
      <c r="BS10" s="16" t="s">
        <v>152</v>
      </c>
    </row>
    <row r="11" spans="2:71" ht="18" customHeight="1">
      <c r="B11" s="20"/>
      <c r="C11" s="21"/>
      <c r="D11" s="21"/>
      <c r="E11" s="27" t="s">
        <v>165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166</v>
      </c>
      <c r="AL11" s="21"/>
      <c r="AM11" s="21"/>
      <c r="AN11" s="27" t="s">
        <v>154</v>
      </c>
      <c r="AO11" s="21"/>
      <c r="AP11" s="21"/>
      <c r="AQ11" s="23"/>
      <c r="BE11" s="213"/>
      <c r="BS11" s="16" t="s">
        <v>152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3"/>
      <c r="BS12" s="16" t="s">
        <v>152</v>
      </c>
    </row>
    <row r="13" spans="2:71" ht="14.25" customHeight="1">
      <c r="B13" s="20"/>
      <c r="C13" s="21"/>
      <c r="D13" s="29" t="s">
        <v>167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164</v>
      </c>
      <c r="AL13" s="21"/>
      <c r="AM13" s="21"/>
      <c r="AN13" s="31" t="s">
        <v>168</v>
      </c>
      <c r="AO13" s="21"/>
      <c r="AP13" s="21"/>
      <c r="AQ13" s="23"/>
      <c r="BE13" s="213"/>
      <c r="BS13" s="16" t="s">
        <v>152</v>
      </c>
    </row>
    <row r="14" spans="2:71" ht="15">
      <c r="B14" s="20"/>
      <c r="C14" s="21"/>
      <c r="D14" s="21"/>
      <c r="E14" s="219" t="s">
        <v>168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9" t="s">
        <v>166</v>
      </c>
      <c r="AL14" s="21"/>
      <c r="AM14" s="21"/>
      <c r="AN14" s="31" t="s">
        <v>168</v>
      </c>
      <c r="AO14" s="21"/>
      <c r="AP14" s="21"/>
      <c r="AQ14" s="23"/>
      <c r="BE14" s="213"/>
      <c r="BS14" s="16" t="s">
        <v>152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3"/>
      <c r="BS15" s="16" t="s">
        <v>138</v>
      </c>
    </row>
    <row r="16" spans="2:71" ht="14.25" customHeight="1">
      <c r="B16" s="20"/>
      <c r="C16" s="21"/>
      <c r="D16" s="29" t="s">
        <v>169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164</v>
      </c>
      <c r="AL16" s="21"/>
      <c r="AM16" s="21"/>
      <c r="AN16" s="27" t="s">
        <v>154</v>
      </c>
      <c r="AO16" s="21"/>
      <c r="AP16" s="21"/>
      <c r="AQ16" s="23"/>
      <c r="BE16" s="213"/>
      <c r="BS16" s="16" t="s">
        <v>138</v>
      </c>
    </row>
    <row r="17" spans="2:71" ht="18" customHeight="1">
      <c r="B17" s="20"/>
      <c r="C17" s="21"/>
      <c r="D17" s="21"/>
      <c r="E17" s="27" t="s">
        <v>170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166</v>
      </c>
      <c r="AL17" s="21"/>
      <c r="AM17" s="21"/>
      <c r="AN17" s="27" t="s">
        <v>154</v>
      </c>
      <c r="AO17" s="21"/>
      <c r="AP17" s="21"/>
      <c r="AQ17" s="23"/>
      <c r="BE17" s="213"/>
      <c r="BS17" s="16" t="s">
        <v>138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3"/>
      <c r="BS18" s="16" t="s">
        <v>140</v>
      </c>
    </row>
    <row r="19" spans="2:71" ht="14.25" customHeight="1">
      <c r="B19" s="20"/>
      <c r="C19" s="21"/>
      <c r="D19" s="29" t="s">
        <v>171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3"/>
      <c r="BS19" s="16" t="s">
        <v>152</v>
      </c>
    </row>
    <row r="20" spans="2:71" ht="77.25" customHeight="1">
      <c r="B20" s="20"/>
      <c r="C20" s="21"/>
      <c r="D20" s="21"/>
      <c r="E20" s="220" t="s">
        <v>172</v>
      </c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"/>
      <c r="AP20" s="21"/>
      <c r="AQ20" s="23"/>
      <c r="BE20" s="213"/>
      <c r="BS20" s="16" t="s">
        <v>138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3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3"/>
    </row>
    <row r="23" spans="2:57" s="1" customFormat="1" ht="25.5" customHeight="1">
      <c r="B23" s="33"/>
      <c r="C23" s="34"/>
      <c r="D23" s="35" t="s">
        <v>173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1">
        <f>ROUNDUP(AG51,2)</f>
        <v>0</v>
      </c>
      <c r="AL23" s="222"/>
      <c r="AM23" s="222"/>
      <c r="AN23" s="222"/>
      <c r="AO23" s="222"/>
      <c r="AP23" s="34"/>
      <c r="AQ23" s="37"/>
      <c r="BE23" s="214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4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3" t="s">
        <v>174</v>
      </c>
      <c r="M25" s="224"/>
      <c r="N25" s="224"/>
      <c r="O25" s="224"/>
      <c r="P25" s="34"/>
      <c r="Q25" s="34"/>
      <c r="R25" s="34"/>
      <c r="S25" s="34"/>
      <c r="T25" s="34"/>
      <c r="U25" s="34"/>
      <c r="V25" s="34"/>
      <c r="W25" s="223" t="s">
        <v>175</v>
      </c>
      <c r="X25" s="224"/>
      <c r="Y25" s="224"/>
      <c r="Z25" s="224"/>
      <c r="AA25" s="224"/>
      <c r="AB25" s="224"/>
      <c r="AC25" s="224"/>
      <c r="AD25" s="224"/>
      <c r="AE25" s="224"/>
      <c r="AF25" s="34"/>
      <c r="AG25" s="34"/>
      <c r="AH25" s="34"/>
      <c r="AI25" s="34"/>
      <c r="AJ25" s="34"/>
      <c r="AK25" s="223" t="s">
        <v>176</v>
      </c>
      <c r="AL25" s="224"/>
      <c r="AM25" s="224"/>
      <c r="AN25" s="224"/>
      <c r="AO25" s="224"/>
      <c r="AP25" s="34"/>
      <c r="AQ25" s="37"/>
      <c r="BE25" s="214"/>
    </row>
    <row r="26" spans="2:57" s="2" customFormat="1" ht="14.25" customHeight="1">
      <c r="B26" s="39"/>
      <c r="C26" s="40"/>
      <c r="D26" s="41" t="s">
        <v>177</v>
      </c>
      <c r="E26" s="40"/>
      <c r="F26" s="41" t="s">
        <v>178</v>
      </c>
      <c r="G26" s="40"/>
      <c r="H26" s="40"/>
      <c r="I26" s="40"/>
      <c r="J26" s="40"/>
      <c r="K26" s="40"/>
      <c r="L26" s="225">
        <v>0.21</v>
      </c>
      <c r="M26" s="226"/>
      <c r="N26" s="226"/>
      <c r="O26" s="226"/>
      <c r="P26" s="40"/>
      <c r="Q26" s="40"/>
      <c r="R26" s="40"/>
      <c r="S26" s="40"/>
      <c r="T26" s="40"/>
      <c r="U26" s="40"/>
      <c r="V26" s="40"/>
      <c r="W26" s="227">
        <f>ROUNDUP(AZ51,2)</f>
        <v>0</v>
      </c>
      <c r="X26" s="226"/>
      <c r="Y26" s="226"/>
      <c r="Z26" s="226"/>
      <c r="AA26" s="226"/>
      <c r="AB26" s="226"/>
      <c r="AC26" s="226"/>
      <c r="AD26" s="226"/>
      <c r="AE26" s="226"/>
      <c r="AF26" s="40"/>
      <c r="AG26" s="40"/>
      <c r="AH26" s="40"/>
      <c r="AI26" s="40"/>
      <c r="AJ26" s="40"/>
      <c r="AK26" s="227">
        <f>ROUNDUP(AV51,1)</f>
        <v>0</v>
      </c>
      <c r="AL26" s="226"/>
      <c r="AM26" s="226"/>
      <c r="AN26" s="226"/>
      <c r="AO26" s="226"/>
      <c r="AP26" s="40"/>
      <c r="AQ26" s="42"/>
      <c r="BE26" s="215"/>
    </row>
    <row r="27" spans="2:57" s="2" customFormat="1" ht="14.25" customHeight="1">
      <c r="B27" s="39"/>
      <c r="C27" s="40"/>
      <c r="D27" s="40"/>
      <c r="E27" s="40"/>
      <c r="F27" s="41" t="s">
        <v>179</v>
      </c>
      <c r="G27" s="40"/>
      <c r="H27" s="40"/>
      <c r="I27" s="40"/>
      <c r="J27" s="40"/>
      <c r="K27" s="40"/>
      <c r="L27" s="225">
        <v>0.15</v>
      </c>
      <c r="M27" s="226"/>
      <c r="N27" s="226"/>
      <c r="O27" s="226"/>
      <c r="P27" s="40"/>
      <c r="Q27" s="40"/>
      <c r="R27" s="40"/>
      <c r="S27" s="40"/>
      <c r="T27" s="40"/>
      <c r="U27" s="40"/>
      <c r="V27" s="40"/>
      <c r="W27" s="227">
        <f>ROUNDUP(BA51,2)</f>
        <v>0</v>
      </c>
      <c r="X27" s="226"/>
      <c r="Y27" s="226"/>
      <c r="Z27" s="226"/>
      <c r="AA27" s="226"/>
      <c r="AB27" s="226"/>
      <c r="AC27" s="226"/>
      <c r="AD27" s="226"/>
      <c r="AE27" s="226"/>
      <c r="AF27" s="40"/>
      <c r="AG27" s="40"/>
      <c r="AH27" s="40"/>
      <c r="AI27" s="40"/>
      <c r="AJ27" s="40"/>
      <c r="AK27" s="227">
        <f>ROUNDUP(AW51,1)</f>
        <v>0</v>
      </c>
      <c r="AL27" s="226"/>
      <c r="AM27" s="226"/>
      <c r="AN27" s="226"/>
      <c r="AO27" s="226"/>
      <c r="AP27" s="40"/>
      <c r="AQ27" s="42"/>
      <c r="BE27" s="215"/>
    </row>
    <row r="28" spans="2:57" s="2" customFormat="1" ht="14.25" customHeight="1" hidden="1">
      <c r="B28" s="39"/>
      <c r="C28" s="40"/>
      <c r="D28" s="40"/>
      <c r="E28" s="40"/>
      <c r="F28" s="41" t="s">
        <v>180</v>
      </c>
      <c r="G28" s="40"/>
      <c r="H28" s="40"/>
      <c r="I28" s="40"/>
      <c r="J28" s="40"/>
      <c r="K28" s="40"/>
      <c r="L28" s="225">
        <v>0.21</v>
      </c>
      <c r="M28" s="226"/>
      <c r="N28" s="226"/>
      <c r="O28" s="226"/>
      <c r="P28" s="40"/>
      <c r="Q28" s="40"/>
      <c r="R28" s="40"/>
      <c r="S28" s="40"/>
      <c r="T28" s="40"/>
      <c r="U28" s="40"/>
      <c r="V28" s="40"/>
      <c r="W28" s="227">
        <f>ROUNDUP(BB51,2)</f>
        <v>0</v>
      </c>
      <c r="X28" s="226"/>
      <c r="Y28" s="226"/>
      <c r="Z28" s="226"/>
      <c r="AA28" s="226"/>
      <c r="AB28" s="226"/>
      <c r="AC28" s="226"/>
      <c r="AD28" s="226"/>
      <c r="AE28" s="226"/>
      <c r="AF28" s="40"/>
      <c r="AG28" s="40"/>
      <c r="AH28" s="40"/>
      <c r="AI28" s="40"/>
      <c r="AJ28" s="40"/>
      <c r="AK28" s="227">
        <v>0</v>
      </c>
      <c r="AL28" s="226"/>
      <c r="AM28" s="226"/>
      <c r="AN28" s="226"/>
      <c r="AO28" s="226"/>
      <c r="AP28" s="40"/>
      <c r="AQ28" s="42"/>
      <c r="BE28" s="215"/>
    </row>
    <row r="29" spans="2:57" s="2" customFormat="1" ht="14.25" customHeight="1" hidden="1">
      <c r="B29" s="39"/>
      <c r="C29" s="40"/>
      <c r="D29" s="40"/>
      <c r="E29" s="40"/>
      <c r="F29" s="41" t="s">
        <v>181</v>
      </c>
      <c r="G29" s="40"/>
      <c r="H29" s="40"/>
      <c r="I29" s="40"/>
      <c r="J29" s="40"/>
      <c r="K29" s="40"/>
      <c r="L29" s="225">
        <v>0.15</v>
      </c>
      <c r="M29" s="226"/>
      <c r="N29" s="226"/>
      <c r="O29" s="226"/>
      <c r="P29" s="40"/>
      <c r="Q29" s="40"/>
      <c r="R29" s="40"/>
      <c r="S29" s="40"/>
      <c r="T29" s="40"/>
      <c r="U29" s="40"/>
      <c r="V29" s="40"/>
      <c r="W29" s="227">
        <f>ROUNDUP(BC51,2)</f>
        <v>0</v>
      </c>
      <c r="X29" s="226"/>
      <c r="Y29" s="226"/>
      <c r="Z29" s="226"/>
      <c r="AA29" s="226"/>
      <c r="AB29" s="226"/>
      <c r="AC29" s="226"/>
      <c r="AD29" s="226"/>
      <c r="AE29" s="226"/>
      <c r="AF29" s="40"/>
      <c r="AG29" s="40"/>
      <c r="AH29" s="40"/>
      <c r="AI29" s="40"/>
      <c r="AJ29" s="40"/>
      <c r="AK29" s="227">
        <v>0</v>
      </c>
      <c r="AL29" s="226"/>
      <c r="AM29" s="226"/>
      <c r="AN29" s="226"/>
      <c r="AO29" s="226"/>
      <c r="AP29" s="40"/>
      <c r="AQ29" s="42"/>
      <c r="BE29" s="215"/>
    </row>
    <row r="30" spans="2:57" s="2" customFormat="1" ht="14.25" customHeight="1" hidden="1">
      <c r="B30" s="39"/>
      <c r="C30" s="40"/>
      <c r="D30" s="40"/>
      <c r="E30" s="40"/>
      <c r="F30" s="41" t="s">
        <v>182</v>
      </c>
      <c r="G30" s="40"/>
      <c r="H30" s="40"/>
      <c r="I30" s="40"/>
      <c r="J30" s="40"/>
      <c r="K30" s="40"/>
      <c r="L30" s="225">
        <v>0</v>
      </c>
      <c r="M30" s="226"/>
      <c r="N30" s="226"/>
      <c r="O30" s="226"/>
      <c r="P30" s="40"/>
      <c r="Q30" s="40"/>
      <c r="R30" s="40"/>
      <c r="S30" s="40"/>
      <c r="T30" s="40"/>
      <c r="U30" s="40"/>
      <c r="V30" s="40"/>
      <c r="W30" s="227">
        <f>ROUNDUP(BD51,2)</f>
        <v>0</v>
      </c>
      <c r="X30" s="226"/>
      <c r="Y30" s="226"/>
      <c r="Z30" s="226"/>
      <c r="AA30" s="226"/>
      <c r="AB30" s="226"/>
      <c r="AC30" s="226"/>
      <c r="AD30" s="226"/>
      <c r="AE30" s="226"/>
      <c r="AF30" s="40"/>
      <c r="AG30" s="40"/>
      <c r="AH30" s="40"/>
      <c r="AI30" s="40"/>
      <c r="AJ30" s="40"/>
      <c r="AK30" s="227">
        <v>0</v>
      </c>
      <c r="AL30" s="226"/>
      <c r="AM30" s="226"/>
      <c r="AN30" s="226"/>
      <c r="AO30" s="226"/>
      <c r="AP30" s="40"/>
      <c r="AQ30" s="42"/>
      <c r="BE30" s="215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4"/>
    </row>
    <row r="32" spans="2:57" s="1" customFormat="1" ht="25.5" customHeight="1">
      <c r="B32" s="33"/>
      <c r="C32" s="43"/>
      <c r="D32" s="44" t="s">
        <v>183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184</v>
      </c>
      <c r="U32" s="45"/>
      <c r="V32" s="45"/>
      <c r="W32" s="45"/>
      <c r="X32" s="228" t="s">
        <v>185</v>
      </c>
      <c r="Y32" s="229"/>
      <c r="Z32" s="229"/>
      <c r="AA32" s="229"/>
      <c r="AB32" s="229"/>
      <c r="AC32" s="45"/>
      <c r="AD32" s="45"/>
      <c r="AE32" s="45"/>
      <c r="AF32" s="45"/>
      <c r="AG32" s="45"/>
      <c r="AH32" s="45"/>
      <c r="AI32" s="45"/>
      <c r="AJ32" s="45"/>
      <c r="AK32" s="230">
        <f>SUM(AK23:AK30)</f>
        <v>0</v>
      </c>
      <c r="AL32" s="229"/>
      <c r="AM32" s="229"/>
      <c r="AN32" s="229"/>
      <c r="AO32" s="231"/>
      <c r="AP32" s="43"/>
      <c r="AQ32" s="48"/>
      <c r="BE32" s="214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3"/>
    </row>
    <row r="39" spans="2:44" s="1" customFormat="1" ht="36.75" customHeight="1">
      <c r="B39" s="33"/>
      <c r="C39" s="54" t="s">
        <v>186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5"/>
      <c r="C41" s="56" t="s">
        <v>147</v>
      </c>
      <c r="L41" s="3" t="str">
        <f>K5</f>
        <v>999076</v>
      </c>
      <c r="AR41" s="55"/>
    </row>
    <row r="42" spans="2:44" s="4" customFormat="1" ht="36.75" customHeight="1">
      <c r="B42" s="57"/>
      <c r="C42" s="58" t="s">
        <v>150</v>
      </c>
      <c r="L42" s="232" t="str">
        <f>K6</f>
        <v>Věznice Horní Slavkov</v>
      </c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R42" s="57"/>
    </row>
    <row r="43" spans="2:44" s="1" customFormat="1" ht="6.75" customHeight="1">
      <c r="B43" s="33"/>
      <c r="AR43" s="33"/>
    </row>
    <row r="44" spans="2:44" s="1" customFormat="1" ht="15">
      <c r="B44" s="33"/>
      <c r="C44" s="56" t="s">
        <v>157</v>
      </c>
      <c r="L44" s="59" t="str">
        <f>IF(K8="","",K8)</f>
        <v>Horní Slavkov</v>
      </c>
      <c r="AI44" s="56" t="s">
        <v>159</v>
      </c>
      <c r="AM44" s="234" t="str">
        <f>IF(AN8="","",AN8)</f>
        <v>1.4.2016</v>
      </c>
      <c r="AN44" s="214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6" t="s">
        <v>163</v>
      </c>
      <c r="L46" s="3" t="str">
        <f>IF(E11="","",E11)</f>
        <v>Vězeňská služba ČR, Soudní 1672/1a, Praha 4</v>
      </c>
      <c r="AI46" s="56" t="s">
        <v>169</v>
      </c>
      <c r="AM46" s="137" t="str">
        <f>IF(E17="","",E17)</f>
        <v>G.PROJEKT - Ing. Roman Gajdoš</v>
      </c>
      <c r="AN46" s="214"/>
      <c r="AO46" s="214"/>
      <c r="AP46" s="214"/>
      <c r="AR46" s="33"/>
      <c r="AS46" s="138" t="s">
        <v>187</v>
      </c>
      <c r="AT46" s="105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3"/>
      <c r="C47" s="56" t="s">
        <v>167</v>
      </c>
      <c r="L47" s="3">
        <f>IF(E14="Vyplň údaj","",E14)</f>
      </c>
      <c r="AR47" s="33"/>
      <c r="AS47" s="106"/>
      <c r="AT47" s="224"/>
      <c r="AU47" s="34"/>
      <c r="AV47" s="34"/>
      <c r="AW47" s="34"/>
      <c r="AX47" s="34"/>
      <c r="AY47" s="34"/>
      <c r="AZ47" s="34"/>
      <c r="BA47" s="34"/>
      <c r="BB47" s="34"/>
      <c r="BC47" s="34"/>
      <c r="BD47" s="64"/>
    </row>
    <row r="48" spans="2:56" s="1" customFormat="1" ht="10.5" customHeight="1">
      <c r="B48" s="33"/>
      <c r="AR48" s="33"/>
      <c r="AS48" s="106"/>
      <c r="AT48" s="224"/>
      <c r="AU48" s="34"/>
      <c r="AV48" s="34"/>
      <c r="AW48" s="34"/>
      <c r="AX48" s="34"/>
      <c r="AY48" s="34"/>
      <c r="AZ48" s="34"/>
      <c r="BA48" s="34"/>
      <c r="BB48" s="34"/>
      <c r="BC48" s="34"/>
      <c r="BD48" s="64"/>
    </row>
    <row r="49" spans="2:56" s="1" customFormat="1" ht="29.25" customHeight="1">
      <c r="B49" s="33"/>
      <c r="C49" s="107" t="s">
        <v>188</v>
      </c>
      <c r="D49" s="229"/>
      <c r="E49" s="229"/>
      <c r="F49" s="229"/>
      <c r="G49" s="229"/>
      <c r="H49" s="45"/>
      <c r="I49" s="235" t="s">
        <v>189</v>
      </c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36" t="s">
        <v>190</v>
      </c>
      <c r="AH49" s="229"/>
      <c r="AI49" s="229"/>
      <c r="AJ49" s="229"/>
      <c r="AK49" s="229"/>
      <c r="AL49" s="229"/>
      <c r="AM49" s="229"/>
      <c r="AN49" s="235" t="s">
        <v>191</v>
      </c>
      <c r="AO49" s="229"/>
      <c r="AP49" s="229"/>
      <c r="AQ49" s="65" t="s">
        <v>192</v>
      </c>
      <c r="AR49" s="33"/>
      <c r="AS49" s="66" t="s">
        <v>193</v>
      </c>
      <c r="AT49" s="67" t="s">
        <v>194</v>
      </c>
      <c r="AU49" s="67" t="s">
        <v>195</v>
      </c>
      <c r="AV49" s="67" t="s">
        <v>196</v>
      </c>
      <c r="AW49" s="67" t="s">
        <v>197</v>
      </c>
      <c r="AX49" s="67" t="s">
        <v>198</v>
      </c>
      <c r="AY49" s="67" t="s">
        <v>199</v>
      </c>
      <c r="AZ49" s="67" t="s">
        <v>200</v>
      </c>
      <c r="BA49" s="67" t="s">
        <v>201</v>
      </c>
      <c r="BB49" s="67" t="s">
        <v>202</v>
      </c>
      <c r="BC49" s="67" t="s">
        <v>203</v>
      </c>
      <c r="BD49" s="68" t="s">
        <v>204</v>
      </c>
    </row>
    <row r="50" spans="2:56" s="1" customFormat="1" ht="10.5" customHeight="1">
      <c r="B50" s="33"/>
      <c r="AR50" s="33"/>
      <c r="AS50" s="69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0" t="s">
        <v>205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40">
        <f>ROUNDUP(AG52,2)</f>
        <v>0</v>
      </c>
      <c r="AH51" s="240"/>
      <c r="AI51" s="240"/>
      <c r="AJ51" s="240"/>
      <c r="AK51" s="240"/>
      <c r="AL51" s="240"/>
      <c r="AM51" s="240"/>
      <c r="AN51" s="241">
        <f>SUM(AG51,AT51)</f>
        <v>0</v>
      </c>
      <c r="AO51" s="241"/>
      <c r="AP51" s="241"/>
      <c r="AQ51" s="72" t="s">
        <v>154</v>
      </c>
      <c r="AR51" s="57"/>
      <c r="AS51" s="73">
        <f>ROUNDUP(AS52,2)</f>
        <v>0</v>
      </c>
      <c r="AT51" s="74">
        <f>ROUNDUP(SUM(AV51:AW51),1)</f>
        <v>0</v>
      </c>
      <c r="AU51" s="75">
        <f>ROUNDUP(AU52,5)</f>
        <v>0</v>
      </c>
      <c r="AV51" s="74">
        <f>ROUNDUP(AZ51*L26,1)</f>
        <v>0</v>
      </c>
      <c r="AW51" s="74">
        <f>ROUNDUP(BA51*L27,1)</f>
        <v>0</v>
      </c>
      <c r="AX51" s="74">
        <f>ROUNDUP(BB51*L26,1)</f>
        <v>0</v>
      </c>
      <c r="AY51" s="74">
        <f>ROUNDUP(BC51*L27,1)</f>
        <v>0</v>
      </c>
      <c r="AZ51" s="74">
        <f>ROUNDUP(AZ52,2)</f>
        <v>0</v>
      </c>
      <c r="BA51" s="74">
        <f>ROUNDUP(BA52,2)</f>
        <v>0</v>
      </c>
      <c r="BB51" s="74">
        <f>ROUNDUP(BB52,2)</f>
        <v>0</v>
      </c>
      <c r="BC51" s="74">
        <f>ROUNDUP(BC52,2)</f>
        <v>0</v>
      </c>
      <c r="BD51" s="76">
        <f>ROUNDUP(BD52,2)</f>
        <v>0</v>
      </c>
      <c r="BS51" s="58" t="s">
        <v>206</v>
      </c>
      <c r="BT51" s="58" t="s">
        <v>207</v>
      </c>
      <c r="BU51" s="77" t="s">
        <v>208</v>
      </c>
      <c r="BV51" s="58" t="s">
        <v>209</v>
      </c>
      <c r="BW51" s="58" t="s">
        <v>139</v>
      </c>
      <c r="BX51" s="58" t="s">
        <v>210</v>
      </c>
      <c r="CL51" s="58" t="s">
        <v>154</v>
      </c>
    </row>
    <row r="52" spans="1:91" s="5" customFormat="1" ht="27" customHeight="1">
      <c r="A52" s="247" t="s">
        <v>1075</v>
      </c>
      <c r="B52" s="78"/>
      <c r="C52" s="79"/>
      <c r="D52" s="239" t="s">
        <v>211</v>
      </c>
      <c r="E52" s="238"/>
      <c r="F52" s="238"/>
      <c r="G52" s="238"/>
      <c r="H52" s="238"/>
      <c r="I52" s="80"/>
      <c r="J52" s="239" t="s">
        <v>212</v>
      </c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7">
        <f>'SO 01 - Dodávka a montáž ...'!J27</f>
        <v>0</v>
      </c>
      <c r="AH52" s="238"/>
      <c r="AI52" s="238"/>
      <c r="AJ52" s="238"/>
      <c r="AK52" s="238"/>
      <c r="AL52" s="238"/>
      <c r="AM52" s="238"/>
      <c r="AN52" s="237">
        <f>SUM(AG52,AT52)</f>
        <v>0</v>
      </c>
      <c r="AO52" s="238"/>
      <c r="AP52" s="238"/>
      <c r="AQ52" s="81" t="s">
        <v>213</v>
      </c>
      <c r="AR52" s="78"/>
      <c r="AS52" s="82">
        <v>0</v>
      </c>
      <c r="AT52" s="83">
        <f>ROUNDUP(SUM(AV52:AW52),1)</f>
        <v>0</v>
      </c>
      <c r="AU52" s="84">
        <f>'SO 01 - Dodávka a montáž ...'!P106</f>
        <v>0</v>
      </c>
      <c r="AV52" s="83">
        <f>'SO 01 - Dodávka a montáž ...'!J30</f>
        <v>0</v>
      </c>
      <c r="AW52" s="83">
        <f>'SO 01 - Dodávka a montáž ...'!J31</f>
        <v>0</v>
      </c>
      <c r="AX52" s="83">
        <f>'SO 01 - Dodávka a montáž ...'!J32</f>
        <v>0</v>
      </c>
      <c r="AY52" s="83">
        <f>'SO 01 - Dodávka a montáž ...'!J33</f>
        <v>0</v>
      </c>
      <c r="AZ52" s="83">
        <f>'SO 01 - Dodávka a montáž ...'!F30</f>
        <v>0</v>
      </c>
      <c r="BA52" s="83">
        <f>'SO 01 - Dodávka a montáž ...'!F31</f>
        <v>0</v>
      </c>
      <c r="BB52" s="83">
        <f>'SO 01 - Dodávka a montáž ...'!F32</f>
        <v>0</v>
      </c>
      <c r="BC52" s="83">
        <f>'SO 01 - Dodávka a montáž ...'!F33</f>
        <v>0</v>
      </c>
      <c r="BD52" s="85">
        <f>'SO 01 - Dodávka a montáž ...'!F34</f>
        <v>0</v>
      </c>
      <c r="BT52" s="86" t="s">
        <v>156</v>
      </c>
      <c r="BV52" s="86" t="s">
        <v>209</v>
      </c>
      <c r="BW52" s="86" t="s">
        <v>214</v>
      </c>
      <c r="BX52" s="86" t="s">
        <v>139</v>
      </c>
      <c r="CL52" s="86" t="s">
        <v>154</v>
      </c>
      <c r="CM52" s="86" t="s">
        <v>215</v>
      </c>
    </row>
    <row r="53" spans="2:44" s="1" customFormat="1" ht="30" customHeight="1">
      <c r="B53" s="33"/>
      <c r="AR53" s="33"/>
    </row>
    <row r="54" spans="2:44" s="1" customFormat="1" ht="6.7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33"/>
    </row>
  </sheetData>
  <sheetProtection password="CC35" sheet="1" objects="1" scenarios="1" formatColumns="0" formatRows="0" sort="0" autoFilter="0"/>
  <mergeCells count="41">
    <mergeCell ref="AG51:AM51"/>
    <mergeCell ref="AN51:AP51"/>
    <mergeCell ref="AR2:BE2"/>
    <mergeCell ref="AN52:AP52"/>
    <mergeCell ref="AG52:AM52"/>
    <mergeCell ref="D52:H52"/>
    <mergeCell ref="J52:AF52"/>
    <mergeCell ref="C49:G49"/>
    <mergeCell ref="I49:AF49"/>
    <mergeCell ref="AG49:AM49"/>
    <mergeCell ref="AN49:AP49"/>
    <mergeCell ref="L42:AO42"/>
    <mergeCell ref="AM44:AN44"/>
    <mergeCell ref="AM46:AP46"/>
    <mergeCell ref="AS46:AT48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Dodávka a montáž ...'!C2" tooltip="SO 01 - Dodávka a montáž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2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7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  <col min="66" max="16384" width="9.28125" style="0" customWidth="1"/>
  </cols>
  <sheetData>
    <row r="1" spans="1:70" ht="21.75" customHeight="1">
      <c r="A1" s="14"/>
      <c r="B1" s="249"/>
      <c r="C1" s="249"/>
      <c r="D1" s="248" t="s">
        <v>135</v>
      </c>
      <c r="E1" s="249"/>
      <c r="F1" s="250" t="s">
        <v>1076</v>
      </c>
      <c r="G1" s="255" t="s">
        <v>1077</v>
      </c>
      <c r="H1" s="255"/>
      <c r="I1" s="256"/>
      <c r="J1" s="250" t="s">
        <v>1078</v>
      </c>
      <c r="K1" s="248" t="s">
        <v>216</v>
      </c>
      <c r="L1" s="250" t="s">
        <v>1079</v>
      </c>
      <c r="M1" s="250"/>
      <c r="N1" s="250"/>
      <c r="O1" s="250"/>
      <c r="P1" s="250"/>
      <c r="Q1" s="250"/>
      <c r="R1" s="250"/>
      <c r="S1" s="250"/>
      <c r="T1" s="250"/>
      <c r="U1" s="246"/>
      <c r="V1" s="24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214</v>
      </c>
    </row>
    <row r="3" spans="2:46" ht="6.75" customHeight="1">
      <c r="B3" s="17"/>
      <c r="C3" s="18"/>
      <c r="D3" s="18"/>
      <c r="E3" s="18"/>
      <c r="F3" s="18"/>
      <c r="G3" s="18"/>
      <c r="H3" s="18"/>
      <c r="I3" s="88"/>
      <c r="J3" s="18"/>
      <c r="K3" s="19"/>
      <c r="AT3" s="16" t="s">
        <v>215</v>
      </c>
    </row>
    <row r="4" spans="2:46" ht="36.75" customHeight="1">
      <c r="B4" s="20"/>
      <c r="C4" s="21"/>
      <c r="D4" s="22" t="s">
        <v>217</v>
      </c>
      <c r="E4" s="21"/>
      <c r="F4" s="21"/>
      <c r="G4" s="21"/>
      <c r="H4" s="21"/>
      <c r="I4" s="89"/>
      <c r="J4" s="21"/>
      <c r="K4" s="23"/>
      <c r="M4" s="24" t="s">
        <v>144</v>
      </c>
      <c r="AT4" s="16" t="s">
        <v>138</v>
      </c>
    </row>
    <row r="5" spans="2:11" ht="6.75" customHeight="1">
      <c r="B5" s="20"/>
      <c r="C5" s="21"/>
      <c r="D5" s="21"/>
      <c r="E5" s="21"/>
      <c r="F5" s="21"/>
      <c r="G5" s="21"/>
      <c r="H5" s="21"/>
      <c r="I5" s="89"/>
      <c r="J5" s="21"/>
      <c r="K5" s="23"/>
    </row>
    <row r="6" spans="2:11" ht="15">
      <c r="B6" s="20"/>
      <c r="C6" s="21"/>
      <c r="D6" s="29" t="s">
        <v>150</v>
      </c>
      <c r="E6" s="21"/>
      <c r="F6" s="21"/>
      <c r="G6" s="21"/>
      <c r="H6" s="21"/>
      <c r="I6" s="89"/>
      <c r="J6" s="21"/>
      <c r="K6" s="23"/>
    </row>
    <row r="7" spans="2:11" ht="22.5" customHeight="1">
      <c r="B7" s="20"/>
      <c r="C7" s="21"/>
      <c r="D7" s="21"/>
      <c r="E7" s="242" t="str">
        <f>'Rekapitulace stavby'!K6</f>
        <v>Věznice Horní Slavkov</v>
      </c>
      <c r="F7" s="217"/>
      <c r="G7" s="217"/>
      <c r="H7" s="217"/>
      <c r="I7" s="89"/>
      <c r="J7" s="21"/>
      <c r="K7" s="23"/>
    </row>
    <row r="8" spans="2:11" s="1" customFormat="1" ht="15">
      <c r="B8" s="33"/>
      <c r="C8" s="34"/>
      <c r="D8" s="29" t="s">
        <v>218</v>
      </c>
      <c r="E8" s="34"/>
      <c r="F8" s="34"/>
      <c r="G8" s="34"/>
      <c r="H8" s="34"/>
      <c r="I8" s="90"/>
      <c r="J8" s="34"/>
      <c r="K8" s="37"/>
    </row>
    <row r="9" spans="2:11" s="1" customFormat="1" ht="36.75" customHeight="1">
      <c r="B9" s="33"/>
      <c r="C9" s="34"/>
      <c r="D9" s="34"/>
      <c r="E9" s="243" t="s">
        <v>219</v>
      </c>
      <c r="F9" s="224"/>
      <c r="G9" s="224"/>
      <c r="H9" s="224"/>
      <c r="I9" s="90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0"/>
      <c r="J10" s="34"/>
      <c r="K10" s="37"/>
    </row>
    <row r="11" spans="2:11" s="1" customFormat="1" ht="14.25" customHeight="1">
      <c r="B11" s="33"/>
      <c r="C11" s="34"/>
      <c r="D11" s="29" t="s">
        <v>153</v>
      </c>
      <c r="E11" s="34"/>
      <c r="F11" s="27" t="s">
        <v>154</v>
      </c>
      <c r="G11" s="34"/>
      <c r="H11" s="34"/>
      <c r="I11" s="91" t="s">
        <v>155</v>
      </c>
      <c r="J11" s="27" t="s">
        <v>154</v>
      </c>
      <c r="K11" s="37"/>
    </row>
    <row r="12" spans="2:11" s="1" customFormat="1" ht="14.25" customHeight="1">
      <c r="B12" s="33"/>
      <c r="C12" s="34"/>
      <c r="D12" s="29" t="s">
        <v>157</v>
      </c>
      <c r="E12" s="34"/>
      <c r="F12" s="27" t="s">
        <v>158</v>
      </c>
      <c r="G12" s="34"/>
      <c r="H12" s="34"/>
      <c r="I12" s="91" t="s">
        <v>159</v>
      </c>
      <c r="J12" s="92" t="str">
        <f>'Rekapitulace stavby'!AN8</f>
        <v>1.4.2016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0"/>
      <c r="J13" s="34"/>
      <c r="K13" s="37"/>
    </row>
    <row r="14" spans="2:11" s="1" customFormat="1" ht="14.25" customHeight="1">
      <c r="B14" s="33"/>
      <c r="C14" s="34"/>
      <c r="D14" s="29" t="s">
        <v>163</v>
      </c>
      <c r="E14" s="34"/>
      <c r="F14" s="34"/>
      <c r="G14" s="34"/>
      <c r="H14" s="34"/>
      <c r="I14" s="91" t="s">
        <v>164</v>
      </c>
      <c r="J14" s="27" t="s">
        <v>154</v>
      </c>
      <c r="K14" s="37"/>
    </row>
    <row r="15" spans="2:11" s="1" customFormat="1" ht="18" customHeight="1">
      <c r="B15" s="33"/>
      <c r="C15" s="34"/>
      <c r="D15" s="34"/>
      <c r="E15" s="27" t="s">
        <v>165</v>
      </c>
      <c r="F15" s="34"/>
      <c r="G15" s="34"/>
      <c r="H15" s="34"/>
      <c r="I15" s="91" t="s">
        <v>166</v>
      </c>
      <c r="J15" s="27" t="s">
        <v>154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0"/>
      <c r="J16" s="34"/>
      <c r="K16" s="37"/>
    </row>
    <row r="17" spans="2:11" s="1" customFormat="1" ht="14.25" customHeight="1">
      <c r="B17" s="33"/>
      <c r="C17" s="34"/>
      <c r="D17" s="29" t="s">
        <v>167</v>
      </c>
      <c r="E17" s="34"/>
      <c r="F17" s="34"/>
      <c r="G17" s="34"/>
      <c r="H17" s="34"/>
      <c r="I17" s="91" t="s">
        <v>164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91" t="s">
        <v>166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0"/>
      <c r="J19" s="34"/>
      <c r="K19" s="37"/>
    </row>
    <row r="20" spans="2:11" s="1" customFormat="1" ht="14.25" customHeight="1">
      <c r="B20" s="33"/>
      <c r="C20" s="34"/>
      <c r="D20" s="29" t="s">
        <v>169</v>
      </c>
      <c r="E20" s="34"/>
      <c r="F20" s="34"/>
      <c r="G20" s="34"/>
      <c r="H20" s="34"/>
      <c r="I20" s="91" t="s">
        <v>164</v>
      </c>
      <c r="J20" s="27" t="s">
        <v>154</v>
      </c>
      <c r="K20" s="37"/>
    </row>
    <row r="21" spans="2:11" s="1" customFormat="1" ht="18" customHeight="1">
      <c r="B21" s="33"/>
      <c r="C21" s="34"/>
      <c r="D21" s="34"/>
      <c r="E21" s="27" t="s">
        <v>170</v>
      </c>
      <c r="F21" s="34"/>
      <c r="G21" s="34"/>
      <c r="H21" s="34"/>
      <c r="I21" s="91" t="s">
        <v>166</v>
      </c>
      <c r="J21" s="27" t="s">
        <v>154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0"/>
      <c r="J22" s="34"/>
      <c r="K22" s="37"/>
    </row>
    <row r="23" spans="2:11" s="1" customFormat="1" ht="14.25" customHeight="1">
      <c r="B23" s="33"/>
      <c r="C23" s="34"/>
      <c r="D23" s="29" t="s">
        <v>171</v>
      </c>
      <c r="E23" s="34"/>
      <c r="F23" s="34"/>
      <c r="G23" s="34"/>
      <c r="H23" s="34"/>
      <c r="I23" s="90"/>
      <c r="J23" s="34"/>
      <c r="K23" s="37"/>
    </row>
    <row r="24" spans="2:11" s="6" customFormat="1" ht="77.25" customHeight="1">
      <c r="B24" s="93"/>
      <c r="C24" s="94"/>
      <c r="D24" s="94"/>
      <c r="E24" s="220" t="s">
        <v>172</v>
      </c>
      <c r="F24" s="244"/>
      <c r="G24" s="244"/>
      <c r="H24" s="244"/>
      <c r="I24" s="95"/>
      <c r="J24" s="94"/>
      <c r="K24" s="96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0"/>
      <c r="J25" s="34"/>
      <c r="K25" s="37"/>
    </row>
    <row r="26" spans="2:11" s="1" customFormat="1" ht="6.75" customHeight="1">
      <c r="B26" s="33"/>
      <c r="C26" s="34"/>
      <c r="D26" s="61"/>
      <c r="E26" s="61"/>
      <c r="F26" s="61"/>
      <c r="G26" s="61"/>
      <c r="H26" s="61"/>
      <c r="I26" s="97"/>
      <c r="J26" s="61"/>
      <c r="K26" s="98"/>
    </row>
    <row r="27" spans="2:11" s="1" customFormat="1" ht="24.75" customHeight="1">
      <c r="B27" s="33"/>
      <c r="C27" s="34"/>
      <c r="D27" s="99" t="s">
        <v>173</v>
      </c>
      <c r="E27" s="34"/>
      <c r="F27" s="34"/>
      <c r="G27" s="34"/>
      <c r="H27" s="34"/>
      <c r="I27" s="90"/>
      <c r="J27" s="100">
        <f>ROUNDUP(J106,2)</f>
        <v>0</v>
      </c>
      <c r="K27" s="37"/>
    </row>
    <row r="28" spans="2:11" s="1" customFormat="1" ht="6.75" customHeight="1">
      <c r="B28" s="33"/>
      <c r="C28" s="34"/>
      <c r="D28" s="61"/>
      <c r="E28" s="61"/>
      <c r="F28" s="61"/>
      <c r="G28" s="61"/>
      <c r="H28" s="61"/>
      <c r="I28" s="97"/>
      <c r="J28" s="61"/>
      <c r="K28" s="98"/>
    </row>
    <row r="29" spans="2:11" s="1" customFormat="1" ht="14.25" customHeight="1">
      <c r="B29" s="33"/>
      <c r="C29" s="34"/>
      <c r="D29" s="34"/>
      <c r="E29" s="34"/>
      <c r="F29" s="38" t="s">
        <v>175</v>
      </c>
      <c r="G29" s="34"/>
      <c r="H29" s="34"/>
      <c r="I29" s="101" t="s">
        <v>174</v>
      </c>
      <c r="J29" s="38" t="s">
        <v>176</v>
      </c>
      <c r="K29" s="37"/>
    </row>
    <row r="30" spans="2:11" s="1" customFormat="1" ht="14.25" customHeight="1">
      <c r="B30" s="33"/>
      <c r="C30" s="34"/>
      <c r="D30" s="41" t="s">
        <v>177</v>
      </c>
      <c r="E30" s="41" t="s">
        <v>178</v>
      </c>
      <c r="F30" s="102">
        <f>ROUNDUP(SUM(BE106:BE450),2)</f>
        <v>0</v>
      </c>
      <c r="G30" s="34"/>
      <c r="H30" s="34"/>
      <c r="I30" s="103">
        <v>0.21</v>
      </c>
      <c r="J30" s="102">
        <f>ROUNDUP(ROUNDUP((SUM(BE106:BE450)),2)*I30,1)</f>
        <v>0</v>
      </c>
      <c r="K30" s="37"/>
    </row>
    <row r="31" spans="2:11" s="1" customFormat="1" ht="14.25" customHeight="1">
      <c r="B31" s="33"/>
      <c r="C31" s="34"/>
      <c r="D31" s="34"/>
      <c r="E31" s="41" t="s">
        <v>179</v>
      </c>
      <c r="F31" s="102">
        <f>ROUNDUP(SUM(BF106:BF450),2)</f>
        <v>0</v>
      </c>
      <c r="G31" s="34"/>
      <c r="H31" s="34"/>
      <c r="I31" s="103">
        <v>0.15</v>
      </c>
      <c r="J31" s="102">
        <f>ROUNDUP(ROUNDUP((SUM(BF106:BF450)),2)*I31,1)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180</v>
      </c>
      <c r="F32" s="102">
        <f>ROUNDUP(SUM(BG106:BG450),2)</f>
        <v>0</v>
      </c>
      <c r="G32" s="34"/>
      <c r="H32" s="34"/>
      <c r="I32" s="103">
        <v>0.21</v>
      </c>
      <c r="J32" s="102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181</v>
      </c>
      <c r="F33" s="102">
        <f>ROUNDUP(SUM(BH106:BH450),2)</f>
        <v>0</v>
      </c>
      <c r="G33" s="34"/>
      <c r="H33" s="34"/>
      <c r="I33" s="103">
        <v>0.15</v>
      </c>
      <c r="J33" s="102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182</v>
      </c>
      <c r="F34" s="102">
        <f>ROUNDUP(SUM(BI106:BI450),2)</f>
        <v>0</v>
      </c>
      <c r="G34" s="34"/>
      <c r="H34" s="34"/>
      <c r="I34" s="103">
        <v>0</v>
      </c>
      <c r="J34" s="102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0"/>
      <c r="J35" s="34"/>
      <c r="K35" s="37"/>
    </row>
    <row r="36" spans="2:11" s="1" customFormat="1" ht="24.75" customHeight="1">
      <c r="B36" s="33"/>
      <c r="C36" s="43"/>
      <c r="D36" s="44" t="s">
        <v>183</v>
      </c>
      <c r="E36" s="45"/>
      <c r="F36" s="45"/>
      <c r="G36" s="104" t="s">
        <v>184</v>
      </c>
      <c r="H36" s="46" t="s">
        <v>185</v>
      </c>
      <c r="I36" s="108"/>
      <c r="J36" s="47">
        <f>SUM(J27:J34)</f>
        <v>0</v>
      </c>
      <c r="K36" s="109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0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1"/>
      <c r="J41" s="53"/>
      <c r="K41" s="112"/>
    </row>
    <row r="42" spans="2:11" s="1" customFormat="1" ht="36.75" customHeight="1">
      <c r="B42" s="33"/>
      <c r="C42" s="22" t="s">
        <v>220</v>
      </c>
      <c r="D42" s="34"/>
      <c r="E42" s="34"/>
      <c r="F42" s="34"/>
      <c r="G42" s="34"/>
      <c r="H42" s="34"/>
      <c r="I42" s="90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0"/>
      <c r="J43" s="34"/>
      <c r="K43" s="37"/>
    </row>
    <row r="44" spans="2:11" s="1" customFormat="1" ht="14.25" customHeight="1">
      <c r="B44" s="33"/>
      <c r="C44" s="29" t="s">
        <v>150</v>
      </c>
      <c r="D44" s="34"/>
      <c r="E44" s="34"/>
      <c r="F44" s="34"/>
      <c r="G44" s="34"/>
      <c r="H44" s="34"/>
      <c r="I44" s="90"/>
      <c r="J44" s="34"/>
      <c r="K44" s="37"/>
    </row>
    <row r="45" spans="2:11" s="1" customFormat="1" ht="22.5" customHeight="1">
      <c r="B45" s="33"/>
      <c r="C45" s="34"/>
      <c r="D45" s="34"/>
      <c r="E45" s="242" t="str">
        <f>E7</f>
        <v>Věznice Horní Slavkov</v>
      </c>
      <c r="F45" s="224"/>
      <c r="G45" s="224"/>
      <c r="H45" s="224"/>
      <c r="I45" s="90"/>
      <c r="J45" s="34"/>
      <c r="K45" s="37"/>
    </row>
    <row r="46" spans="2:11" s="1" customFormat="1" ht="14.25" customHeight="1">
      <c r="B46" s="33"/>
      <c r="C46" s="29" t="s">
        <v>218</v>
      </c>
      <c r="D46" s="34"/>
      <c r="E46" s="34"/>
      <c r="F46" s="34"/>
      <c r="G46" s="34"/>
      <c r="H46" s="34"/>
      <c r="I46" s="90"/>
      <c r="J46" s="34"/>
      <c r="K46" s="37"/>
    </row>
    <row r="47" spans="2:11" s="1" customFormat="1" ht="23.25" customHeight="1">
      <c r="B47" s="33"/>
      <c r="C47" s="34"/>
      <c r="D47" s="34"/>
      <c r="E47" s="243" t="str">
        <f>E9</f>
        <v>SO 01 - Dodávka a montáž výtahu obj. č. 22</v>
      </c>
      <c r="F47" s="224"/>
      <c r="G47" s="224"/>
      <c r="H47" s="224"/>
      <c r="I47" s="90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0"/>
      <c r="J48" s="34"/>
      <c r="K48" s="37"/>
    </row>
    <row r="49" spans="2:11" s="1" customFormat="1" ht="18" customHeight="1">
      <c r="B49" s="33"/>
      <c r="C49" s="29" t="s">
        <v>157</v>
      </c>
      <c r="D49" s="34"/>
      <c r="E49" s="34"/>
      <c r="F49" s="27" t="str">
        <f>F12</f>
        <v>Horní Slavkov</v>
      </c>
      <c r="G49" s="34"/>
      <c r="H49" s="34"/>
      <c r="I49" s="91" t="s">
        <v>159</v>
      </c>
      <c r="J49" s="92" t="str">
        <f>IF(J12="","",J12)</f>
        <v>1.4.2016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0"/>
      <c r="J50" s="34"/>
      <c r="K50" s="37"/>
    </row>
    <row r="51" spans="2:11" s="1" customFormat="1" ht="15">
      <c r="B51" s="33"/>
      <c r="C51" s="29" t="s">
        <v>163</v>
      </c>
      <c r="D51" s="34"/>
      <c r="E51" s="34"/>
      <c r="F51" s="27" t="str">
        <f>E15</f>
        <v>Vězeňská služba ČR, Soudní 1672/1a, Praha 4</v>
      </c>
      <c r="G51" s="34"/>
      <c r="H51" s="34"/>
      <c r="I51" s="91" t="s">
        <v>169</v>
      </c>
      <c r="J51" s="27" t="str">
        <f>E21</f>
        <v>G.PROJEKT - Ing. Roman Gajdoš</v>
      </c>
      <c r="K51" s="37"/>
    </row>
    <row r="52" spans="2:11" s="1" customFormat="1" ht="14.25" customHeight="1">
      <c r="B52" s="33"/>
      <c r="C52" s="29" t="s">
        <v>167</v>
      </c>
      <c r="D52" s="34"/>
      <c r="E52" s="34"/>
      <c r="F52" s="27">
        <f>IF(E18="","",E18)</f>
      </c>
      <c r="G52" s="34"/>
      <c r="H52" s="34"/>
      <c r="I52" s="90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0"/>
      <c r="J53" s="34"/>
      <c r="K53" s="37"/>
    </row>
    <row r="54" spans="2:11" s="1" customFormat="1" ht="29.25" customHeight="1">
      <c r="B54" s="33"/>
      <c r="C54" s="113" t="s">
        <v>221</v>
      </c>
      <c r="D54" s="43"/>
      <c r="E54" s="43"/>
      <c r="F54" s="43"/>
      <c r="G54" s="43"/>
      <c r="H54" s="43"/>
      <c r="I54" s="114"/>
      <c r="J54" s="115" t="s">
        <v>222</v>
      </c>
      <c r="K54" s="4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0"/>
      <c r="J55" s="34"/>
      <c r="K55" s="37"/>
    </row>
    <row r="56" spans="2:47" s="1" customFormat="1" ht="29.25" customHeight="1">
      <c r="B56" s="33"/>
      <c r="C56" s="116" t="s">
        <v>223</v>
      </c>
      <c r="D56" s="34"/>
      <c r="E56" s="34"/>
      <c r="F56" s="34"/>
      <c r="G56" s="34"/>
      <c r="H56" s="34"/>
      <c r="I56" s="90"/>
      <c r="J56" s="100">
        <f>J106</f>
        <v>0</v>
      </c>
      <c r="K56" s="37"/>
      <c r="AU56" s="16" t="s">
        <v>224</v>
      </c>
    </row>
    <row r="57" spans="2:11" s="7" customFormat="1" ht="24.75" customHeight="1">
      <c r="B57" s="117"/>
      <c r="C57" s="118"/>
      <c r="D57" s="119" t="s">
        <v>225</v>
      </c>
      <c r="E57" s="120"/>
      <c r="F57" s="120"/>
      <c r="G57" s="120"/>
      <c r="H57" s="120"/>
      <c r="I57" s="121"/>
      <c r="J57" s="122">
        <f>J107</f>
        <v>0</v>
      </c>
      <c r="K57" s="123"/>
    </row>
    <row r="58" spans="2:11" s="8" customFormat="1" ht="19.5" customHeight="1">
      <c r="B58" s="124"/>
      <c r="C58" s="125"/>
      <c r="D58" s="126" t="s">
        <v>226</v>
      </c>
      <c r="E58" s="127"/>
      <c r="F58" s="127"/>
      <c r="G58" s="127"/>
      <c r="H58" s="127"/>
      <c r="I58" s="128"/>
      <c r="J58" s="129">
        <f>J108</f>
        <v>0</v>
      </c>
      <c r="K58" s="130"/>
    </row>
    <row r="59" spans="2:11" s="8" customFormat="1" ht="19.5" customHeight="1">
      <c r="B59" s="124"/>
      <c r="C59" s="125"/>
      <c r="D59" s="126" t="s">
        <v>227</v>
      </c>
      <c r="E59" s="127"/>
      <c r="F59" s="127"/>
      <c r="G59" s="127"/>
      <c r="H59" s="127"/>
      <c r="I59" s="128"/>
      <c r="J59" s="129">
        <f>J124</f>
        <v>0</v>
      </c>
      <c r="K59" s="130"/>
    </row>
    <row r="60" spans="2:11" s="8" customFormat="1" ht="19.5" customHeight="1">
      <c r="B60" s="124"/>
      <c r="C60" s="125"/>
      <c r="D60" s="126" t="s">
        <v>228</v>
      </c>
      <c r="E60" s="127"/>
      <c r="F60" s="127"/>
      <c r="G60" s="127"/>
      <c r="H60" s="127"/>
      <c r="I60" s="128"/>
      <c r="J60" s="129">
        <f>J142</f>
        <v>0</v>
      </c>
      <c r="K60" s="130"/>
    </row>
    <row r="61" spans="2:11" s="8" customFormat="1" ht="19.5" customHeight="1">
      <c r="B61" s="124"/>
      <c r="C61" s="125"/>
      <c r="D61" s="126" t="s">
        <v>229</v>
      </c>
      <c r="E61" s="127"/>
      <c r="F61" s="127"/>
      <c r="G61" s="127"/>
      <c r="H61" s="127"/>
      <c r="I61" s="128"/>
      <c r="J61" s="129">
        <f>J167</f>
        <v>0</v>
      </c>
      <c r="K61" s="130"/>
    </row>
    <row r="62" spans="2:11" s="8" customFormat="1" ht="19.5" customHeight="1">
      <c r="B62" s="124"/>
      <c r="C62" s="125"/>
      <c r="D62" s="126" t="s">
        <v>230</v>
      </c>
      <c r="E62" s="127"/>
      <c r="F62" s="127"/>
      <c r="G62" s="127"/>
      <c r="H62" s="127"/>
      <c r="I62" s="128"/>
      <c r="J62" s="129">
        <f>J193</f>
        <v>0</v>
      </c>
      <c r="K62" s="130"/>
    </row>
    <row r="63" spans="2:11" s="8" customFormat="1" ht="19.5" customHeight="1">
      <c r="B63" s="124"/>
      <c r="C63" s="125"/>
      <c r="D63" s="126" t="s">
        <v>231</v>
      </c>
      <c r="E63" s="127"/>
      <c r="F63" s="127"/>
      <c r="G63" s="127"/>
      <c r="H63" s="127"/>
      <c r="I63" s="128"/>
      <c r="J63" s="129">
        <f>J219</f>
        <v>0</v>
      </c>
      <c r="K63" s="130"/>
    </row>
    <row r="64" spans="2:11" s="8" customFormat="1" ht="14.25" customHeight="1">
      <c r="B64" s="124"/>
      <c r="C64" s="125"/>
      <c r="D64" s="126" t="s">
        <v>232</v>
      </c>
      <c r="E64" s="127"/>
      <c r="F64" s="127"/>
      <c r="G64" s="127"/>
      <c r="H64" s="127"/>
      <c r="I64" s="128"/>
      <c r="J64" s="129">
        <f>J220</f>
        <v>0</v>
      </c>
      <c r="K64" s="130"/>
    </row>
    <row r="65" spans="2:11" s="8" customFormat="1" ht="14.25" customHeight="1">
      <c r="B65" s="124"/>
      <c r="C65" s="125"/>
      <c r="D65" s="126" t="s">
        <v>233</v>
      </c>
      <c r="E65" s="127"/>
      <c r="F65" s="127"/>
      <c r="G65" s="127"/>
      <c r="H65" s="127"/>
      <c r="I65" s="128"/>
      <c r="J65" s="129">
        <f>J243</f>
        <v>0</v>
      </c>
      <c r="K65" s="130"/>
    </row>
    <row r="66" spans="2:11" s="8" customFormat="1" ht="14.25" customHeight="1">
      <c r="B66" s="124"/>
      <c r="C66" s="125"/>
      <c r="D66" s="126" t="s">
        <v>234</v>
      </c>
      <c r="E66" s="127"/>
      <c r="F66" s="127"/>
      <c r="G66" s="127"/>
      <c r="H66" s="127"/>
      <c r="I66" s="128"/>
      <c r="J66" s="129">
        <f>J254</f>
        <v>0</v>
      </c>
      <c r="K66" s="130"/>
    </row>
    <row r="67" spans="2:11" s="8" customFormat="1" ht="14.25" customHeight="1">
      <c r="B67" s="124"/>
      <c r="C67" s="125"/>
      <c r="D67" s="126" t="s">
        <v>235</v>
      </c>
      <c r="E67" s="127"/>
      <c r="F67" s="127"/>
      <c r="G67" s="127"/>
      <c r="H67" s="127"/>
      <c r="I67" s="128"/>
      <c r="J67" s="129">
        <f>J257</f>
        <v>0</v>
      </c>
      <c r="K67" s="130"/>
    </row>
    <row r="68" spans="2:11" s="8" customFormat="1" ht="19.5" customHeight="1">
      <c r="B68" s="124"/>
      <c r="C68" s="125"/>
      <c r="D68" s="126" t="s">
        <v>236</v>
      </c>
      <c r="E68" s="127"/>
      <c r="F68" s="127"/>
      <c r="G68" s="127"/>
      <c r="H68" s="127"/>
      <c r="I68" s="128"/>
      <c r="J68" s="129">
        <f>J260</f>
        <v>0</v>
      </c>
      <c r="K68" s="130"/>
    </row>
    <row r="69" spans="2:11" s="8" customFormat="1" ht="14.25" customHeight="1">
      <c r="B69" s="124"/>
      <c r="C69" s="125"/>
      <c r="D69" s="126" t="s">
        <v>237</v>
      </c>
      <c r="E69" s="127"/>
      <c r="F69" s="127"/>
      <c r="G69" s="127"/>
      <c r="H69" s="127"/>
      <c r="I69" s="128"/>
      <c r="J69" s="129">
        <f>J261</f>
        <v>0</v>
      </c>
      <c r="K69" s="130"/>
    </row>
    <row r="70" spans="2:11" s="8" customFormat="1" ht="14.25" customHeight="1">
      <c r="B70" s="124"/>
      <c r="C70" s="125"/>
      <c r="D70" s="126" t="s">
        <v>238</v>
      </c>
      <c r="E70" s="127"/>
      <c r="F70" s="127"/>
      <c r="G70" s="127"/>
      <c r="H70" s="127"/>
      <c r="I70" s="128"/>
      <c r="J70" s="129">
        <f>J277</f>
        <v>0</v>
      </c>
      <c r="K70" s="130"/>
    </row>
    <row r="71" spans="2:11" s="8" customFormat="1" ht="14.25" customHeight="1">
      <c r="B71" s="124"/>
      <c r="C71" s="125"/>
      <c r="D71" s="126" t="s">
        <v>239</v>
      </c>
      <c r="E71" s="127"/>
      <c r="F71" s="127"/>
      <c r="G71" s="127"/>
      <c r="H71" s="127"/>
      <c r="I71" s="128"/>
      <c r="J71" s="129">
        <f>J284</f>
        <v>0</v>
      </c>
      <c r="K71" s="130"/>
    </row>
    <row r="72" spans="2:11" s="8" customFormat="1" ht="14.25" customHeight="1">
      <c r="B72" s="124"/>
      <c r="C72" s="125"/>
      <c r="D72" s="126" t="s">
        <v>240</v>
      </c>
      <c r="E72" s="127"/>
      <c r="F72" s="127"/>
      <c r="G72" s="127"/>
      <c r="H72" s="127"/>
      <c r="I72" s="128"/>
      <c r="J72" s="129">
        <f>J314</f>
        <v>0</v>
      </c>
      <c r="K72" s="130"/>
    </row>
    <row r="73" spans="2:11" s="7" customFormat="1" ht="24.75" customHeight="1">
      <c r="B73" s="117"/>
      <c r="C73" s="118"/>
      <c r="D73" s="119" t="s">
        <v>241</v>
      </c>
      <c r="E73" s="120"/>
      <c r="F73" s="120"/>
      <c r="G73" s="120"/>
      <c r="H73" s="120"/>
      <c r="I73" s="121"/>
      <c r="J73" s="122">
        <f>J317</f>
        <v>0</v>
      </c>
      <c r="K73" s="123"/>
    </row>
    <row r="74" spans="2:11" s="8" customFormat="1" ht="19.5" customHeight="1">
      <c r="B74" s="124"/>
      <c r="C74" s="125"/>
      <c r="D74" s="126" t="s">
        <v>242</v>
      </c>
      <c r="E74" s="127"/>
      <c r="F74" s="127"/>
      <c r="G74" s="127"/>
      <c r="H74" s="127"/>
      <c r="I74" s="128"/>
      <c r="J74" s="129">
        <f>J318</f>
        <v>0</v>
      </c>
      <c r="K74" s="130"/>
    </row>
    <row r="75" spans="2:11" s="8" customFormat="1" ht="19.5" customHeight="1">
      <c r="B75" s="124"/>
      <c r="C75" s="125"/>
      <c r="D75" s="126" t="s">
        <v>243</v>
      </c>
      <c r="E75" s="127"/>
      <c r="F75" s="127"/>
      <c r="G75" s="127"/>
      <c r="H75" s="127"/>
      <c r="I75" s="128"/>
      <c r="J75" s="129">
        <f>J339</f>
        <v>0</v>
      </c>
      <c r="K75" s="130"/>
    </row>
    <row r="76" spans="2:11" s="8" customFormat="1" ht="19.5" customHeight="1">
      <c r="B76" s="124"/>
      <c r="C76" s="125"/>
      <c r="D76" s="126" t="s">
        <v>244</v>
      </c>
      <c r="E76" s="127"/>
      <c r="F76" s="127"/>
      <c r="G76" s="127"/>
      <c r="H76" s="127"/>
      <c r="I76" s="128"/>
      <c r="J76" s="129">
        <f>J369</f>
        <v>0</v>
      </c>
      <c r="K76" s="130"/>
    </row>
    <row r="77" spans="2:11" s="8" customFormat="1" ht="19.5" customHeight="1">
      <c r="B77" s="124"/>
      <c r="C77" s="125"/>
      <c r="D77" s="126" t="s">
        <v>245</v>
      </c>
      <c r="E77" s="127"/>
      <c r="F77" s="127"/>
      <c r="G77" s="127"/>
      <c r="H77" s="127"/>
      <c r="I77" s="128"/>
      <c r="J77" s="129">
        <f>J376</f>
        <v>0</v>
      </c>
      <c r="K77" s="130"/>
    </row>
    <row r="78" spans="2:11" s="8" customFormat="1" ht="19.5" customHeight="1">
      <c r="B78" s="124"/>
      <c r="C78" s="125"/>
      <c r="D78" s="126" t="s">
        <v>246</v>
      </c>
      <c r="E78" s="127"/>
      <c r="F78" s="127"/>
      <c r="G78" s="127"/>
      <c r="H78" s="127"/>
      <c r="I78" s="128"/>
      <c r="J78" s="129">
        <f>J383</f>
        <v>0</v>
      </c>
      <c r="K78" s="130"/>
    </row>
    <row r="79" spans="2:11" s="8" customFormat="1" ht="19.5" customHeight="1">
      <c r="B79" s="124"/>
      <c r="C79" s="125"/>
      <c r="D79" s="126" t="s">
        <v>247</v>
      </c>
      <c r="E79" s="127"/>
      <c r="F79" s="127"/>
      <c r="G79" s="127"/>
      <c r="H79" s="127"/>
      <c r="I79" s="128"/>
      <c r="J79" s="129">
        <f>J400</f>
        <v>0</v>
      </c>
      <c r="K79" s="130"/>
    </row>
    <row r="80" spans="2:11" s="8" customFormat="1" ht="19.5" customHeight="1">
      <c r="B80" s="124"/>
      <c r="C80" s="125"/>
      <c r="D80" s="126" t="s">
        <v>248</v>
      </c>
      <c r="E80" s="127"/>
      <c r="F80" s="127"/>
      <c r="G80" s="127"/>
      <c r="H80" s="127"/>
      <c r="I80" s="128"/>
      <c r="J80" s="129">
        <f>J413</f>
        <v>0</v>
      </c>
      <c r="K80" s="130"/>
    </row>
    <row r="81" spans="2:11" s="8" customFormat="1" ht="19.5" customHeight="1">
      <c r="B81" s="124"/>
      <c r="C81" s="125"/>
      <c r="D81" s="126" t="s">
        <v>249</v>
      </c>
      <c r="E81" s="127"/>
      <c r="F81" s="127"/>
      <c r="G81" s="127"/>
      <c r="H81" s="127"/>
      <c r="I81" s="128"/>
      <c r="J81" s="129">
        <f>J435</f>
        <v>0</v>
      </c>
      <c r="K81" s="130"/>
    </row>
    <row r="82" spans="2:11" s="7" customFormat="1" ht="24.75" customHeight="1">
      <c r="B82" s="117"/>
      <c r="C82" s="118"/>
      <c r="D82" s="119" t="s">
        <v>250</v>
      </c>
      <c r="E82" s="120"/>
      <c r="F82" s="120"/>
      <c r="G82" s="120"/>
      <c r="H82" s="120"/>
      <c r="I82" s="121"/>
      <c r="J82" s="122">
        <f>J442</f>
        <v>0</v>
      </c>
      <c r="K82" s="123"/>
    </row>
    <row r="83" spans="2:11" s="8" customFormat="1" ht="19.5" customHeight="1">
      <c r="B83" s="124"/>
      <c r="C83" s="125"/>
      <c r="D83" s="126" t="s">
        <v>251</v>
      </c>
      <c r="E83" s="127"/>
      <c r="F83" s="127"/>
      <c r="G83" s="127"/>
      <c r="H83" s="127"/>
      <c r="I83" s="128"/>
      <c r="J83" s="129">
        <f>J443</f>
        <v>0</v>
      </c>
      <c r="K83" s="130"/>
    </row>
    <row r="84" spans="2:11" s="8" customFormat="1" ht="19.5" customHeight="1">
      <c r="B84" s="124"/>
      <c r="C84" s="125"/>
      <c r="D84" s="126" t="s">
        <v>252</v>
      </c>
      <c r="E84" s="127"/>
      <c r="F84" s="127"/>
      <c r="G84" s="127"/>
      <c r="H84" s="127"/>
      <c r="I84" s="128"/>
      <c r="J84" s="129">
        <f>J445</f>
        <v>0</v>
      </c>
      <c r="K84" s="130"/>
    </row>
    <row r="85" spans="2:11" s="7" customFormat="1" ht="24.75" customHeight="1">
      <c r="B85" s="117"/>
      <c r="C85" s="118"/>
      <c r="D85" s="119" t="s">
        <v>253</v>
      </c>
      <c r="E85" s="120"/>
      <c r="F85" s="120"/>
      <c r="G85" s="120"/>
      <c r="H85" s="120"/>
      <c r="I85" s="121"/>
      <c r="J85" s="122">
        <f>J447</f>
        <v>0</v>
      </c>
      <c r="K85" s="123"/>
    </row>
    <row r="86" spans="2:11" s="8" customFormat="1" ht="19.5" customHeight="1">
      <c r="B86" s="124"/>
      <c r="C86" s="125"/>
      <c r="D86" s="126" t="s">
        <v>254</v>
      </c>
      <c r="E86" s="127"/>
      <c r="F86" s="127"/>
      <c r="G86" s="127"/>
      <c r="H86" s="127"/>
      <c r="I86" s="128"/>
      <c r="J86" s="129">
        <f>J448</f>
        <v>0</v>
      </c>
      <c r="K86" s="130"/>
    </row>
    <row r="87" spans="2:11" s="1" customFormat="1" ht="21.75" customHeight="1">
      <c r="B87" s="33"/>
      <c r="C87" s="34"/>
      <c r="D87" s="34"/>
      <c r="E87" s="34"/>
      <c r="F87" s="34"/>
      <c r="G87" s="34"/>
      <c r="H87" s="34"/>
      <c r="I87" s="90"/>
      <c r="J87" s="34"/>
      <c r="K87" s="37"/>
    </row>
    <row r="88" spans="2:11" s="1" customFormat="1" ht="6.75" customHeight="1">
      <c r="B88" s="49"/>
      <c r="C88" s="50"/>
      <c r="D88" s="50"/>
      <c r="E88" s="50"/>
      <c r="F88" s="50"/>
      <c r="G88" s="50"/>
      <c r="H88" s="50"/>
      <c r="I88" s="110"/>
      <c r="J88" s="50"/>
      <c r="K88" s="51"/>
    </row>
    <row r="92" spans="2:12" s="1" customFormat="1" ht="6.75" customHeight="1">
      <c r="B92" s="52"/>
      <c r="C92" s="53"/>
      <c r="D92" s="53"/>
      <c r="E92" s="53"/>
      <c r="F92" s="53"/>
      <c r="G92" s="53"/>
      <c r="H92" s="53"/>
      <c r="I92" s="111"/>
      <c r="J92" s="53"/>
      <c r="K92" s="53"/>
      <c r="L92" s="33"/>
    </row>
    <row r="93" spans="2:12" s="1" customFormat="1" ht="36.75" customHeight="1">
      <c r="B93" s="33"/>
      <c r="C93" s="54" t="s">
        <v>255</v>
      </c>
      <c r="I93" s="131"/>
      <c r="L93" s="33"/>
    </row>
    <row r="94" spans="2:12" s="1" customFormat="1" ht="6.75" customHeight="1">
      <c r="B94" s="33"/>
      <c r="I94" s="131"/>
      <c r="L94" s="33"/>
    </row>
    <row r="95" spans="2:12" s="1" customFormat="1" ht="14.25" customHeight="1">
      <c r="B95" s="33"/>
      <c r="C95" s="56" t="s">
        <v>150</v>
      </c>
      <c r="I95" s="131"/>
      <c r="L95" s="33"/>
    </row>
    <row r="96" spans="2:12" s="1" customFormat="1" ht="22.5" customHeight="1">
      <c r="B96" s="33"/>
      <c r="E96" s="245" t="str">
        <f>E7</f>
        <v>Věznice Horní Slavkov</v>
      </c>
      <c r="F96" s="214"/>
      <c r="G96" s="214"/>
      <c r="H96" s="214"/>
      <c r="I96" s="131"/>
      <c r="L96" s="33"/>
    </row>
    <row r="97" spans="2:12" s="1" customFormat="1" ht="14.25" customHeight="1">
      <c r="B97" s="33"/>
      <c r="C97" s="56" t="s">
        <v>218</v>
      </c>
      <c r="I97" s="131"/>
      <c r="L97" s="33"/>
    </row>
    <row r="98" spans="2:12" s="1" customFormat="1" ht="23.25" customHeight="1">
      <c r="B98" s="33"/>
      <c r="E98" s="232" t="str">
        <f>E9</f>
        <v>SO 01 - Dodávka a montáž výtahu obj. č. 22</v>
      </c>
      <c r="F98" s="214"/>
      <c r="G98" s="214"/>
      <c r="H98" s="214"/>
      <c r="I98" s="131"/>
      <c r="L98" s="33"/>
    </row>
    <row r="99" spans="2:12" s="1" customFormat="1" ht="6.75" customHeight="1">
      <c r="B99" s="33"/>
      <c r="I99" s="131"/>
      <c r="L99" s="33"/>
    </row>
    <row r="100" spans="2:12" s="1" customFormat="1" ht="18" customHeight="1">
      <c r="B100" s="33"/>
      <c r="C100" s="56" t="s">
        <v>157</v>
      </c>
      <c r="F100" s="132" t="str">
        <f>F12</f>
        <v>Horní Slavkov</v>
      </c>
      <c r="I100" s="133" t="s">
        <v>159</v>
      </c>
      <c r="J100" s="60" t="str">
        <f>IF(J12="","",J12)</f>
        <v>1.4.2016</v>
      </c>
      <c r="L100" s="33"/>
    </row>
    <row r="101" spans="2:12" s="1" customFormat="1" ht="6.75" customHeight="1">
      <c r="B101" s="33"/>
      <c r="I101" s="131"/>
      <c r="L101" s="33"/>
    </row>
    <row r="102" spans="2:12" s="1" customFormat="1" ht="15">
      <c r="B102" s="33"/>
      <c r="C102" s="56" t="s">
        <v>163</v>
      </c>
      <c r="F102" s="132" t="str">
        <f>E15</f>
        <v>Vězeňská služba ČR, Soudní 1672/1a, Praha 4</v>
      </c>
      <c r="I102" s="133" t="s">
        <v>169</v>
      </c>
      <c r="J102" s="132" t="str">
        <f>E21</f>
        <v>G.PROJEKT - Ing. Roman Gajdoš</v>
      </c>
      <c r="L102" s="33"/>
    </row>
    <row r="103" spans="2:12" s="1" customFormat="1" ht="14.25" customHeight="1">
      <c r="B103" s="33"/>
      <c r="C103" s="56" t="s">
        <v>167</v>
      </c>
      <c r="F103" s="132">
        <f>IF(E18="","",E18)</f>
      </c>
      <c r="I103" s="131"/>
      <c r="L103" s="33"/>
    </row>
    <row r="104" spans="2:12" s="1" customFormat="1" ht="9.75" customHeight="1">
      <c r="B104" s="33"/>
      <c r="I104" s="131"/>
      <c r="L104" s="33"/>
    </row>
    <row r="105" spans="2:20" s="9" customFormat="1" ht="29.25" customHeight="1">
      <c r="B105" s="134"/>
      <c r="C105" s="135" t="s">
        <v>256</v>
      </c>
      <c r="D105" s="136" t="s">
        <v>192</v>
      </c>
      <c r="E105" s="136" t="s">
        <v>188</v>
      </c>
      <c r="F105" s="136" t="s">
        <v>257</v>
      </c>
      <c r="G105" s="136" t="s">
        <v>258</v>
      </c>
      <c r="H105" s="136" t="s">
        <v>259</v>
      </c>
      <c r="I105" s="139" t="s">
        <v>260</v>
      </c>
      <c r="J105" s="136" t="s">
        <v>222</v>
      </c>
      <c r="K105" s="140" t="s">
        <v>261</v>
      </c>
      <c r="L105" s="134"/>
      <c r="M105" s="66" t="s">
        <v>262</v>
      </c>
      <c r="N105" s="67" t="s">
        <v>177</v>
      </c>
      <c r="O105" s="67" t="s">
        <v>263</v>
      </c>
      <c r="P105" s="67" t="s">
        <v>264</v>
      </c>
      <c r="Q105" s="67" t="s">
        <v>265</v>
      </c>
      <c r="R105" s="67" t="s">
        <v>266</v>
      </c>
      <c r="S105" s="67" t="s">
        <v>267</v>
      </c>
      <c r="T105" s="68" t="s">
        <v>268</v>
      </c>
    </row>
    <row r="106" spans="2:63" s="1" customFormat="1" ht="29.25" customHeight="1">
      <c r="B106" s="33"/>
      <c r="C106" s="70" t="s">
        <v>223</v>
      </c>
      <c r="I106" s="131"/>
      <c r="J106" s="141">
        <f>BK106</f>
        <v>0</v>
      </c>
      <c r="L106" s="33"/>
      <c r="M106" s="69"/>
      <c r="N106" s="61"/>
      <c r="O106" s="61"/>
      <c r="P106" s="142">
        <f>P107+P317+P442+P447</f>
        <v>0</v>
      </c>
      <c r="Q106" s="61"/>
      <c r="R106" s="142">
        <f>R107+R317+R442+R447</f>
        <v>184.63569646674318</v>
      </c>
      <c r="S106" s="61"/>
      <c r="T106" s="143">
        <f>T107+T317+T442+T447</f>
        <v>29.4013575</v>
      </c>
      <c r="AT106" s="16" t="s">
        <v>206</v>
      </c>
      <c r="AU106" s="16" t="s">
        <v>224</v>
      </c>
      <c r="BK106" s="144">
        <f>BK107+BK317+BK442+BK447</f>
        <v>0</v>
      </c>
    </row>
    <row r="107" spans="2:63" s="10" customFormat="1" ht="36.75" customHeight="1">
      <c r="B107" s="145"/>
      <c r="D107" s="146" t="s">
        <v>206</v>
      </c>
      <c r="E107" s="147" t="s">
        <v>269</v>
      </c>
      <c r="F107" s="147" t="s">
        <v>270</v>
      </c>
      <c r="I107" s="148"/>
      <c r="J107" s="149">
        <f>BK107</f>
        <v>0</v>
      </c>
      <c r="L107" s="145"/>
      <c r="M107" s="150"/>
      <c r="N107" s="151"/>
      <c r="O107" s="151"/>
      <c r="P107" s="152">
        <f>P108+P124+P142+P167+P193+P219+P260</f>
        <v>0</v>
      </c>
      <c r="Q107" s="151"/>
      <c r="R107" s="152">
        <f>R108+R124+R142+R167+R193+R219+R260</f>
        <v>183.7756340562632</v>
      </c>
      <c r="S107" s="151"/>
      <c r="T107" s="153">
        <f>T108+T124+T142+T167+T193+T219+T260</f>
        <v>29.396487</v>
      </c>
      <c r="AR107" s="146" t="s">
        <v>156</v>
      </c>
      <c r="AT107" s="154" t="s">
        <v>206</v>
      </c>
      <c r="AU107" s="154" t="s">
        <v>207</v>
      </c>
      <c r="AY107" s="146" t="s">
        <v>271</v>
      </c>
      <c r="BK107" s="155">
        <f>BK108+BK124+BK142+BK167+BK193+BK219+BK260</f>
        <v>0</v>
      </c>
    </row>
    <row r="108" spans="2:63" s="10" customFormat="1" ht="19.5" customHeight="1">
      <c r="B108" s="145"/>
      <c r="D108" s="156" t="s">
        <v>206</v>
      </c>
      <c r="E108" s="157" t="s">
        <v>156</v>
      </c>
      <c r="F108" s="157" t="s">
        <v>272</v>
      </c>
      <c r="I108" s="148"/>
      <c r="J108" s="158">
        <f>BK108</f>
        <v>0</v>
      </c>
      <c r="L108" s="145"/>
      <c r="M108" s="150"/>
      <c r="N108" s="151"/>
      <c r="O108" s="151"/>
      <c r="P108" s="152">
        <f>SUM(P109:P123)</f>
        <v>0</v>
      </c>
      <c r="Q108" s="151"/>
      <c r="R108" s="152">
        <f>SUM(R109:R123)</f>
        <v>0</v>
      </c>
      <c r="S108" s="151"/>
      <c r="T108" s="153">
        <f>SUM(T109:T123)</f>
        <v>0</v>
      </c>
      <c r="AR108" s="146" t="s">
        <v>156</v>
      </c>
      <c r="AT108" s="154" t="s">
        <v>206</v>
      </c>
      <c r="AU108" s="154" t="s">
        <v>156</v>
      </c>
      <c r="AY108" s="146" t="s">
        <v>271</v>
      </c>
      <c r="BK108" s="155">
        <f>SUM(BK109:BK123)</f>
        <v>0</v>
      </c>
    </row>
    <row r="109" spans="2:65" s="1" customFormat="1" ht="22.5" customHeight="1">
      <c r="B109" s="159"/>
      <c r="C109" s="160" t="s">
        <v>156</v>
      </c>
      <c r="D109" s="160" t="s">
        <v>273</v>
      </c>
      <c r="E109" s="161" t="s">
        <v>274</v>
      </c>
      <c r="F109" s="162" t="s">
        <v>275</v>
      </c>
      <c r="G109" s="163" t="s">
        <v>276</v>
      </c>
      <c r="H109" s="164">
        <v>38.112</v>
      </c>
      <c r="I109" s="165"/>
      <c r="J109" s="166">
        <f>ROUND(I109*H109,2)</f>
        <v>0</v>
      </c>
      <c r="K109" s="162" t="s">
        <v>277</v>
      </c>
      <c r="L109" s="33"/>
      <c r="M109" s="167" t="s">
        <v>154</v>
      </c>
      <c r="N109" s="168" t="s">
        <v>178</v>
      </c>
      <c r="O109" s="34"/>
      <c r="P109" s="169">
        <f>O109*H109</f>
        <v>0</v>
      </c>
      <c r="Q109" s="169">
        <v>0</v>
      </c>
      <c r="R109" s="169">
        <f>Q109*H109</f>
        <v>0</v>
      </c>
      <c r="S109" s="169">
        <v>0</v>
      </c>
      <c r="T109" s="170">
        <f>S109*H109</f>
        <v>0</v>
      </c>
      <c r="AR109" s="16" t="s">
        <v>278</v>
      </c>
      <c r="AT109" s="16" t="s">
        <v>273</v>
      </c>
      <c r="AU109" s="16" t="s">
        <v>215</v>
      </c>
      <c r="AY109" s="16" t="s">
        <v>271</v>
      </c>
      <c r="BE109" s="171">
        <f>IF(N109="základní",J109,0)</f>
        <v>0</v>
      </c>
      <c r="BF109" s="171">
        <f>IF(N109="snížená",J109,0)</f>
        <v>0</v>
      </c>
      <c r="BG109" s="171">
        <f>IF(N109="zákl. přenesená",J109,0)</f>
        <v>0</v>
      </c>
      <c r="BH109" s="171">
        <f>IF(N109="sníž. přenesená",J109,0)</f>
        <v>0</v>
      </c>
      <c r="BI109" s="171">
        <f>IF(N109="nulová",J109,0)</f>
        <v>0</v>
      </c>
      <c r="BJ109" s="16" t="s">
        <v>156</v>
      </c>
      <c r="BK109" s="171">
        <f>ROUND(I109*H109,2)</f>
        <v>0</v>
      </c>
      <c r="BL109" s="16" t="s">
        <v>278</v>
      </c>
      <c r="BM109" s="16" t="s">
        <v>279</v>
      </c>
    </row>
    <row r="110" spans="2:51" s="11" customFormat="1" ht="22.5" customHeight="1">
      <c r="B110" s="172"/>
      <c r="D110" s="173" t="s">
        <v>280</v>
      </c>
      <c r="E110" s="174" t="s">
        <v>154</v>
      </c>
      <c r="F110" s="175" t="s">
        <v>281</v>
      </c>
      <c r="H110" s="176">
        <v>38.1117</v>
      </c>
      <c r="I110" s="177"/>
      <c r="L110" s="172"/>
      <c r="M110" s="178"/>
      <c r="N110" s="179"/>
      <c r="O110" s="179"/>
      <c r="P110" s="179"/>
      <c r="Q110" s="179"/>
      <c r="R110" s="179"/>
      <c r="S110" s="179"/>
      <c r="T110" s="180"/>
      <c r="AT110" s="181" t="s">
        <v>280</v>
      </c>
      <c r="AU110" s="181" t="s">
        <v>215</v>
      </c>
      <c r="AV110" s="11" t="s">
        <v>215</v>
      </c>
      <c r="AW110" s="11" t="s">
        <v>282</v>
      </c>
      <c r="AX110" s="11" t="s">
        <v>207</v>
      </c>
      <c r="AY110" s="181" t="s">
        <v>271</v>
      </c>
    </row>
    <row r="111" spans="2:65" s="1" customFormat="1" ht="22.5" customHeight="1">
      <c r="B111" s="159"/>
      <c r="C111" s="160" t="s">
        <v>215</v>
      </c>
      <c r="D111" s="160" t="s">
        <v>273</v>
      </c>
      <c r="E111" s="161" t="s">
        <v>283</v>
      </c>
      <c r="F111" s="162" t="s">
        <v>284</v>
      </c>
      <c r="G111" s="163" t="s">
        <v>276</v>
      </c>
      <c r="H111" s="164">
        <v>38.112</v>
      </c>
      <c r="I111" s="165"/>
      <c r="J111" s="166">
        <f>ROUND(I111*H111,2)</f>
        <v>0</v>
      </c>
      <c r="K111" s="162" t="s">
        <v>277</v>
      </c>
      <c r="L111" s="33"/>
      <c r="M111" s="167" t="s">
        <v>154</v>
      </c>
      <c r="N111" s="168" t="s">
        <v>178</v>
      </c>
      <c r="O111" s="34"/>
      <c r="P111" s="169">
        <f>O111*H111</f>
        <v>0</v>
      </c>
      <c r="Q111" s="169">
        <v>0</v>
      </c>
      <c r="R111" s="169">
        <f>Q111*H111</f>
        <v>0</v>
      </c>
      <c r="S111" s="169">
        <v>0</v>
      </c>
      <c r="T111" s="170">
        <f>S111*H111</f>
        <v>0</v>
      </c>
      <c r="AR111" s="16" t="s">
        <v>278</v>
      </c>
      <c r="AT111" s="16" t="s">
        <v>273</v>
      </c>
      <c r="AU111" s="16" t="s">
        <v>215</v>
      </c>
      <c r="AY111" s="16" t="s">
        <v>271</v>
      </c>
      <c r="BE111" s="171">
        <f>IF(N111="základní",J111,0)</f>
        <v>0</v>
      </c>
      <c r="BF111" s="171">
        <f>IF(N111="snížená",J111,0)</f>
        <v>0</v>
      </c>
      <c r="BG111" s="171">
        <f>IF(N111="zákl. přenesená",J111,0)</f>
        <v>0</v>
      </c>
      <c r="BH111" s="171">
        <f>IF(N111="sníž. přenesená",J111,0)</f>
        <v>0</v>
      </c>
      <c r="BI111" s="171">
        <f>IF(N111="nulová",J111,0)</f>
        <v>0</v>
      </c>
      <c r="BJ111" s="16" t="s">
        <v>156</v>
      </c>
      <c r="BK111" s="171">
        <f>ROUND(I111*H111,2)</f>
        <v>0</v>
      </c>
      <c r="BL111" s="16" t="s">
        <v>278</v>
      </c>
      <c r="BM111" s="16" t="s">
        <v>285</v>
      </c>
    </row>
    <row r="112" spans="2:65" s="1" customFormat="1" ht="22.5" customHeight="1">
      <c r="B112" s="159"/>
      <c r="C112" s="160" t="s">
        <v>286</v>
      </c>
      <c r="D112" s="160" t="s">
        <v>273</v>
      </c>
      <c r="E112" s="161" t="s">
        <v>287</v>
      </c>
      <c r="F112" s="162" t="s">
        <v>288</v>
      </c>
      <c r="G112" s="163" t="s">
        <v>276</v>
      </c>
      <c r="H112" s="164">
        <v>28.951</v>
      </c>
      <c r="I112" s="165"/>
      <c r="J112" s="166">
        <f>ROUND(I112*H112,2)</f>
        <v>0</v>
      </c>
      <c r="K112" s="162" t="s">
        <v>277</v>
      </c>
      <c r="L112" s="33"/>
      <c r="M112" s="167" t="s">
        <v>154</v>
      </c>
      <c r="N112" s="168" t="s">
        <v>178</v>
      </c>
      <c r="O112" s="34"/>
      <c r="P112" s="169">
        <f>O112*H112</f>
        <v>0</v>
      </c>
      <c r="Q112" s="169">
        <v>0</v>
      </c>
      <c r="R112" s="169">
        <f>Q112*H112</f>
        <v>0</v>
      </c>
      <c r="S112" s="169">
        <v>0</v>
      </c>
      <c r="T112" s="170">
        <f>S112*H112</f>
        <v>0</v>
      </c>
      <c r="AR112" s="16" t="s">
        <v>278</v>
      </c>
      <c r="AT112" s="16" t="s">
        <v>273</v>
      </c>
      <c r="AU112" s="16" t="s">
        <v>215</v>
      </c>
      <c r="AY112" s="16" t="s">
        <v>271</v>
      </c>
      <c r="BE112" s="171">
        <f>IF(N112="základní",J112,0)</f>
        <v>0</v>
      </c>
      <c r="BF112" s="171">
        <f>IF(N112="snížená",J112,0)</f>
        <v>0</v>
      </c>
      <c r="BG112" s="171">
        <f>IF(N112="zákl. přenesená",J112,0)</f>
        <v>0</v>
      </c>
      <c r="BH112" s="171">
        <f>IF(N112="sníž. přenesená",J112,0)</f>
        <v>0</v>
      </c>
      <c r="BI112" s="171">
        <f>IF(N112="nulová",J112,0)</f>
        <v>0</v>
      </c>
      <c r="BJ112" s="16" t="s">
        <v>156</v>
      </c>
      <c r="BK112" s="171">
        <f>ROUND(I112*H112,2)</f>
        <v>0</v>
      </c>
      <c r="BL112" s="16" t="s">
        <v>278</v>
      </c>
      <c r="BM112" s="16" t="s">
        <v>289</v>
      </c>
    </row>
    <row r="113" spans="2:51" s="11" customFormat="1" ht="22.5" customHeight="1">
      <c r="B113" s="172"/>
      <c r="D113" s="173" t="s">
        <v>280</v>
      </c>
      <c r="E113" s="174" t="s">
        <v>154</v>
      </c>
      <c r="F113" s="175" t="s">
        <v>290</v>
      </c>
      <c r="H113" s="176">
        <v>28.9509</v>
      </c>
      <c r="I113" s="177"/>
      <c r="L113" s="172"/>
      <c r="M113" s="178"/>
      <c r="N113" s="179"/>
      <c r="O113" s="179"/>
      <c r="P113" s="179"/>
      <c r="Q113" s="179"/>
      <c r="R113" s="179"/>
      <c r="S113" s="179"/>
      <c r="T113" s="180"/>
      <c r="AT113" s="181" t="s">
        <v>280</v>
      </c>
      <c r="AU113" s="181" t="s">
        <v>215</v>
      </c>
      <c r="AV113" s="11" t="s">
        <v>215</v>
      </c>
      <c r="AW113" s="11" t="s">
        <v>282</v>
      </c>
      <c r="AX113" s="11" t="s">
        <v>156</v>
      </c>
      <c r="AY113" s="181" t="s">
        <v>271</v>
      </c>
    </row>
    <row r="114" spans="2:65" s="1" customFormat="1" ht="22.5" customHeight="1">
      <c r="B114" s="159"/>
      <c r="C114" s="160" t="s">
        <v>278</v>
      </c>
      <c r="D114" s="160" t="s">
        <v>273</v>
      </c>
      <c r="E114" s="161" t="s">
        <v>291</v>
      </c>
      <c r="F114" s="162" t="s">
        <v>292</v>
      </c>
      <c r="G114" s="163" t="s">
        <v>276</v>
      </c>
      <c r="H114" s="164">
        <v>21.202</v>
      </c>
      <c r="I114" s="165"/>
      <c r="J114" s="166">
        <f>ROUND(I114*H114,2)</f>
        <v>0</v>
      </c>
      <c r="K114" s="162" t="s">
        <v>277</v>
      </c>
      <c r="L114" s="33"/>
      <c r="M114" s="167" t="s">
        <v>154</v>
      </c>
      <c r="N114" s="168" t="s">
        <v>178</v>
      </c>
      <c r="O114" s="34"/>
      <c r="P114" s="169">
        <f>O114*H114</f>
        <v>0</v>
      </c>
      <c r="Q114" s="169">
        <v>0</v>
      </c>
      <c r="R114" s="169">
        <f>Q114*H114</f>
        <v>0</v>
      </c>
      <c r="S114" s="169">
        <v>0</v>
      </c>
      <c r="T114" s="170">
        <f>S114*H114</f>
        <v>0</v>
      </c>
      <c r="AR114" s="16" t="s">
        <v>278</v>
      </c>
      <c r="AT114" s="16" t="s">
        <v>273</v>
      </c>
      <c r="AU114" s="16" t="s">
        <v>215</v>
      </c>
      <c r="AY114" s="16" t="s">
        <v>271</v>
      </c>
      <c r="BE114" s="171">
        <f>IF(N114="základní",J114,0)</f>
        <v>0</v>
      </c>
      <c r="BF114" s="171">
        <f>IF(N114="snížená",J114,0)</f>
        <v>0</v>
      </c>
      <c r="BG114" s="171">
        <f>IF(N114="zákl. přenesená",J114,0)</f>
        <v>0</v>
      </c>
      <c r="BH114" s="171">
        <f>IF(N114="sníž. přenesená",J114,0)</f>
        <v>0</v>
      </c>
      <c r="BI114" s="171">
        <f>IF(N114="nulová",J114,0)</f>
        <v>0</v>
      </c>
      <c r="BJ114" s="16" t="s">
        <v>156</v>
      </c>
      <c r="BK114" s="171">
        <f>ROUND(I114*H114,2)</f>
        <v>0</v>
      </c>
      <c r="BL114" s="16" t="s">
        <v>278</v>
      </c>
      <c r="BM114" s="16" t="s">
        <v>293</v>
      </c>
    </row>
    <row r="115" spans="2:51" s="11" customFormat="1" ht="22.5" customHeight="1">
      <c r="B115" s="172"/>
      <c r="D115" s="182" t="s">
        <v>280</v>
      </c>
      <c r="E115" s="181" t="s">
        <v>154</v>
      </c>
      <c r="F115" s="183" t="s">
        <v>281</v>
      </c>
      <c r="H115" s="184">
        <v>38.1117</v>
      </c>
      <c r="I115" s="177"/>
      <c r="L115" s="172"/>
      <c r="M115" s="178"/>
      <c r="N115" s="179"/>
      <c r="O115" s="179"/>
      <c r="P115" s="179"/>
      <c r="Q115" s="179"/>
      <c r="R115" s="179"/>
      <c r="S115" s="179"/>
      <c r="T115" s="180"/>
      <c r="AT115" s="181" t="s">
        <v>280</v>
      </c>
      <c r="AU115" s="181" t="s">
        <v>215</v>
      </c>
      <c r="AV115" s="11" t="s">
        <v>215</v>
      </c>
      <c r="AW115" s="11" t="s">
        <v>282</v>
      </c>
      <c r="AX115" s="11" t="s">
        <v>207</v>
      </c>
      <c r="AY115" s="181" t="s">
        <v>271</v>
      </c>
    </row>
    <row r="116" spans="2:51" s="11" customFormat="1" ht="22.5" customHeight="1">
      <c r="B116" s="172"/>
      <c r="D116" s="173" t="s">
        <v>280</v>
      </c>
      <c r="E116" s="174" t="s">
        <v>154</v>
      </c>
      <c r="F116" s="175" t="s">
        <v>294</v>
      </c>
      <c r="H116" s="176">
        <v>-16.91</v>
      </c>
      <c r="I116" s="177"/>
      <c r="L116" s="172"/>
      <c r="M116" s="178"/>
      <c r="N116" s="179"/>
      <c r="O116" s="179"/>
      <c r="P116" s="179"/>
      <c r="Q116" s="179"/>
      <c r="R116" s="179"/>
      <c r="S116" s="179"/>
      <c r="T116" s="180"/>
      <c r="AT116" s="181" t="s">
        <v>280</v>
      </c>
      <c r="AU116" s="181" t="s">
        <v>215</v>
      </c>
      <c r="AV116" s="11" t="s">
        <v>215</v>
      </c>
      <c r="AW116" s="11" t="s">
        <v>282</v>
      </c>
      <c r="AX116" s="11" t="s">
        <v>207</v>
      </c>
      <c r="AY116" s="181" t="s">
        <v>271</v>
      </c>
    </row>
    <row r="117" spans="2:65" s="1" customFormat="1" ht="31.5" customHeight="1">
      <c r="B117" s="159"/>
      <c r="C117" s="160" t="s">
        <v>295</v>
      </c>
      <c r="D117" s="160" t="s">
        <v>273</v>
      </c>
      <c r="E117" s="161" t="s">
        <v>296</v>
      </c>
      <c r="F117" s="162" t="s">
        <v>297</v>
      </c>
      <c r="G117" s="163" t="s">
        <v>276</v>
      </c>
      <c r="H117" s="164">
        <v>233.222</v>
      </c>
      <c r="I117" s="165"/>
      <c r="J117" s="166">
        <f>ROUND(I117*H117,2)</f>
        <v>0</v>
      </c>
      <c r="K117" s="162" t="s">
        <v>277</v>
      </c>
      <c r="L117" s="33"/>
      <c r="M117" s="167" t="s">
        <v>154</v>
      </c>
      <c r="N117" s="168" t="s">
        <v>178</v>
      </c>
      <c r="O117" s="34"/>
      <c r="P117" s="169">
        <f>O117*H117</f>
        <v>0</v>
      </c>
      <c r="Q117" s="169">
        <v>0</v>
      </c>
      <c r="R117" s="169">
        <f>Q117*H117</f>
        <v>0</v>
      </c>
      <c r="S117" s="169">
        <v>0</v>
      </c>
      <c r="T117" s="170">
        <f>S117*H117</f>
        <v>0</v>
      </c>
      <c r="AR117" s="16" t="s">
        <v>278</v>
      </c>
      <c r="AT117" s="16" t="s">
        <v>273</v>
      </c>
      <c r="AU117" s="16" t="s">
        <v>215</v>
      </c>
      <c r="AY117" s="16" t="s">
        <v>271</v>
      </c>
      <c r="BE117" s="171">
        <f>IF(N117="základní",J117,0)</f>
        <v>0</v>
      </c>
      <c r="BF117" s="171">
        <f>IF(N117="snížená",J117,0)</f>
        <v>0</v>
      </c>
      <c r="BG117" s="171">
        <f>IF(N117="zákl. přenesená",J117,0)</f>
        <v>0</v>
      </c>
      <c r="BH117" s="171">
        <f>IF(N117="sníž. přenesená",J117,0)</f>
        <v>0</v>
      </c>
      <c r="BI117" s="171">
        <f>IF(N117="nulová",J117,0)</f>
        <v>0</v>
      </c>
      <c r="BJ117" s="16" t="s">
        <v>156</v>
      </c>
      <c r="BK117" s="171">
        <f>ROUND(I117*H117,2)</f>
        <v>0</v>
      </c>
      <c r="BL117" s="16" t="s">
        <v>278</v>
      </c>
      <c r="BM117" s="16" t="s">
        <v>298</v>
      </c>
    </row>
    <row r="118" spans="2:51" s="11" customFormat="1" ht="22.5" customHeight="1">
      <c r="B118" s="172"/>
      <c r="D118" s="173" t="s">
        <v>280</v>
      </c>
      <c r="F118" s="175" t="s">
        <v>299</v>
      </c>
      <c r="H118" s="176">
        <v>233.222</v>
      </c>
      <c r="I118" s="177"/>
      <c r="L118" s="172"/>
      <c r="M118" s="178"/>
      <c r="N118" s="179"/>
      <c r="O118" s="179"/>
      <c r="P118" s="179"/>
      <c r="Q118" s="179"/>
      <c r="R118" s="179"/>
      <c r="S118" s="179"/>
      <c r="T118" s="180"/>
      <c r="AT118" s="181" t="s">
        <v>280</v>
      </c>
      <c r="AU118" s="181" t="s">
        <v>215</v>
      </c>
      <c r="AV118" s="11" t="s">
        <v>215</v>
      </c>
      <c r="AW118" s="11" t="s">
        <v>138</v>
      </c>
      <c r="AX118" s="11" t="s">
        <v>156</v>
      </c>
      <c r="AY118" s="181" t="s">
        <v>271</v>
      </c>
    </row>
    <row r="119" spans="2:65" s="1" customFormat="1" ht="22.5" customHeight="1">
      <c r="B119" s="159"/>
      <c r="C119" s="160" t="s">
        <v>300</v>
      </c>
      <c r="D119" s="160" t="s">
        <v>273</v>
      </c>
      <c r="E119" s="161" t="s">
        <v>301</v>
      </c>
      <c r="F119" s="162" t="s">
        <v>302</v>
      </c>
      <c r="G119" s="163" t="s">
        <v>276</v>
      </c>
      <c r="H119" s="164">
        <v>21.202</v>
      </c>
      <c r="I119" s="165"/>
      <c r="J119" s="166">
        <f>ROUND(I119*H119,2)</f>
        <v>0</v>
      </c>
      <c r="K119" s="162" t="s">
        <v>277</v>
      </c>
      <c r="L119" s="33"/>
      <c r="M119" s="167" t="s">
        <v>154</v>
      </c>
      <c r="N119" s="168" t="s">
        <v>178</v>
      </c>
      <c r="O119" s="34"/>
      <c r="P119" s="169">
        <f>O119*H119</f>
        <v>0</v>
      </c>
      <c r="Q119" s="169">
        <v>0</v>
      </c>
      <c r="R119" s="169">
        <f>Q119*H119</f>
        <v>0</v>
      </c>
      <c r="S119" s="169">
        <v>0</v>
      </c>
      <c r="T119" s="170">
        <f>S119*H119</f>
        <v>0</v>
      </c>
      <c r="AR119" s="16" t="s">
        <v>278</v>
      </c>
      <c r="AT119" s="16" t="s">
        <v>273</v>
      </c>
      <c r="AU119" s="16" t="s">
        <v>215</v>
      </c>
      <c r="AY119" s="16" t="s">
        <v>271</v>
      </c>
      <c r="BE119" s="171">
        <f>IF(N119="základní",J119,0)</f>
        <v>0</v>
      </c>
      <c r="BF119" s="171">
        <f>IF(N119="snížená",J119,0)</f>
        <v>0</v>
      </c>
      <c r="BG119" s="171">
        <f>IF(N119="zákl. přenesená",J119,0)</f>
        <v>0</v>
      </c>
      <c r="BH119" s="171">
        <f>IF(N119="sníž. přenesená",J119,0)</f>
        <v>0</v>
      </c>
      <c r="BI119" s="171">
        <f>IF(N119="nulová",J119,0)</f>
        <v>0</v>
      </c>
      <c r="BJ119" s="16" t="s">
        <v>156</v>
      </c>
      <c r="BK119" s="171">
        <f>ROUND(I119*H119,2)</f>
        <v>0</v>
      </c>
      <c r="BL119" s="16" t="s">
        <v>278</v>
      </c>
      <c r="BM119" s="16" t="s">
        <v>303</v>
      </c>
    </row>
    <row r="120" spans="2:65" s="1" customFormat="1" ht="22.5" customHeight="1">
      <c r="B120" s="159"/>
      <c r="C120" s="160" t="s">
        <v>304</v>
      </c>
      <c r="D120" s="160" t="s">
        <v>273</v>
      </c>
      <c r="E120" s="161" t="s">
        <v>305</v>
      </c>
      <c r="F120" s="162" t="s">
        <v>306</v>
      </c>
      <c r="G120" s="163" t="s">
        <v>307</v>
      </c>
      <c r="H120" s="164">
        <v>38.164</v>
      </c>
      <c r="I120" s="165"/>
      <c r="J120" s="166">
        <f>ROUND(I120*H120,2)</f>
        <v>0</v>
      </c>
      <c r="K120" s="162" t="s">
        <v>277</v>
      </c>
      <c r="L120" s="33"/>
      <c r="M120" s="167" t="s">
        <v>154</v>
      </c>
      <c r="N120" s="168" t="s">
        <v>178</v>
      </c>
      <c r="O120" s="34"/>
      <c r="P120" s="169">
        <f>O120*H120</f>
        <v>0</v>
      </c>
      <c r="Q120" s="169">
        <v>0</v>
      </c>
      <c r="R120" s="169">
        <f>Q120*H120</f>
        <v>0</v>
      </c>
      <c r="S120" s="169">
        <v>0</v>
      </c>
      <c r="T120" s="170">
        <f>S120*H120</f>
        <v>0</v>
      </c>
      <c r="AR120" s="16" t="s">
        <v>278</v>
      </c>
      <c r="AT120" s="16" t="s">
        <v>273</v>
      </c>
      <c r="AU120" s="16" t="s">
        <v>215</v>
      </c>
      <c r="AY120" s="16" t="s">
        <v>271</v>
      </c>
      <c r="BE120" s="171">
        <f>IF(N120="základní",J120,0)</f>
        <v>0</v>
      </c>
      <c r="BF120" s="171">
        <f>IF(N120="snížená",J120,0)</f>
        <v>0</v>
      </c>
      <c r="BG120" s="171">
        <f>IF(N120="zákl. přenesená",J120,0)</f>
        <v>0</v>
      </c>
      <c r="BH120" s="171">
        <f>IF(N120="sníž. přenesená",J120,0)</f>
        <v>0</v>
      </c>
      <c r="BI120" s="171">
        <f>IF(N120="nulová",J120,0)</f>
        <v>0</v>
      </c>
      <c r="BJ120" s="16" t="s">
        <v>156</v>
      </c>
      <c r="BK120" s="171">
        <f>ROUND(I120*H120,2)</f>
        <v>0</v>
      </c>
      <c r="BL120" s="16" t="s">
        <v>278</v>
      </c>
      <c r="BM120" s="16" t="s">
        <v>308</v>
      </c>
    </row>
    <row r="121" spans="2:51" s="11" customFormat="1" ht="22.5" customHeight="1">
      <c r="B121" s="172"/>
      <c r="D121" s="173" t="s">
        <v>280</v>
      </c>
      <c r="F121" s="175" t="s">
        <v>309</v>
      </c>
      <c r="H121" s="176">
        <v>38.164</v>
      </c>
      <c r="I121" s="177"/>
      <c r="L121" s="172"/>
      <c r="M121" s="178"/>
      <c r="N121" s="179"/>
      <c r="O121" s="179"/>
      <c r="P121" s="179"/>
      <c r="Q121" s="179"/>
      <c r="R121" s="179"/>
      <c r="S121" s="179"/>
      <c r="T121" s="180"/>
      <c r="AT121" s="181" t="s">
        <v>280</v>
      </c>
      <c r="AU121" s="181" t="s">
        <v>215</v>
      </c>
      <c r="AV121" s="11" t="s">
        <v>215</v>
      </c>
      <c r="AW121" s="11" t="s">
        <v>138</v>
      </c>
      <c r="AX121" s="11" t="s">
        <v>156</v>
      </c>
      <c r="AY121" s="181" t="s">
        <v>271</v>
      </c>
    </row>
    <row r="122" spans="2:65" s="1" customFormat="1" ht="22.5" customHeight="1">
      <c r="B122" s="159"/>
      <c r="C122" s="160" t="s">
        <v>310</v>
      </c>
      <c r="D122" s="160" t="s">
        <v>273</v>
      </c>
      <c r="E122" s="161" t="s">
        <v>311</v>
      </c>
      <c r="F122" s="162" t="s">
        <v>312</v>
      </c>
      <c r="G122" s="163" t="s">
        <v>276</v>
      </c>
      <c r="H122" s="164">
        <v>16.91</v>
      </c>
      <c r="I122" s="165"/>
      <c r="J122" s="166">
        <f>ROUND(I122*H122,2)</f>
        <v>0</v>
      </c>
      <c r="K122" s="162" t="s">
        <v>277</v>
      </c>
      <c r="L122" s="33"/>
      <c r="M122" s="167" t="s">
        <v>154</v>
      </c>
      <c r="N122" s="168" t="s">
        <v>178</v>
      </c>
      <c r="O122" s="34"/>
      <c r="P122" s="169">
        <f>O122*H122</f>
        <v>0</v>
      </c>
      <c r="Q122" s="169">
        <v>0</v>
      </c>
      <c r="R122" s="169">
        <f>Q122*H122</f>
        <v>0</v>
      </c>
      <c r="S122" s="169">
        <v>0</v>
      </c>
      <c r="T122" s="170">
        <f>S122*H122</f>
        <v>0</v>
      </c>
      <c r="AR122" s="16" t="s">
        <v>278</v>
      </c>
      <c r="AT122" s="16" t="s">
        <v>273</v>
      </c>
      <c r="AU122" s="16" t="s">
        <v>215</v>
      </c>
      <c r="AY122" s="16" t="s">
        <v>271</v>
      </c>
      <c r="BE122" s="171">
        <f>IF(N122="základní",J122,0)</f>
        <v>0</v>
      </c>
      <c r="BF122" s="171">
        <f>IF(N122="snížená",J122,0)</f>
        <v>0</v>
      </c>
      <c r="BG122" s="171">
        <f>IF(N122="zákl. přenesená",J122,0)</f>
        <v>0</v>
      </c>
      <c r="BH122" s="171">
        <f>IF(N122="sníž. přenesená",J122,0)</f>
        <v>0</v>
      </c>
      <c r="BI122" s="171">
        <f>IF(N122="nulová",J122,0)</f>
        <v>0</v>
      </c>
      <c r="BJ122" s="16" t="s">
        <v>156</v>
      </c>
      <c r="BK122" s="171">
        <f>ROUND(I122*H122,2)</f>
        <v>0</v>
      </c>
      <c r="BL122" s="16" t="s">
        <v>278</v>
      </c>
      <c r="BM122" s="16" t="s">
        <v>313</v>
      </c>
    </row>
    <row r="123" spans="2:51" s="11" customFormat="1" ht="22.5" customHeight="1">
      <c r="B123" s="172"/>
      <c r="D123" s="182" t="s">
        <v>280</v>
      </c>
      <c r="E123" s="181" t="s">
        <v>154</v>
      </c>
      <c r="F123" s="183" t="s">
        <v>314</v>
      </c>
      <c r="H123" s="184">
        <v>16.9104</v>
      </c>
      <c r="I123" s="177"/>
      <c r="L123" s="172"/>
      <c r="M123" s="178"/>
      <c r="N123" s="179"/>
      <c r="O123" s="179"/>
      <c r="P123" s="179"/>
      <c r="Q123" s="179"/>
      <c r="R123" s="179"/>
      <c r="S123" s="179"/>
      <c r="T123" s="180"/>
      <c r="AT123" s="181" t="s">
        <v>280</v>
      </c>
      <c r="AU123" s="181" t="s">
        <v>215</v>
      </c>
      <c r="AV123" s="11" t="s">
        <v>215</v>
      </c>
      <c r="AW123" s="11" t="s">
        <v>282</v>
      </c>
      <c r="AX123" s="11" t="s">
        <v>207</v>
      </c>
      <c r="AY123" s="181" t="s">
        <v>271</v>
      </c>
    </row>
    <row r="124" spans="2:63" s="10" customFormat="1" ht="29.25" customHeight="1">
      <c r="B124" s="145"/>
      <c r="D124" s="156" t="s">
        <v>206</v>
      </c>
      <c r="E124" s="157" t="s">
        <v>215</v>
      </c>
      <c r="F124" s="157" t="s">
        <v>315</v>
      </c>
      <c r="I124" s="148"/>
      <c r="J124" s="158">
        <f>BK124</f>
        <v>0</v>
      </c>
      <c r="L124" s="145"/>
      <c r="M124" s="150"/>
      <c r="N124" s="151"/>
      <c r="O124" s="151"/>
      <c r="P124" s="152">
        <f>SUM(P125:P141)</f>
        <v>0</v>
      </c>
      <c r="Q124" s="151"/>
      <c r="R124" s="152">
        <f>SUM(R125:R141)</f>
        <v>45.5423413320536</v>
      </c>
      <c r="S124" s="151"/>
      <c r="T124" s="153">
        <f>SUM(T125:T141)</f>
        <v>0</v>
      </c>
      <c r="AR124" s="146" t="s">
        <v>156</v>
      </c>
      <c r="AT124" s="154" t="s">
        <v>206</v>
      </c>
      <c r="AU124" s="154" t="s">
        <v>156</v>
      </c>
      <c r="AY124" s="146" t="s">
        <v>271</v>
      </c>
      <c r="BK124" s="155">
        <f>SUM(BK125:BK141)</f>
        <v>0</v>
      </c>
    </row>
    <row r="125" spans="2:65" s="1" customFormat="1" ht="22.5" customHeight="1">
      <c r="B125" s="159"/>
      <c r="C125" s="160" t="s">
        <v>316</v>
      </c>
      <c r="D125" s="160" t="s">
        <v>273</v>
      </c>
      <c r="E125" s="161" t="s">
        <v>317</v>
      </c>
      <c r="F125" s="162" t="s">
        <v>318</v>
      </c>
      <c r="G125" s="163" t="s">
        <v>276</v>
      </c>
      <c r="H125" s="164">
        <v>4.765</v>
      </c>
      <c r="I125" s="165"/>
      <c r="J125" s="166">
        <f>ROUND(I125*H125,2)</f>
        <v>0</v>
      </c>
      <c r="K125" s="162" t="s">
        <v>277</v>
      </c>
      <c r="L125" s="33"/>
      <c r="M125" s="167" t="s">
        <v>154</v>
      </c>
      <c r="N125" s="168" t="s">
        <v>178</v>
      </c>
      <c r="O125" s="34"/>
      <c r="P125" s="169">
        <f>O125*H125</f>
        <v>0</v>
      </c>
      <c r="Q125" s="169">
        <v>1.98</v>
      </c>
      <c r="R125" s="169">
        <f>Q125*H125</f>
        <v>9.4347</v>
      </c>
      <c r="S125" s="169">
        <v>0</v>
      </c>
      <c r="T125" s="170">
        <f>S125*H125</f>
        <v>0</v>
      </c>
      <c r="AR125" s="16" t="s">
        <v>278</v>
      </c>
      <c r="AT125" s="16" t="s">
        <v>273</v>
      </c>
      <c r="AU125" s="16" t="s">
        <v>215</v>
      </c>
      <c r="AY125" s="16" t="s">
        <v>271</v>
      </c>
      <c r="BE125" s="171">
        <f>IF(N125="základní",J125,0)</f>
        <v>0</v>
      </c>
      <c r="BF125" s="171">
        <f>IF(N125="snížená",J125,0)</f>
        <v>0</v>
      </c>
      <c r="BG125" s="171">
        <f>IF(N125="zákl. přenesená",J125,0)</f>
        <v>0</v>
      </c>
      <c r="BH125" s="171">
        <f>IF(N125="sníž. přenesená",J125,0)</f>
        <v>0</v>
      </c>
      <c r="BI125" s="171">
        <f>IF(N125="nulová",J125,0)</f>
        <v>0</v>
      </c>
      <c r="BJ125" s="16" t="s">
        <v>156</v>
      </c>
      <c r="BK125" s="171">
        <f>ROUND(I125*H125,2)</f>
        <v>0</v>
      </c>
      <c r="BL125" s="16" t="s">
        <v>278</v>
      </c>
      <c r="BM125" s="16" t="s">
        <v>319</v>
      </c>
    </row>
    <row r="126" spans="2:51" s="11" customFormat="1" ht="22.5" customHeight="1">
      <c r="B126" s="172"/>
      <c r="D126" s="173" t="s">
        <v>280</v>
      </c>
      <c r="E126" s="174" t="s">
        <v>154</v>
      </c>
      <c r="F126" s="175" t="s">
        <v>320</v>
      </c>
      <c r="H126" s="176">
        <v>4.7652</v>
      </c>
      <c r="I126" s="177"/>
      <c r="L126" s="172"/>
      <c r="M126" s="178"/>
      <c r="N126" s="179"/>
      <c r="O126" s="179"/>
      <c r="P126" s="179"/>
      <c r="Q126" s="179"/>
      <c r="R126" s="179"/>
      <c r="S126" s="179"/>
      <c r="T126" s="180"/>
      <c r="AT126" s="181" t="s">
        <v>280</v>
      </c>
      <c r="AU126" s="181" t="s">
        <v>215</v>
      </c>
      <c r="AV126" s="11" t="s">
        <v>215</v>
      </c>
      <c r="AW126" s="11" t="s">
        <v>282</v>
      </c>
      <c r="AX126" s="11" t="s">
        <v>156</v>
      </c>
      <c r="AY126" s="181" t="s">
        <v>271</v>
      </c>
    </row>
    <row r="127" spans="2:65" s="1" customFormat="1" ht="22.5" customHeight="1">
      <c r="B127" s="159"/>
      <c r="C127" s="160" t="s">
        <v>161</v>
      </c>
      <c r="D127" s="160" t="s">
        <v>273</v>
      </c>
      <c r="E127" s="161" t="s">
        <v>321</v>
      </c>
      <c r="F127" s="162" t="s">
        <v>322</v>
      </c>
      <c r="G127" s="163" t="s">
        <v>276</v>
      </c>
      <c r="H127" s="164">
        <v>6.542</v>
      </c>
      <c r="I127" s="165"/>
      <c r="J127" s="166">
        <f>ROUND(I127*H127,2)</f>
        <v>0</v>
      </c>
      <c r="K127" s="162" t="s">
        <v>277</v>
      </c>
      <c r="L127" s="33"/>
      <c r="M127" s="167" t="s">
        <v>154</v>
      </c>
      <c r="N127" s="168" t="s">
        <v>178</v>
      </c>
      <c r="O127" s="34"/>
      <c r="P127" s="169">
        <f>O127*H127</f>
        <v>0</v>
      </c>
      <c r="Q127" s="169">
        <v>2.453292204</v>
      </c>
      <c r="R127" s="169">
        <f>Q127*H127</f>
        <v>16.049437598567998</v>
      </c>
      <c r="S127" s="169">
        <v>0</v>
      </c>
      <c r="T127" s="170">
        <f>S127*H127</f>
        <v>0</v>
      </c>
      <c r="AR127" s="16" t="s">
        <v>278</v>
      </c>
      <c r="AT127" s="16" t="s">
        <v>273</v>
      </c>
      <c r="AU127" s="16" t="s">
        <v>215</v>
      </c>
      <c r="AY127" s="16" t="s">
        <v>271</v>
      </c>
      <c r="BE127" s="171">
        <f>IF(N127="základní",J127,0)</f>
        <v>0</v>
      </c>
      <c r="BF127" s="171">
        <f>IF(N127="snížená",J127,0)</f>
        <v>0</v>
      </c>
      <c r="BG127" s="171">
        <f>IF(N127="zákl. přenesená",J127,0)</f>
        <v>0</v>
      </c>
      <c r="BH127" s="171">
        <f>IF(N127="sníž. přenesená",J127,0)</f>
        <v>0</v>
      </c>
      <c r="BI127" s="171">
        <f>IF(N127="nulová",J127,0)</f>
        <v>0</v>
      </c>
      <c r="BJ127" s="16" t="s">
        <v>156</v>
      </c>
      <c r="BK127" s="171">
        <f>ROUND(I127*H127,2)</f>
        <v>0</v>
      </c>
      <c r="BL127" s="16" t="s">
        <v>278</v>
      </c>
      <c r="BM127" s="16" t="s">
        <v>323</v>
      </c>
    </row>
    <row r="128" spans="2:51" s="11" customFormat="1" ht="22.5" customHeight="1">
      <c r="B128" s="172"/>
      <c r="D128" s="182" t="s">
        <v>280</v>
      </c>
      <c r="E128" s="181" t="s">
        <v>154</v>
      </c>
      <c r="F128" s="183" t="s">
        <v>324</v>
      </c>
      <c r="H128" s="184">
        <v>3.5739</v>
      </c>
      <c r="I128" s="177"/>
      <c r="L128" s="172"/>
      <c r="M128" s="178"/>
      <c r="N128" s="179"/>
      <c r="O128" s="179"/>
      <c r="P128" s="179"/>
      <c r="Q128" s="179"/>
      <c r="R128" s="179"/>
      <c r="S128" s="179"/>
      <c r="T128" s="180"/>
      <c r="AT128" s="181" t="s">
        <v>280</v>
      </c>
      <c r="AU128" s="181" t="s">
        <v>215</v>
      </c>
      <c r="AV128" s="11" t="s">
        <v>215</v>
      </c>
      <c r="AW128" s="11" t="s">
        <v>282</v>
      </c>
      <c r="AX128" s="11" t="s">
        <v>207</v>
      </c>
      <c r="AY128" s="181" t="s">
        <v>271</v>
      </c>
    </row>
    <row r="129" spans="2:51" s="11" customFormat="1" ht="22.5" customHeight="1">
      <c r="B129" s="172"/>
      <c r="D129" s="173" t="s">
        <v>280</v>
      </c>
      <c r="E129" s="174" t="s">
        <v>154</v>
      </c>
      <c r="F129" s="175" t="s">
        <v>325</v>
      </c>
      <c r="H129" s="176">
        <v>2.9682</v>
      </c>
      <c r="I129" s="177"/>
      <c r="L129" s="172"/>
      <c r="M129" s="178"/>
      <c r="N129" s="179"/>
      <c r="O129" s="179"/>
      <c r="P129" s="179"/>
      <c r="Q129" s="179"/>
      <c r="R129" s="179"/>
      <c r="S129" s="179"/>
      <c r="T129" s="180"/>
      <c r="AT129" s="181" t="s">
        <v>280</v>
      </c>
      <c r="AU129" s="181" t="s">
        <v>215</v>
      </c>
      <c r="AV129" s="11" t="s">
        <v>215</v>
      </c>
      <c r="AW129" s="11" t="s">
        <v>282</v>
      </c>
      <c r="AX129" s="11" t="s">
        <v>207</v>
      </c>
      <c r="AY129" s="181" t="s">
        <v>271</v>
      </c>
    </row>
    <row r="130" spans="2:65" s="1" customFormat="1" ht="22.5" customHeight="1">
      <c r="B130" s="159"/>
      <c r="C130" s="160" t="s">
        <v>326</v>
      </c>
      <c r="D130" s="160" t="s">
        <v>273</v>
      </c>
      <c r="E130" s="161" t="s">
        <v>327</v>
      </c>
      <c r="F130" s="162" t="s">
        <v>328</v>
      </c>
      <c r="G130" s="163" t="s">
        <v>307</v>
      </c>
      <c r="H130" s="164">
        <v>0.53</v>
      </c>
      <c r="I130" s="165"/>
      <c r="J130" s="166">
        <f>ROUND(I130*H130,2)</f>
        <v>0</v>
      </c>
      <c r="K130" s="162" t="s">
        <v>277</v>
      </c>
      <c r="L130" s="33"/>
      <c r="M130" s="167" t="s">
        <v>154</v>
      </c>
      <c r="N130" s="168" t="s">
        <v>178</v>
      </c>
      <c r="O130" s="34"/>
      <c r="P130" s="169">
        <f>O130*H130</f>
        <v>0</v>
      </c>
      <c r="Q130" s="169">
        <v>1.0530555952</v>
      </c>
      <c r="R130" s="169">
        <f>Q130*H130</f>
        <v>0.558119465456</v>
      </c>
      <c r="S130" s="169">
        <v>0</v>
      </c>
      <c r="T130" s="170">
        <f>S130*H130</f>
        <v>0</v>
      </c>
      <c r="AR130" s="16" t="s">
        <v>278</v>
      </c>
      <c r="AT130" s="16" t="s">
        <v>273</v>
      </c>
      <c r="AU130" s="16" t="s">
        <v>215</v>
      </c>
      <c r="AY130" s="16" t="s">
        <v>271</v>
      </c>
      <c r="BE130" s="171">
        <f>IF(N130="základní",J130,0)</f>
        <v>0</v>
      </c>
      <c r="BF130" s="171">
        <f>IF(N130="snížená",J130,0)</f>
        <v>0</v>
      </c>
      <c r="BG130" s="171">
        <f>IF(N130="zákl. přenesená",J130,0)</f>
        <v>0</v>
      </c>
      <c r="BH130" s="171">
        <f>IF(N130="sníž. přenesená",J130,0)</f>
        <v>0</v>
      </c>
      <c r="BI130" s="171">
        <f>IF(N130="nulová",J130,0)</f>
        <v>0</v>
      </c>
      <c r="BJ130" s="16" t="s">
        <v>156</v>
      </c>
      <c r="BK130" s="171">
        <f>ROUND(I130*H130,2)</f>
        <v>0</v>
      </c>
      <c r="BL130" s="16" t="s">
        <v>278</v>
      </c>
      <c r="BM130" s="16" t="s">
        <v>329</v>
      </c>
    </row>
    <row r="131" spans="2:51" s="12" customFormat="1" ht="22.5" customHeight="1">
      <c r="B131" s="185"/>
      <c r="D131" s="182" t="s">
        <v>280</v>
      </c>
      <c r="E131" s="186" t="s">
        <v>154</v>
      </c>
      <c r="F131" s="187" t="s">
        <v>330</v>
      </c>
      <c r="H131" s="188" t="s">
        <v>154</v>
      </c>
      <c r="I131" s="189"/>
      <c r="L131" s="185"/>
      <c r="M131" s="190"/>
      <c r="N131" s="191"/>
      <c r="O131" s="191"/>
      <c r="P131" s="191"/>
      <c r="Q131" s="191"/>
      <c r="R131" s="191"/>
      <c r="S131" s="191"/>
      <c r="T131" s="192"/>
      <c r="AT131" s="188" t="s">
        <v>280</v>
      </c>
      <c r="AU131" s="188" t="s">
        <v>215</v>
      </c>
      <c r="AV131" s="12" t="s">
        <v>156</v>
      </c>
      <c r="AW131" s="12" t="s">
        <v>282</v>
      </c>
      <c r="AX131" s="12" t="s">
        <v>207</v>
      </c>
      <c r="AY131" s="188" t="s">
        <v>271</v>
      </c>
    </row>
    <row r="132" spans="2:51" s="11" customFormat="1" ht="22.5" customHeight="1">
      <c r="B132" s="172"/>
      <c r="D132" s="182" t="s">
        <v>280</v>
      </c>
      <c r="E132" s="181" t="s">
        <v>154</v>
      </c>
      <c r="F132" s="183" t="s">
        <v>331</v>
      </c>
      <c r="H132" s="184">
        <v>0.2877202224</v>
      </c>
      <c r="I132" s="177"/>
      <c r="L132" s="172"/>
      <c r="M132" s="178"/>
      <c r="N132" s="179"/>
      <c r="O132" s="179"/>
      <c r="P132" s="179"/>
      <c r="Q132" s="179"/>
      <c r="R132" s="179"/>
      <c r="S132" s="179"/>
      <c r="T132" s="180"/>
      <c r="AT132" s="181" t="s">
        <v>280</v>
      </c>
      <c r="AU132" s="181" t="s">
        <v>215</v>
      </c>
      <c r="AV132" s="11" t="s">
        <v>215</v>
      </c>
      <c r="AW132" s="11" t="s">
        <v>282</v>
      </c>
      <c r="AX132" s="11" t="s">
        <v>207</v>
      </c>
      <c r="AY132" s="181" t="s">
        <v>271</v>
      </c>
    </row>
    <row r="133" spans="2:51" s="11" customFormat="1" ht="22.5" customHeight="1">
      <c r="B133" s="172"/>
      <c r="D133" s="173" t="s">
        <v>280</v>
      </c>
      <c r="E133" s="174" t="s">
        <v>154</v>
      </c>
      <c r="F133" s="175" t="s">
        <v>332</v>
      </c>
      <c r="H133" s="176">
        <v>0.2425985016</v>
      </c>
      <c r="I133" s="177"/>
      <c r="L133" s="172"/>
      <c r="M133" s="178"/>
      <c r="N133" s="179"/>
      <c r="O133" s="179"/>
      <c r="P133" s="179"/>
      <c r="Q133" s="179"/>
      <c r="R133" s="179"/>
      <c r="S133" s="179"/>
      <c r="T133" s="180"/>
      <c r="AT133" s="181" t="s">
        <v>280</v>
      </c>
      <c r="AU133" s="181" t="s">
        <v>215</v>
      </c>
      <c r="AV133" s="11" t="s">
        <v>215</v>
      </c>
      <c r="AW133" s="11" t="s">
        <v>282</v>
      </c>
      <c r="AX133" s="11" t="s">
        <v>207</v>
      </c>
      <c r="AY133" s="181" t="s">
        <v>271</v>
      </c>
    </row>
    <row r="134" spans="2:65" s="1" customFormat="1" ht="22.5" customHeight="1">
      <c r="B134" s="159"/>
      <c r="C134" s="160" t="s">
        <v>333</v>
      </c>
      <c r="D134" s="160" t="s">
        <v>273</v>
      </c>
      <c r="E134" s="161" t="s">
        <v>334</v>
      </c>
      <c r="F134" s="162" t="s">
        <v>335</v>
      </c>
      <c r="G134" s="163" t="s">
        <v>276</v>
      </c>
      <c r="H134" s="164">
        <v>7.716</v>
      </c>
      <c r="I134" s="165"/>
      <c r="J134" s="166">
        <f>ROUND(I134*H134,2)</f>
        <v>0</v>
      </c>
      <c r="K134" s="162" t="s">
        <v>277</v>
      </c>
      <c r="L134" s="33"/>
      <c r="M134" s="167" t="s">
        <v>154</v>
      </c>
      <c r="N134" s="168" t="s">
        <v>178</v>
      </c>
      <c r="O134" s="34"/>
      <c r="P134" s="169">
        <f>O134*H134</f>
        <v>0</v>
      </c>
      <c r="Q134" s="169">
        <v>2.453292204</v>
      </c>
      <c r="R134" s="169">
        <f>Q134*H134</f>
        <v>18.929602646063998</v>
      </c>
      <c r="S134" s="169">
        <v>0</v>
      </c>
      <c r="T134" s="170">
        <f>S134*H134</f>
        <v>0</v>
      </c>
      <c r="AR134" s="16" t="s">
        <v>278</v>
      </c>
      <c r="AT134" s="16" t="s">
        <v>273</v>
      </c>
      <c r="AU134" s="16" t="s">
        <v>215</v>
      </c>
      <c r="AY134" s="16" t="s">
        <v>271</v>
      </c>
      <c r="BE134" s="171">
        <f>IF(N134="základní",J134,0)</f>
        <v>0</v>
      </c>
      <c r="BF134" s="171">
        <f>IF(N134="snížená",J134,0)</f>
        <v>0</v>
      </c>
      <c r="BG134" s="171">
        <f>IF(N134="zákl. přenesená",J134,0)</f>
        <v>0</v>
      </c>
      <c r="BH134" s="171">
        <f>IF(N134="sníž. přenesená",J134,0)</f>
        <v>0</v>
      </c>
      <c r="BI134" s="171">
        <f>IF(N134="nulová",J134,0)</f>
        <v>0</v>
      </c>
      <c r="BJ134" s="16" t="s">
        <v>156</v>
      </c>
      <c r="BK134" s="171">
        <f>ROUND(I134*H134,2)</f>
        <v>0</v>
      </c>
      <c r="BL134" s="16" t="s">
        <v>278</v>
      </c>
      <c r="BM134" s="16" t="s">
        <v>336</v>
      </c>
    </row>
    <row r="135" spans="2:51" s="11" customFormat="1" ht="22.5" customHeight="1">
      <c r="B135" s="172"/>
      <c r="D135" s="173" t="s">
        <v>280</v>
      </c>
      <c r="E135" s="174" t="s">
        <v>154</v>
      </c>
      <c r="F135" s="175" t="s">
        <v>337</v>
      </c>
      <c r="H135" s="176">
        <v>7.716</v>
      </c>
      <c r="I135" s="177"/>
      <c r="L135" s="172"/>
      <c r="M135" s="178"/>
      <c r="N135" s="179"/>
      <c r="O135" s="179"/>
      <c r="P135" s="179"/>
      <c r="Q135" s="179"/>
      <c r="R135" s="179"/>
      <c r="S135" s="179"/>
      <c r="T135" s="180"/>
      <c r="AT135" s="181" t="s">
        <v>280</v>
      </c>
      <c r="AU135" s="181" t="s">
        <v>215</v>
      </c>
      <c r="AV135" s="11" t="s">
        <v>215</v>
      </c>
      <c r="AW135" s="11" t="s">
        <v>282</v>
      </c>
      <c r="AX135" s="11" t="s">
        <v>207</v>
      </c>
      <c r="AY135" s="181" t="s">
        <v>271</v>
      </c>
    </row>
    <row r="136" spans="2:65" s="1" customFormat="1" ht="22.5" customHeight="1">
      <c r="B136" s="159"/>
      <c r="C136" s="160" t="s">
        <v>338</v>
      </c>
      <c r="D136" s="160" t="s">
        <v>273</v>
      </c>
      <c r="E136" s="161" t="s">
        <v>339</v>
      </c>
      <c r="F136" s="162" t="s">
        <v>340</v>
      </c>
      <c r="G136" s="163" t="s">
        <v>341</v>
      </c>
      <c r="H136" s="164">
        <v>14.103</v>
      </c>
      <c r="I136" s="165"/>
      <c r="J136" s="166">
        <f>ROUND(I136*H136,2)</f>
        <v>0</v>
      </c>
      <c r="K136" s="162" t="s">
        <v>277</v>
      </c>
      <c r="L136" s="33"/>
      <c r="M136" s="167" t="s">
        <v>154</v>
      </c>
      <c r="N136" s="168" t="s">
        <v>178</v>
      </c>
      <c r="O136" s="34"/>
      <c r="P136" s="169">
        <f>O136*H136</f>
        <v>0</v>
      </c>
      <c r="Q136" s="169">
        <v>0.0010259</v>
      </c>
      <c r="R136" s="169">
        <f>Q136*H136</f>
        <v>0.014468267699999999</v>
      </c>
      <c r="S136" s="169">
        <v>0</v>
      </c>
      <c r="T136" s="170">
        <f>S136*H136</f>
        <v>0</v>
      </c>
      <c r="AR136" s="16" t="s">
        <v>278</v>
      </c>
      <c r="AT136" s="16" t="s">
        <v>273</v>
      </c>
      <c r="AU136" s="16" t="s">
        <v>215</v>
      </c>
      <c r="AY136" s="16" t="s">
        <v>271</v>
      </c>
      <c r="BE136" s="171">
        <f>IF(N136="základní",J136,0)</f>
        <v>0</v>
      </c>
      <c r="BF136" s="171">
        <f>IF(N136="snížená",J136,0)</f>
        <v>0</v>
      </c>
      <c r="BG136" s="171">
        <f>IF(N136="zákl. přenesená",J136,0)</f>
        <v>0</v>
      </c>
      <c r="BH136" s="171">
        <f>IF(N136="sníž. přenesená",J136,0)</f>
        <v>0</v>
      </c>
      <c r="BI136" s="171">
        <f>IF(N136="nulová",J136,0)</f>
        <v>0</v>
      </c>
      <c r="BJ136" s="16" t="s">
        <v>156</v>
      </c>
      <c r="BK136" s="171">
        <f>ROUND(I136*H136,2)</f>
        <v>0</v>
      </c>
      <c r="BL136" s="16" t="s">
        <v>278</v>
      </c>
      <c r="BM136" s="16" t="s">
        <v>342</v>
      </c>
    </row>
    <row r="137" spans="2:51" s="11" customFormat="1" ht="22.5" customHeight="1">
      <c r="B137" s="172"/>
      <c r="D137" s="173" t="s">
        <v>280</v>
      </c>
      <c r="E137" s="174" t="s">
        <v>154</v>
      </c>
      <c r="F137" s="175" t="s">
        <v>343</v>
      </c>
      <c r="H137" s="176">
        <v>14.1034</v>
      </c>
      <c r="I137" s="177"/>
      <c r="L137" s="172"/>
      <c r="M137" s="178"/>
      <c r="N137" s="179"/>
      <c r="O137" s="179"/>
      <c r="P137" s="179"/>
      <c r="Q137" s="179"/>
      <c r="R137" s="179"/>
      <c r="S137" s="179"/>
      <c r="T137" s="180"/>
      <c r="AT137" s="181" t="s">
        <v>280</v>
      </c>
      <c r="AU137" s="181" t="s">
        <v>215</v>
      </c>
      <c r="AV137" s="11" t="s">
        <v>215</v>
      </c>
      <c r="AW137" s="11" t="s">
        <v>282</v>
      </c>
      <c r="AX137" s="11" t="s">
        <v>207</v>
      </c>
      <c r="AY137" s="181" t="s">
        <v>271</v>
      </c>
    </row>
    <row r="138" spans="2:65" s="1" customFormat="1" ht="22.5" customHeight="1">
      <c r="B138" s="159"/>
      <c r="C138" s="160" t="s">
        <v>344</v>
      </c>
      <c r="D138" s="160" t="s">
        <v>273</v>
      </c>
      <c r="E138" s="161" t="s">
        <v>345</v>
      </c>
      <c r="F138" s="162" t="s">
        <v>346</v>
      </c>
      <c r="G138" s="163" t="s">
        <v>341</v>
      </c>
      <c r="H138" s="164">
        <v>14.103</v>
      </c>
      <c r="I138" s="165"/>
      <c r="J138" s="166">
        <f>ROUND(I138*H138,2)</f>
        <v>0</v>
      </c>
      <c r="K138" s="162" t="s">
        <v>277</v>
      </c>
      <c r="L138" s="33"/>
      <c r="M138" s="167" t="s">
        <v>154</v>
      </c>
      <c r="N138" s="168" t="s">
        <v>178</v>
      </c>
      <c r="O138" s="34"/>
      <c r="P138" s="169">
        <f>O138*H138</f>
        <v>0</v>
      </c>
      <c r="Q138" s="169">
        <v>0</v>
      </c>
      <c r="R138" s="169">
        <f>Q138*H138</f>
        <v>0</v>
      </c>
      <c r="S138" s="169">
        <v>0</v>
      </c>
      <c r="T138" s="170">
        <f>S138*H138</f>
        <v>0</v>
      </c>
      <c r="AR138" s="16" t="s">
        <v>278</v>
      </c>
      <c r="AT138" s="16" t="s">
        <v>273</v>
      </c>
      <c r="AU138" s="16" t="s">
        <v>215</v>
      </c>
      <c r="AY138" s="16" t="s">
        <v>271</v>
      </c>
      <c r="BE138" s="171">
        <f>IF(N138="základní",J138,0)</f>
        <v>0</v>
      </c>
      <c r="BF138" s="171">
        <f>IF(N138="snížená",J138,0)</f>
        <v>0</v>
      </c>
      <c r="BG138" s="171">
        <f>IF(N138="zákl. přenesená",J138,0)</f>
        <v>0</v>
      </c>
      <c r="BH138" s="171">
        <f>IF(N138="sníž. přenesená",J138,0)</f>
        <v>0</v>
      </c>
      <c r="BI138" s="171">
        <f>IF(N138="nulová",J138,0)</f>
        <v>0</v>
      </c>
      <c r="BJ138" s="16" t="s">
        <v>156</v>
      </c>
      <c r="BK138" s="171">
        <f>ROUND(I138*H138,2)</f>
        <v>0</v>
      </c>
      <c r="BL138" s="16" t="s">
        <v>278</v>
      </c>
      <c r="BM138" s="16" t="s">
        <v>347</v>
      </c>
    </row>
    <row r="139" spans="2:65" s="1" customFormat="1" ht="22.5" customHeight="1">
      <c r="B139" s="159"/>
      <c r="C139" s="160" t="s">
        <v>142</v>
      </c>
      <c r="D139" s="160" t="s">
        <v>273</v>
      </c>
      <c r="E139" s="161" t="s">
        <v>348</v>
      </c>
      <c r="F139" s="162" t="s">
        <v>349</v>
      </c>
      <c r="G139" s="163" t="s">
        <v>307</v>
      </c>
      <c r="H139" s="164">
        <v>0.528</v>
      </c>
      <c r="I139" s="165"/>
      <c r="J139" s="166">
        <f>ROUND(I139*H139,2)</f>
        <v>0</v>
      </c>
      <c r="K139" s="162" t="s">
        <v>277</v>
      </c>
      <c r="L139" s="33"/>
      <c r="M139" s="167" t="s">
        <v>154</v>
      </c>
      <c r="N139" s="168" t="s">
        <v>178</v>
      </c>
      <c r="O139" s="34"/>
      <c r="P139" s="169">
        <f>O139*H139</f>
        <v>0</v>
      </c>
      <c r="Q139" s="169">
        <v>1.0530555952</v>
      </c>
      <c r="R139" s="169">
        <f>Q139*H139</f>
        <v>0.5560133542656001</v>
      </c>
      <c r="S139" s="169">
        <v>0</v>
      </c>
      <c r="T139" s="170">
        <f>S139*H139</f>
        <v>0</v>
      </c>
      <c r="AR139" s="16" t="s">
        <v>278</v>
      </c>
      <c r="AT139" s="16" t="s">
        <v>273</v>
      </c>
      <c r="AU139" s="16" t="s">
        <v>215</v>
      </c>
      <c r="AY139" s="16" t="s">
        <v>271</v>
      </c>
      <c r="BE139" s="171">
        <f>IF(N139="základní",J139,0)</f>
        <v>0</v>
      </c>
      <c r="BF139" s="171">
        <f>IF(N139="snížená",J139,0)</f>
        <v>0</v>
      </c>
      <c r="BG139" s="171">
        <f>IF(N139="zákl. přenesená",J139,0)</f>
        <v>0</v>
      </c>
      <c r="BH139" s="171">
        <f>IF(N139="sníž. přenesená",J139,0)</f>
        <v>0</v>
      </c>
      <c r="BI139" s="171">
        <f>IF(N139="nulová",J139,0)</f>
        <v>0</v>
      </c>
      <c r="BJ139" s="16" t="s">
        <v>156</v>
      </c>
      <c r="BK139" s="171">
        <f>ROUND(I139*H139,2)</f>
        <v>0</v>
      </c>
      <c r="BL139" s="16" t="s">
        <v>278</v>
      </c>
      <c r="BM139" s="16" t="s">
        <v>350</v>
      </c>
    </row>
    <row r="140" spans="2:51" s="12" customFormat="1" ht="22.5" customHeight="1">
      <c r="B140" s="185"/>
      <c r="D140" s="182" t="s">
        <v>280</v>
      </c>
      <c r="E140" s="186" t="s">
        <v>154</v>
      </c>
      <c r="F140" s="187" t="s">
        <v>330</v>
      </c>
      <c r="H140" s="188" t="s">
        <v>154</v>
      </c>
      <c r="I140" s="189"/>
      <c r="L140" s="185"/>
      <c r="M140" s="190"/>
      <c r="N140" s="191"/>
      <c r="O140" s="191"/>
      <c r="P140" s="191"/>
      <c r="Q140" s="191"/>
      <c r="R140" s="191"/>
      <c r="S140" s="191"/>
      <c r="T140" s="192"/>
      <c r="AT140" s="188" t="s">
        <v>280</v>
      </c>
      <c r="AU140" s="188" t="s">
        <v>215</v>
      </c>
      <c r="AV140" s="12" t="s">
        <v>156</v>
      </c>
      <c r="AW140" s="12" t="s">
        <v>282</v>
      </c>
      <c r="AX140" s="12" t="s">
        <v>207</v>
      </c>
      <c r="AY140" s="188" t="s">
        <v>271</v>
      </c>
    </row>
    <row r="141" spans="2:51" s="11" customFormat="1" ht="22.5" customHeight="1">
      <c r="B141" s="172"/>
      <c r="D141" s="182" t="s">
        <v>280</v>
      </c>
      <c r="E141" s="181" t="s">
        <v>154</v>
      </c>
      <c r="F141" s="183" t="s">
        <v>351</v>
      </c>
      <c r="H141" s="184">
        <v>0.527753824</v>
      </c>
      <c r="I141" s="177"/>
      <c r="L141" s="172"/>
      <c r="M141" s="178"/>
      <c r="N141" s="179"/>
      <c r="O141" s="179"/>
      <c r="P141" s="179"/>
      <c r="Q141" s="179"/>
      <c r="R141" s="179"/>
      <c r="S141" s="179"/>
      <c r="T141" s="180"/>
      <c r="AT141" s="181" t="s">
        <v>280</v>
      </c>
      <c r="AU141" s="181" t="s">
        <v>215</v>
      </c>
      <c r="AV141" s="11" t="s">
        <v>215</v>
      </c>
      <c r="AW141" s="11" t="s">
        <v>282</v>
      </c>
      <c r="AX141" s="11" t="s">
        <v>207</v>
      </c>
      <c r="AY141" s="181" t="s">
        <v>271</v>
      </c>
    </row>
    <row r="142" spans="2:63" s="10" customFormat="1" ht="29.25" customHeight="1">
      <c r="B142" s="145"/>
      <c r="D142" s="156" t="s">
        <v>206</v>
      </c>
      <c r="E142" s="157" t="s">
        <v>286</v>
      </c>
      <c r="F142" s="157" t="s">
        <v>352</v>
      </c>
      <c r="I142" s="148"/>
      <c r="J142" s="158">
        <f>BK142</f>
        <v>0</v>
      </c>
      <c r="L142" s="145"/>
      <c r="M142" s="150"/>
      <c r="N142" s="151"/>
      <c r="O142" s="151"/>
      <c r="P142" s="152">
        <f>SUM(P143:P166)</f>
        <v>0</v>
      </c>
      <c r="Q142" s="151"/>
      <c r="R142" s="152">
        <f>SUM(R143:R166)</f>
        <v>87.059602646</v>
      </c>
      <c r="S142" s="151"/>
      <c r="T142" s="153">
        <f>SUM(T143:T166)</f>
        <v>0</v>
      </c>
      <c r="AR142" s="146" t="s">
        <v>156</v>
      </c>
      <c r="AT142" s="154" t="s">
        <v>206</v>
      </c>
      <c r="AU142" s="154" t="s">
        <v>156</v>
      </c>
      <c r="AY142" s="146" t="s">
        <v>271</v>
      </c>
      <c r="BK142" s="155">
        <f>SUM(BK143:BK166)</f>
        <v>0</v>
      </c>
    </row>
    <row r="143" spans="2:65" s="1" customFormat="1" ht="22.5" customHeight="1">
      <c r="B143" s="159"/>
      <c r="C143" s="160" t="s">
        <v>353</v>
      </c>
      <c r="D143" s="160" t="s">
        <v>273</v>
      </c>
      <c r="E143" s="161" t="s">
        <v>354</v>
      </c>
      <c r="F143" s="162" t="s">
        <v>355</v>
      </c>
      <c r="G143" s="163" t="s">
        <v>276</v>
      </c>
      <c r="H143" s="164">
        <v>45.066</v>
      </c>
      <c r="I143" s="165"/>
      <c r="J143" s="166">
        <f>ROUND(I143*H143,2)</f>
        <v>0</v>
      </c>
      <c r="K143" s="162" t="s">
        <v>277</v>
      </c>
      <c r="L143" s="33"/>
      <c r="M143" s="167" t="s">
        <v>154</v>
      </c>
      <c r="N143" s="168" t="s">
        <v>178</v>
      </c>
      <c r="O143" s="34"/>
      <c r="P143" s="169">
        <f>O143*H143</f>
        <v>0</v>
      </c>
      <c r="Q143" s="169">
        <v>1.78636</v>
      </c>
      <c r="R143" s="169">
        <f>Q143*H143</f>
        <v>80.50409976</v>
      </c>
      <c r="S143" s="169">
        <v>0</v>
      </c>
      <c r="T143" s="170">
        <f>S143*H143</f>
        <v>0</v>
      </c>
      <c r="AR143" s="16" t="s">
        <v>278</v>
      </c>
      <c r="AT143" s="16" t="s">
        <v>273</v>
      </c>
      <c r="AU143" s="16" t="s">
        <v>215</v>
      </c>
      <c r="AY143" s="16" t="s">
        <v>271</v>
      </c>
      <c r="BE143" s="171">
        <f>IF(N143="základní",J143,0)</f>
        <v>0</v>
      </c>
      <c r="BF143" s="171">
        <f>IF(N143="snížená",J143,0)</f>
        <v>0</v>
      </c>
      <c r="BG143" s="171">
        <f>IF(N143="zákl. přenesená",J143,0)</f>
        <v>0</v>
      </c>
      <c r="BH143" s="171">
        <f>IF(N143="sníž. přenesená",J143,0)</f>
        <v>0</v>
      </c>
      <c r="BI143" s="171">
        <f>IF(N143="nulová",J143,0)</f>
        <v>0</v>
      </c>
      <c r="BJ143" s="16" t="s">
        <v>156</v>
      </c>
      <c r="BK143" s="171">
        <f>ROUND(I143*H143,2)</f>
        <v>0</v>
      </c>
      <c r="BL143" s="16" t="s">
        <v>278</v>
      </c>
      <c r="BM143" s="16" t="s">
        <v>356</v>
      </c>
    </row>
    <row r="144" spans="2:51" s="11" customFormat="1" ht="22.5" customHeight="1">
      <c r="B144" s="172"/>
      <c r="D144" s="173" t="s">
        <v>280</v>
      </c>
      <c r="E144" s="174" t="s">
        <v>154</v>
      </c>
      <c r="F144" s="175" t="s">
        <v>357</v>
      </c>
      <c r="H144" s="176">
        <v>45.06615</v>
      </c>
      <c r="I144" s="177"/>
      <c r="L144" s="172"/>
      <c r="M144" s="178"/>
      <c r="N144" s="179"/>
      <c r="O144" s="179"/>
      <c r="P144" s="179"/>
      <c r="Q144" s="179"/>
      <c r="R144" s="179"/>
      <c r="S144" s="179"/>
      <c r="T144" s="180"/>
      <c r="AT144" s="181" t="s">
        <v>280</v>
      </c>
      <c r="AU144" s="181" t="s">
        <v>215</v>
      </c>
      <c r="AV144" s="11" t="s">
        <v>215</v>
      </c>
      <c r="AW144" s="11" t="s">
        <v>282</v>
      </c>
      <c r="AX144" s="11" t="s">
        <v>207</v>
      </c>
      <c r="AY144" s="181" t="s">
        <v>271</v>
      </c>
    </row>
    <row r="145" spans="2:65" s="1" customFormat="1" ht="22.5" customHeight="1">
      <c r="B145" s="159"/>
      <c r="C145" s="160" t="s">
        <v>358</v>
      </c>
      <c r="D145" s="160" t="s">
        <v>273</v>
      </c>
      <c r="E145" s="161" t="s">
        <v>359</v>
      </c>
      <c r="F145" s="162" t="s">
        <v>360</v>
      </c>
      <c r="G145" s="163" t="s">
        <v>276</v>
      </c>
      <c r="H145" s="164">
        <v>0.536</v>
      </c>
      <c r="I145" s="165"/>
      <c r="J145" s="166">
        <f>ROUND(I145*H145,2)</f>
        <v>0</v>
      </c>
      <c r="K145" s="162" t="s">
        <v>277</v>
      </c>
      <c r="L145" s="33"/>
      <c r="M145" s="167" t="s">
        <v>154</v>
      </c>
      <c r="N145" s="168" t="s">
        <v>178</v>
      </c>
      <c r="O145" s="34"/>
      <c r="P145" s="169">
        <f>O145*H145</f>
        <v>0</v>
      </c>
      <c r="Q145" s="169">
        <v>1.94302</v>
      </c>
      <c r="R145" s="169">
        <f>Q145*H145</f>
        <v>1.04145872</v>
      </c>
      <c r="S145" s="169">
        <v>0</v>
      </c>
      <c r="T145" s="170">
        <f>S145*H145</f>
        <v>0</v>
      </c>
      <c r="AR145" s="16" t="s">
        <v>278</v>
      </c>
      <c r="AT145" s="16" t="s">
        <v>273</v>
      </c>
      <c r="AU145" s="16" t="s">
        <v>215</v>
      </c>
      <c r="AY145" s="16" t="s">
        <v>271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6" t="s">
        <v>156</v>
      </c>
      <c r="BK145" s="171">
        <f>ROUND(I145*H145,2)</f>
        <v>0</v>
      </c>
      <c r="BL145" s="16" t="s">
        <v>278</v>
      </c>
      <c r="BM145" s="16" t="s">
        <v>361</v>
      </c>
    </row>
    <row r="146" spans="2:51" s="11" customFormat="1" ht="22.5" customHeight="1">
      <c r="B146" s="172"/>
      <c r="D146" s="182" t="s">
        <v>280</v>
      </c>
      <c r="E146" s="181" t="s">
        <v>154</v>
      </c>
      <c r="F146" s="183" t="s">
        <v>362</v>
      </c>
      <c r="H146" s="184">
        <v>0.224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81" t="s">
        <v>280</v>
      </c>
      <c r="AU146" s="181" t="s">
        <v>215</v>
      </c>
      <c r="AV146" s="11" t="s">
        <v>215</v>
      </c>
      <c r="AW146" s="11" t="s">
        <v>282</v>
      </c>
      <c r="AX146" s="11" t="s">
        <v>207</v>
      </c>
      <c r="AY146" s="181" t="s">
        <v>271</v>
      </c>
    </row>
    <row r="147" spans="2:51" s="11" customFormat="1" ht="22.5" customHeight="1">
      <c r="B147" s="172"/>
      <c r="D147" s="173" t="s">
        <v>280</v>
      </c>
      <c r="E147" s="174" t="s">
        <v>154</v>
      </c>
      <c r="F147" s="175" t="s">
        <v>363</v>
      </c>
      <c r="H147" s="176">
        <v>0.312</v>
      </c>
      <c r="I147" s="177"/>
      <c r="L147" s="172"/>
      <c r="M147" s="178"/>
      <c r="N147" s="179"/>
      <c r="O147" s="179"/>
      <c r="P147" s="179"/>
      <c r="Q147" s="179"/>
      <c r="R147" s="179"/>
      <c r="S147" s="179"/>
      <c r="T147" s="180"/>
      <c r="AT147" s="181" t="s">
        <v>280</v>
      </c>
      <c r="AU147" s="181" t="s">
        <v>215</v>
      </c>
      <c r="AV147" s="11" t="s">
        <v>215</v>
      </c>
      <c r="AW147" s="11" t="s">
        <v>282</v>
      </c>
      <c r="AX147" s="11" t="s">
        <v>207</v>
      </c>
      <c r="AY147" s="181" t="s">
        <v>271</v>
      </c>
    </row>
    <row r="148" spans="2:65" s="1" customFormat="1" ht="22.5" customHeight="1">
      <c r="B148" s="159"/>
      <c r="C148" s="160" t="s">
        <v>364</v>
      </c>
      <c r="D148" s="160" t="s">
        <v>273</v>
      </c>
      <c r="E148" s="161" t="s">
        <v>365</v>
      </c>
      <c r="F148" s="162" t="s">
        <v>366</v>
      </c>
      <c r="G148" s="163" t="s">
        <v>307</v>
      </c>
      <c r="H148" s="164">
        <v>0.259</v>
      </c>
      <c r="I148" s="165"/>
      <c r="J148" s="166">
        <f>ROUND(I148*H148,2)</f>
        <v>0</v>
      </c>
      <c r="K148" s="162" t="s">
        <v>277</v>
      </c>
      <c r="L148" s="33"/>
      <c r="M148" s="167" t="s">
        <v>154</v>
      </c>
      <c r="N148" s="168" t="s">
        <v>178</v>
      </c>
      <c r="O148" s="34"/>
      <c r="P148" s="169">
        <f>O148*H148</f>
        <v>0</v>
      </c>
      <c r="Q148" s="169">
        <v>0.017094</v>
      </c>
      <c r="R148" s="169">
        <f>Q148*H148</f>
        <v>0.004427346</v>
      </c>
      <c r="S148" s="169">
        <v>0</v>
      </c>
      <c r="T148" s="170">
        <f>S148*H148</f>
        <v>0</v>
      </c>
      <c r="AR148" s="16" t="s">
        <v>278</v>
      </c>
      <c r="AT148" s="16" t="s">
        <v>273</v>
      </c>
      <c r="AU148" s="16" t="s">
        <v>215</v>
      </c>
      <c r="AY148" s="16" t="s">
        <v>271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6" t="s">
        <v>156</v>
      </c>
      <c r="BK148" s="171">
        <f>ROUND(I148*H148,2)</f>
        <v>0</v>
      </c>
      <c r="BL148" s="16" t="s">
        <v>278</v>
      </c>
      <c r="BM148" s="16" t="s">
        <v>367</v>
      </c>
    </row>
    <row r="149" spans="2:65" s="1" customFormat="1" ht="22.5" customHeight="1">
      <c r="B149" s="159"/>
      <c r="C149" s="193" t="s">
        <v>368</v>
      </c>
      <c r="D149" s="193" t="s">
        <v>369</v>
      </c>
      <c r="E149" s="194" t="s">
        <v>370</v>
      </c>
      <c r="F149" s="195" t="s">
        <v>371</v>
      </c>
      <c r="G149" s="196" t="s">
        <v>307</v>
      </c>
      <c r="H149" s="197">
        <v>0.361</v>
      </c>
      <c r="I149" s="198"/>
      <c r="J149" s="199">
        <f>ROUND(I149*H149,2)</f>
        <v>0</v>
      </c>
      <c r="K149" s="195" t="s">
        <v>154</v>
      </c>
      <c r="L149" s="200"/>
      <c r="M149" s="201" t="s">
        <v>154</v>
      </c>
      <c r="N149" s="202" t="s">
        <v>178</v>
      </c>
      <c r="O149" s="34"/>
      <c r="P149" s="169">
        <f>O149*H149</f>
        <v>0</v>
      </c>
      <c r="Q149" s="169">
        <v>1</v>
      </c>
      <c r="R149" s="169">
        <f>Q149*H149</f>
        <v>0.361</v>
      </c>
      <c r="S149" s="169">
        <v>0</v>
      </c>
      <c r="T149" s="170">
        <f>S149*H149</f>
        <v>0</v>
      </c>
      <c r="AR149" s="16" t="s">
        <v>310</v>
      </c>
      <c r="AT149" s="16" t="s">
        <v>369</v>
      </c>
      <c r="AU149" s="16" t="s">
        <v>215</v>
      </c>
      <c r="AY149" s="16" t="s">
        <v>271</v>
      </c>
      <c r="BE149" s="171">
        <f>IF(N149="základní",J149,0)</f>
        <v>0</v>
      </c>
      <c r="BF149" s="171">
        <f>IF(N149="snížená",J149,0)</f>
        <v>0</v>
      </c>
      <c r="BG149" s="171">
        <f>IF(N149="zákl. přenesená",J149,0)</f>
        <v>0</v>
      </c>
      <c r="BH149" s="171">
        <f>IF(N149="sníž. přenesená",J149,0)</f>
        <v>0</v>
      </c>
      <c r="BI149" s="171">
        <f>IF(N149="nulová",J149,0)</f>
        <v>0</v>
      </c>
      <c r="BJ149" s="16" t="s">
        <v>156</v>
      </c>
      <c r="BK149" s="171">
        <f>ROUND(I149*H149,2)</f>
        <v>0</v>
      </c>
      <c r="BL149" s="16" t="s">
        <v>278</v>
      </c>
      <c r="BM149" s="16" t="s">
        <v>372</v>
      </c>
    </row>
    <row r="150" spans="2:51" s="12" customFormat="1" ht="22.5" customHeight="1">
      <c r="B150" s="185"/>
      <c r="D150" s="182" t="s">
        <v>280</v>
      </c>
      <c r="E150" s="186" t="s">
        <v>154</v>
      </c>
      <c r="F150" s="187" t="s">
        <v>373</v>
      </c>
      <c r="H150" s="188" t="s">
        <v>154</v>
      </c>
      <c r="I150" s="189"/>
      <c r="L150" s="185"/>
      <c r="M150" s="190"/>
      <c r="N150" s="191"/>
      <c r="O150" s="191"/>
      <c r="P150" s="191"/>
      <c r="Q150" s="191"/>
      <c r="R150" s="191"/>
      <c r="S150" s="191"/>
      <c r="T150" s="192"/>
      <c r="AT150" s="188" t="s">
        <v>280</v>
      </c>
      <c r="AU150" s="188" t="s">
        <v>215</v>
      </c>
      <c r="AV150" s="12" t="s">
        <v>156</v>
      </c>
      <c r="AW150" s="12" t="s">
        <v>282</v>
      </c>
      <c r="AX150" s="12" t="s">
        <v>207</v>
      </c>
      <c r="AY150" s="188" t="s">
        <v>271</v>
      </c>
    </row>
    <row r="151" spans="2:51" s="11" customFormat="1" ht="22.5" customHeight="1">
      <c r="B151" s="172"/>
      <c r="D151" s="182" t="s">
        <v>280</v>
      </c>
      <c r="E151" s="181" t="s">
        <v>154</v>
      </c>
      <c r="F151" s="183" t="s">
        <v>374</v>
      </c>
      <c r="H151" s="184">
        <v>0.086328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81" t="s">
        <v>280</v>
      </c>
      <c r="AU151" s="181" t="s">
        <v>215</v>
      </c>
      <c r="AV151" s="11" t="s">
        <v>215</v>
      </c>
      <c r="AW151" s="11" t="s">
        <v>282</v>
      </c>
      <c r="AX151" s="11" t="s">
        <v>207</v>
      </c>
      <c r="AY151" s="181" t="s">
        <v>271</v>
      </c>
    </row>
    <row r="152" spans="2:51" s="11" customFormat="1" ht="22.5" customHeight="1">
      <c r="B152" s="172"/>
      <c r="D152" s="182" t="s">
        <v>280</v>
      </c>
      <c r="E152" s="181" t="s">
        <v>154</v>
      </c>
      <c r="F152" s="183" t="s">
        <v>375</v>
      </c>
      <c r="H152" s="184">
        <v>0.1640232</v>
      </c>
      <c r="I152" s="177"/>
      <c r="L152" s="172"/>
      <c r="M152" s="178"/>
      <c r="N152" s="179"/>
      <c r="O152" s="179"/>
      <c r="P152" s="179"/>
      <c r="Q152" s="179"/>
      <c r="R152" s="179"/>
      <c r="S152" s="179"/>
      <c r="T152" s="180"/>
      <c r="AT152" s="181" t="s">
        <v>280</v>
      </c>
      <c r="AU152" s="181" t="s">
        <v>215</v>
      </c>
      <c r="AV152" s="11" t="s">
        <v>215</v>
      </c>
      <c r="AW152" s="11" t="s">
        <v>282</v>
      </c>
      <c r="AX152" s="11" t="s">
        <v>207</v>
      </c>
      <c r="AY152" s="181" t="s">
        <v>271</v>
      </c>
    </row>
    <row r="153" spans="2:51" s="11" customFormat="1" ht="22.5" customHeight="1">
      <c r="B153" s="172"/>
      <c r="D153" s="173" t="s">
        <v>280</v>
      </c>
      <c r="E153" s="174" t="s">
        <v>154</v>
      </c>
      <c r="F153" s="175" t="s">
        <v>376</v>
      </c>
      <c r="H153" s="176">
        <v>0.110308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81" t="s">
        <v>280</v>
      </c>
      <c r="AU153" s="181" t="s">
        <v>215</v>
      </c>
      <c r="AV153" s="11" t="s">
        <v>215</v>
      </c>
      <c r="AW153" s="11" t="s">
        <v>282</v>
      </c>
      <c r="AX153" s="11" t="s">
        <v>207</v>
      </c>
      <c r="AY153" s="181" t="s">
        <v>271</v>
      </c>
    </row>
    <row r="154" spans="2:65" s="1" customFormat="1" ht="22.5" customHeight="1">
      <c r="B154" s="159"/>
      <c r="C154" s="160" t="s">
        <v>377</v>
      </c>
      <c r="D154" s="160" t="s">
        <v>273</v>
      </c>
      <c r="E154" s="161" t="s">
        <v>378</v>
      </c>
      <c r="F154" s="162" t="s">
        <v>379</v>
      </c>
      <c r="G154" s="163" t="s">
        <v>307</v>
      </c>
      <c r="H154" s="164">
        <v>0.18</v>
      </c>
      <c r="I154" s="165"/>
      <c r="J154" s="166">
        <f>ROUND(I154*H154,2)</f>
        <v>0</v>
      </c>
      <c r="K154" s="162" t="s">
        <v>277</v>
      </c>
      <c r="L154" s="33"/>
      <c r="M154" s="167" t="s">
        <v>154</v>
      </c>
      <c r="N154" s="168" t="s">
        <v>178</v>
      </c>
      <c r="O154" s="34"/>
      <c r="P154" s="169">
        <f>O154*H154</f>
        <v>0</v>
      </c>
      <c r="Q154" s="169">
        <v>1.09</v>
      </c>
      <c r="R154" s="169">
        <f>Q154*H154</f>
        <v>0.1962</v>
      </c>
      <c r="S154" s="169">
        <v>0</v>
      </c>
      <c r="T154" s="170">
        <f>S154*H154</f>
        <v>0</v>
      </c>
      <c r="AR154" s="16" t="s">
        <v>278</v>
      </c>
      <c r="AT154" s="16" t="s">
        <v>273</v>
      </c>
      <c r="AU154" s="16" t="s">
        <v>215</v>
      </c>
      <c r="AY154" s="16" t="s">
        <v>271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6" t="s">
        <v>156</v>
      </c>
      <c r="BK154" s="171">
        <f>ROUND(I154*H154,2)</f>
        <v>0</v>
      </c>
      <c r="BL154" s="16" t="s">
        <v>278</v>
      </c>
      <c r="BM154" s="16" t="s">
        <v>380</v>
      </c>
    </row>
    <row r="155" spans="2:51" s="12" customFormat="1" ht="22.5" customHeight="1">
      <c r="B155" s="185"/>
      <c r="D155" s="182" t="s">
        <v>280</v>
      </c>
      <c r="E155" s="186" t="s">
        <v>154</v>
      </c>
      <c r="F155" s="187" t="s">
        <v>381</v>
      </c>
      <c r="H155" s="188" t="s">
        <v>154</v>
      </c>
      <c r="I155" s="189"/>
      <c r="L155" s="185"/>
      <c r="M155" s="190"/>
      <c r="N155" s="191"/>
      <c r="O155" s="191"/>
      <c r="P155" s="191"/>
      <c r="Q155" s="191"/>
      <c r="R155" s="191"/>
      <c r="S155" s="191"/>
      <c r="T155" s="192"/>
      <c r="AT155" s="188" t="s">
        <v>280</v>
      </c>
      <c r="AU155" s="188" t="s">
        <v>215</v>
      </c>
      <c r="AV155" s="12" t="s">
        <v>156</v>
      </c>
      <c r="AW155" s="12" t="s">
        <v>282</v>
      </c>
      <c r="AX155" s="12" t="s">
        <v>207</v>
      </c>
      <c r="AY155" s="188" t="s">
        <v>271</v>
      </c>
    </row>
    <row r="156" spans="2:51" s="11" customFormat="1" ht="22.5" customHeight="1">
      <c r="B156" s="172"/>
      <c r="D156" s="182" t="s">
        <v>280</v>
      </c>
      <c r="E156" s="181" t="s">
        <v>154</v>
      </c>
      <c r="F156" s="183" t="s">
        <v>382</v>
      </c>
      <c r="H156" s="184">
        <v>0.0792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81" t="s">
        <v>280</v>
      </c>
      <c r="AU156" s="181" t="s">
        <v>215</v>
      </c>
      <c r="AV156" s="11" t="s">
        <v>215</v>
      </c>
      <c r="AW156" s="11" t="s">
        <v>282</v>
      </c>
      <c r="AX156" s="11" t="s">
        <v>207</v>
      </c>
      <c r="AY156" s="181" t="s">
        <v>271</v>
      </c>
    </row>
    <row r="157" spans="2:51" s="11" customFormat="1" ht="22.5" customHeight="1">
      <c r="B157" s="172"/>
      <c r="D157" s="173" t="s">
        <v>280</v>
      </c>
      <c r="E157" s="174" t="s">
        <v>154</v>
      </c>
      <c r="F157" s="175" t="s">
        <v>383</v>
      </c>
      <c r="H157" s="176">
        <v>0.1012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81" t="s">
        <v>280</v>
      </c>
      <c r="AU157" s="181" t="s">
        <v>215</v>
      </c>
      <c r="AV157" s="11" t="s">
        <v>215</v>
      </c>
      <c r="AW157" s="11" t="s">
        <v>282</v>
      </c>
      <c r="AX157" s="11" t="s">
        <v>207</v>
      </c>
      <c r="AY157" s="181" t="s">
        <v>271</v>
      </c>
    </row>
    <row r="158" spans="2:65" s="1" customFormat="1" ht="22.5" customHeight="1">
      <c r="B158" s="159"/>
      <c r="C158" s="160" t="s">
        <v>141</v>
      </c>
      <c r="D158" s="160" t="s">
        <v>273</v>
      </c>
      <c r="E158" s="161" t="s">
        <v>384</v>
      </c>
      <c r="F158" s="162" t="s">
        <v>385</v>
      </c>
      <c r="G158" s="163" t="s">
        <v>341</v>
      </c>
      <c r="H158" s="164">
        <v>26.011</v>
      </c>
      <c r="I158" s="165"/>
      <c r="J158" s="166">
        <f>ROUND(I158*H158,2)</f>
        <v>0</v>
      </c>
      <c r="K158" s="162" t="s">
        <v>277</v>
      </c>
      <c r="L158" s="33"/>
      <c r="M158" s="167" t="s">
        <v>154</v>
      </c>
      <c r="N158" s="168" t="s">
        <v>178</v>
      </c>
      <c r="O158" s="34"/>
      <c r="P158" s="169">
        <f>O158*H158</f>
        <v>0</v>
      </c>
      <c r="Q158" s="169">
        <v>0.02857</v>
      </c>
      <c r="R158" s="169">
        <f>Q158*H158</f>
        <v>0.74313427</v>
      </c>
      <c r="S158" s="169">
        <v>0</v>
      </c>
      <c r="T158" s="170">
        <f>S158*H158</f>
        <v>0</v>
      </c>
      <c r="AR158" s="16" t="s">
        <v>278</v>
      </c>
      <c r="AT158" s="16" t="s">
        <v>273</v>
      </c>
      <c r="AU158" s="16" t="s">
        <v>215</v>
      </c>
      <c r="AY158" s="16" t="s">
        <v>271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6" t="s">
        <v>156</v>
      </c>
      <c r="BK158" s="171">
        <f>ROUND(I158*H158,2)</f>
        <v>0</v>
      </c>
      <c r="BL158" s="16" t="s">
        <v>278</v>
      </c>
      <c r="BM158" s="16" t="s">
        <v>386</v>
      </c>
    </row>
    <row r="159" spans="2:47" s="1" customFormat="1" ht="30" customHeight="1">
      <c r="B159" s="33"/>
      <c r="D159" s="182" t="s">
        <v>387</v>
      </c>
      <c r="F159" s="203" t="s">
        <v>388</v>
      </c>
      <c r="I159" s="131"/>
      <c r="L159" s="33"/>
      <c r="M159" s="63"/>
      <c r="N159" s="34"/>
      <c r="O159" s="34"/>
      <c r="P159" s="34"/>
      <c r="Q159" s="34"/>
      <c r="R159" s="34"/>
      <c r="S159" s="34"/>
      <c r="T159" s="64"/>
      <c r="AT159" s="16" t="s">
        <v>387</v>
      </c>
      <c r="AU159" s="16" t="s">
        <v>215</v>
      </c>
    </row>
    <row r="160" spans="2:51" s="11" customFormat="1" ht="22.5" customHeight="1">
      <c r="B160" s="172"/>
      <c r="D160" s="173" t="s">
        <v>280</v>
      </c>
      <c r="E160" s="174" t="s">
        <v>154</v>
      </c>
      <c r="F160" s="175" t="s">
        <v>389</v>
      </c>
      <c r="H160" s="176">
        <v>26.011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81" t="s">
        <v>280</v>
      </c>
      <c r="AU160" s="181" t="s">
        <v>215</v>
      </c>
      <c r="AV160" s="11" t="s">
        <v>215</v>
      </c>
      <c r="AW160" s="11" t="s">
        <v>282</v>
      </c>
      <c r="AX160" s="11" t="s">
        <v>207</v>
      </c>
      <c r="AY160" s="181" t="s">
        <v>271</v>
      </c>
    </row>
    <row r="161" spans="2:65" s="1" customFormat="1" ht="22.5" customHeight="1">
      <c r="B161" s="159"/>
      <c r="C161" s="160" t="s">
        <v>390</v>
      </c>
      <c r="D161" s="160" t="s">
        <v>273</v>
      </c>
      <c r="E161" s="161" t="s">
        <v>391</v>
      </c>
      <c r="F161" s="162" t="s">
        <v>392</v>
      </c>
      <c r="G161" s="163" t="s">
        <v>341</v>
      </c>
      <c r="H161" s="164">
        <v>26.011</v>
      </c>
      <c r="I161" s="165"/>
      <c r="J161" s="166">
        <f>ROUND(I161*H161,2)</f>
        <v>0</v>
      </c>
      <c r="K161" s="162" t="s">
        <v>277</v>
      </c>
      <c r="L161" s="33"/>
      <c r="M161" s="167" t="s">
        <v>154</v>
      </c>
      <c r="N161" s="168" t="s">
        <v>178</v>
      </c>
      <c r="O161" s="34"/>
      <c r="P161" s="169">
        <f>O161*H161</f>
        <v>0</v>
      </c>
      <c r="Q161" s="169">
        <v>0.1604</v>
      </c>
      <c r="R161" s="169">
        <f>Q161*H161</f>
        <v>4.1721644</v>
      </c>
      <c r="S161" s="169">
        <v>0</v>
      </c>
      <c r="T161" s="170">
        <f>S161*H161</f>
        <v>0</v>
      </c>
      <c r="AR161" s="16" t="s">
        <v>278</v>
      </c>
      <c r="AT161" s="16" t="s">
        <v>273</v>
      </c>
      <c r="AU161" s="16" t="s">
        <v>215</v>
      </c>
      <c r="AY161" s="16" t="s">
        <v>271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6" t="s">
        <v>156</v>
      </c>
      <c r="BK161" s="171">
        <f>ROUND(I161*H161,2)</f>
        <v>0</v>
      </c>
      <c r="BL161" s="16" t="s">
        <v>278</v>
      </c>
      <c r="BM161" s="16" t="s">
        <v>393</v>
      </c>
    </row>
    <row r="162" spans="2:51" s="11" customFormat="1" ht="22.5" customHeight="1">
      <c r="B162" s="172"/>
      <c r="D162" s="173" t="s">
        <v>280</v>
      </c>
      <c r="E162" s="174" t="s">
        <v>154</v>
      </c>
      <c r="F162" s="175" t="s">
        <v>389</v>
      </c>
      <c r="H162" s="176">
        <v>26.011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81" t="s">
        <v>280</v>
      </c>
      <c r="AU162" s="181" t="s">
        <v>215</v>
      </c>
      <c r="AV162" s="11" t="s">
        <v>215</v>
      </c>
      <c r="AW162" s="11" t="s">
        <v>282</v>
      </c>
      <c r="AX162" s="11" t="s">
        <v>156</v>
      </c>
      <c r="AY162" s="181" t="s">
        <v>271</v>
      </c>
    </row>
    <row r="163" spans="2:65" s="1" customFormat="1" ht="22.5" customHeight="1">
      <c r="B163" s="159"/>
      <c r="C163" s="160" t="s">
        <v>394</v>
      </c>
      <c r="D163" s="160" t="s">
        <v>273</v>
      </c>
      <c r="E163" s="161" t="s">
        <v>395</v>
      </c>
      <c r="F163" s="162" t="s">
        <v>396</v>
      </c>
      <c r="G163" s="163" t="s">
        <v>341</v>
      </c>
      <c r="H163" s="164">
        <v>3.95</v>
      </c>
      <c r="I163" s="165"/>
      <c r="J163" s="166">
        <f>ROUND(I163*H163,2)</f>
        <v>0</v>
      </c>
      <c r="K163" s="162" t="s">
        <v>277</v>
      </c>
      <c r="L163" s="33"/>
      <c r="M163" s="167" t="s">
        <v>154</v>
      </c>
      <c r="N163" s="168" t="s">
        <v>178</v>
      </c>
      <c r="O163" s="34"/>
      <c r="P163" s="169">
        <f>O163*H163</f>
        <v>0</v>
      </c>
      <c r="Q163" s="169">
        <v>0.009397</v>
      </c>
      <c r="R163" s="169">
        <f>Q163*H163</f>
        <v>0.03711815</v>
      </c>
      <c r="S163" s="169">
        <v>0</v>
      </c>
      <c r="T163" s="170">
        <f>S163*H163</f>
        <v>0</v>
      </c>
      <c r="AR163" s="16" t="s">
        <v>278</v>
      </c>
      <c r="AT163" s="16" t="s">
        <v>273</v>
      </c>
      <c r="AU163" s="16" t="s">
        <v>215</v>
      </c>
      <c r="AY163" s="16" t="s">
        <v>271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6" t="s">
        <v>156</v>
      </c>
      <c r="BK163" s="171">
        <f>ROUND(I163*H163,2)</f>
        <v>0</v>
      </c>
      <c r="BL163" s="16" t="s">
        <v>278</v>
      </c>
      <c r="BM163" s="16" t="s">
        <v>397</v>
      </c>
    </row>
    <row r="164" spans="2:51" s="11" customFormat="1" ht="22.5" customHeight="1">
      <c r="B164" s="172"/>
      <c r="D164" s="182" t="s">
        <v>280</v>
      </c>
      <c r="E164" s="181" t="s">
        <v>154</v>
      </c>
      <c r="F164" s="183" t="s">
        <v>398</v>
      </c>
      <c r="H164" s="184">
        <v>0.868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81" t="s">
        <v>280</v>
      </c>
      <c r="AU164" s="181" t="s">
        <v>215</v>
      </c>
      <c r="AV164" s="11" t="s">
        <v>215</v>
      </c>
      <c r="AW164" s="11" t="s">
        <v>282</v>
      </c>
      <c r="AX164" s="11" t="s">
        <v>207</v>
      </c>
      <c r="AY164" s="181" t="s">
        <v>271</v>
      </c>
    </row>
    <row r="165" spans="2:51" s="11" customFormat="1" ht="22.5" customHeight="1">
      <c r="B165" s="172"/>
      <c r="D165" s="182" t="s">
        <v>280</v>
      </c>
      <c r="E165" s="181" t="s">
        <v>154</v>
      </c>
      <c r="F165" s="183" t="s">
        <v>399</v>
      </c>
      <c r="H165" s="184">
        <v>1.288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81" t="s">
        <v>280</v>
      </c>
      <c r="AU165" s="181" t="s">
        <v>215</v>
      </c>
      <c r="AV165" s="11" t="s">
        <v>215</v>
      </c>
      <c r="AW165" s="11" t="s">
        <v>282</v>
      </c>
      <c r="AX165" s="11" t="s">
        <v>207</v>
      </c>
      <c r="AY165" s="181" t="s">
        <v>271</v>
      </c>
    </row>
    <row r="166" spans="2:51" s="11" customFormat="1" ht="22.5" customHeight="1">
      <c r="B166" s="172"/>
      <c r="D166" s="182" t="s">
        <v>280</v>
      </c>
      <c r="E166" s="181" t="s">
        <v>154</v>
      </c>
      <c r="F166" s="183" t="s">
        <v>400</v>
      </c>
      <c r="H166" s="184">
        <v>1.794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81" t="s">
        <v>280</v>
      </c>
      <c r="AU166" s="181" t="s">
        <v>215</v>
      </c>
      <c r="AV166" s="11" t="s">
        <v>215</v>
      </c>
      <c r="AW166" s="11" t="s">
        <v>282</v>
      </c>
      <c r="AX166" s="11" t="s">
        <v>207</v>
      </c>
      <c r="AY166" s="181" t="s">
        <v>271</v>
      </c>
    </row>
    <row r="167" spans="2:63" s="10" customFormat="1" ht="29.25" customHeight="1">
      <c r="B167" s="145"/>
      <c r="D167" s="156" t="s">
        <v>206</v>
      </c>
      <c r="E167" s="157" t="s">
        <v>278</v>
      </c>
      <c r="F167" s="157" t="s">
        <v>401</v>
      </c>
      <c r="I167" s="148"/>
      <c r="J167" s="158">
        <f>BK167</f>
        <v>0</v>
      </c>
      <c r="L167" s="145"/>
      <c r="M167" s="150"/>
      <c r="N167" s="151"/>
      <c r="O167" s="151"/>
      <c r="P167" s="152">
        <f>SUM(P168:P192)</f>
        <v>0</v>
      </c>
      <c r="Q167" s="151"/>
      <c r="R167" s="152">
        <f>SUM(R168:R192)</f>
        <v>12.5312173275096</v>
      </c>
      <c r="S167" s="151"/>
      <c r="T167" s="153">
        <f>SUM(T168:T192)</f>
        <v>0</v>
      </c>
      <c r="AR167" s="146" t="s">
        <v>156</v>
      </c>
      <c r="AT167" s="154" t="s">
        <v>206</v>
      </c>
      <c r="AU167" s="154" t="s">
        <v>156</v>
      </c>
      <c r="AY167" s="146" t="s">
        <v>271</v>
      </c>
      <c r="BK167" s="155">
        <f>SUM(BK168:BK192)</f>
        <v>0</v>
      </c>
    </row>
    <row r="168" spans="2:65" s="1" customFormat="1" ht="22.5" customHeight="1">
      <c r="B168" s="159"/>
      <c r="C168" s="160" t="s">
        <v>402</v>
      </c>
      <c r="D168" s="160" t="s">
        <v>273</v>
      </c>
      <c r="E168" s="161" t="s">
        <v>403</v>
      </c>
      <c r="F168" s="162" t="s">
        <v>404</v>
      </c>
      <c r="G168" s="163" t="s">
        <v>276</v>
      </c>
      <c r="H168" s="164">
        <v>2.017</v>
      </c>
      <c r="I168" s="165"/>
      <c r="J168" s="166">
        <f>ROUND(I168*H168,2)</f>
        <v>0</v>
      </c>
      <c r="K168" s="162" t="s">
        <v>277</v>
      </c>
      <c r="L168" s="33"/>
      <c r="M168" s="167" t="s">
        <v>154</v>
      </c>
      <c r="N168" s="168" t="s">
        <v>178</v>
      </c>
      <c r="O168" s="34"/>
      <c r="P168" s="169">
        <f>O168*H168</f>
        <v>0</v>
      </c>
      <c r="Q168" s="169">
        <v>2.45343</v>
      </c>
      <c r="R168" s="169">
        <f>Q168*H168</f>
        <v>4.94856831</v>
      </c>
      <c r="S168" s="169">
        <v>0</v>
      </c>
      <c r="T168" s="170">
        <f>S168*H168</f>
        <v>0</v>
      </c>
      <c r="AR168" s="16" t="s">
        <v>278</v>
      </c>
      <c r="AT168" s="16" t="s">
        <v>273</v>
      </c>
      <c r="AU168" s="16" t="s">
        <v>215</v>
      </c>
      <c r="AY168" s="16" t="s">
        <v>271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6" t="s">
        <v>156</v>
      </c>
      <c r="BK168" s="171">
        <f>ROUND(I168*H168,2)</f>
        <v>0</v>
      </c>
      <c r="BL168" s="16" t="s">
        <v>278</v>
      </c>
      <c r="BM168" s="16" t="s">
        <v>405</v>
      </c>
    </row>
    <row r="169" spans="2:51" s="11" customFormat="1" ht="22.5" customHeight="1">
      <c r="B169" s="172"/>
      <c r="D169" s="173" t="s">
        <v>280</v>
      </c>
      <c r="E169" s="174" t="s">
        <v>154</v>
      </c>
      <c r="F169" s="175" t="s">
        <v>406</v>
      </c>
      <c r="H169" s="176">
        <v>2.01705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81" t="s">
        <v>280</v>
      </c>
      <c r="AU169" s="181" t="s">
        <v>215</v>
      </c>
      <c r="AV169" s="11" t="s">
        <v>215</v>
      </c>
      <c r="AW169" s="11" t="s">
        <v>282</v>
      </c>
      <c r="AX169" s="11" t="s">
        <v>207</v>
      </c>
      <c r="AY169" s="181" t="s">
        <v>271</v>
      </c>
    </row>
    <row r="170" spans="2:65" s="1" customFormat="1" ht="22.5" customHeight="1">
      <c r="B170" s="159"/>
      <c r="C170" s="160" t="s">
        <v>407</v>
      </c>
      <c r="D170" s="160" t="s">
        <v>273</v>
      </c>
      <c r="E170" s="161" t="s">
        <v>408</v>
      </c>
      <c r="F170" s="162" t="s">
        <v>409</v>
      </c>
      <c r="G170" s="163" t="s">
        <v>341</v>
      </c>
      <c r="H170" s="164">
        <v>6.396</v>
      </c>
      <c r="I170" s="165"/>
      <c r="J170" s="166">
        <f>ROUND(I170*H170,2)</f>
        <v>0</v>
      </c>
      <c r="K170" s="162" t="s">
        <v>277</v>
      </c>
      <c r="L170" s="33"/>
      <c r="M170" s="167" t="s">
        <v>154</v>
      </c>
      <c r="N170" s="168" t="s">
        <v>178</v>
      </c>
      <c r="O170" s="34"/>
      <c r="P170" s="169">
        <f>O170*H170</f>
        <v>0</v>
      </c>
      <c r="Q170" s="169">
        <v>0.00215268</v>
      </c>
      <c r="R170" s="169">
        <f>Q170*H170</f>
        <v>0.013768541280000001</v>
      </c>
      <c r="S170" s="169">
        <v>0</v>
      </c>
      <c r="T170" s="170">
        <f>S170*H170</f>
        <v>0</v>
      </c>
      <c r="AR170" s="16" t="s">
        <v>278</v>
      </c>
      <c r="AT170" s="16" t="s">
        <v>273</v>
      </c>
      <c r="AU170" s="16" t="s">
        <v>215</v>
      </c>
      <c r="AY170" s="16" t="s">
        <v>271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16" t="s">
        <v>156</v>
      </c>
      <c r="BK170" s="171">
        <f>ROUND(I170*H170,2)</f>
        <v>0</v>
      </c>
      <c r="BL170" s="16" t="s">
        <v>278</v>
      </c>
      <c r="BM170" s="16" t="s">
        <v>410</v>
      </c>
    </row>
    <row r="171" spans="2:51" s="11" customFormat="1" ht="22.5" customHeight="1">
      <c r="B171" s="172"/>
      <c r="D171" s="173" t="s">
        <v>280</v>
      </c>
      <c r="E171" s="174" t="s">
        <v>154</v>
      </c>
      <c r="F171" s="175" t="s">
        <v>411</v>
      </c>
      <c r="H171" s="176">
        <v>6.396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81" t="s">
        <v>280</v>
      </c>
      <c r="AU171" s="181" t="s">
        <v>215</v>
      </c>
      <c r="AV171" s="11" t="s">
        <v>215</v>
      </c>
      <c r="AW171" s="11" t="s">
        <v>282</v>
      </c>
      <c r="AX171" s="11" t="s">
        <v>156</v>
      </c>
      <c r="AY171" s="181" t="s">
        <v>271</v>
      </c>
    </row>
    <row r="172" spans="2:65" s="1" customFormat="1" ht="22.5" customHeight="1">
      <c r="B172" s="159"/>
      <c r="C172" s="160" t="s">
        <v>412</v>
      </c>
      <c r="D172" s="160" t="s">
        <v>273</v>
      </c>
      <c r="E172" s="161" t="s">
        <v>413</v>
      </c>
      <c r="F172" s="162" t="s">
        <v>414</v>
      </c>
      <c r="G172" s="163" t="s">
        <v>341</v>
      </c>
      <c r="H172" s="164">
        <v>6.396</v>
      </c>
      <c r="I172" s="165"/>
      <c r="J172" s="166">
        <f>ROUND(I172*H172,2)</f>
        <v>0</v>
      </c>
      <c r="K172" s="162" t="s">
        <v>277</v>
      </c>
      <c r="L172" s="33"/>
      <c r="M172" s="167" t="s">
        <v>154</v>
      </c>
      <c r="N172" s="168" t="s">
        <v>178</v>
      </c>
      <c r="O172" s="34"/>
      <c r="P172" s="169">
        <f>O172*H172</f>
        <v>0</v>
      </c>
      <c r="Q172" s="169">
        <v>0</v>
      </c>
      <c r="R172" s="169">
        <f>Q172*H172</f>
        <v>0</v>
      </c>
      <c r="S172" s="169">
        <v>0</v>
      </c>
      <c r="T172" s="170">
        <f>S172*H172</f>
        <v>0</v>
      </c>
      <c r="AR172" s="16" t="s">
        <v>278</v>
      </c>
      <c r="AT172" s="16" t="s">
        <v>273</v>
      </c>
      <c r="AU172" s="16" t="s">
        <v>215</v>
      </c>
      <c r="AY172" s="16" t="s">
        <v>271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6" t="s">
        <v>156</v>
      </c>
      <c r="BK172" s="171">
        <f>ROUND(I172*H172,2)</f>
        <v>0</v>
      </c>
      <c r="BL172" s="16" t="s">
        <v>278</v>
      </c>
      <c r="BM172" s="16" t="s">
        <v>415</v>
      </c>
    </row>
    <row r="173" spans="2:65" s="1" customFormat="1" ht="22.5" customHeight="1">
      <c r="B173" s="159"/>
      <c r="C173" s="160" t="s">
        <v>416</v>
      </c>
      <c r="D173" s="160" t="s">
        <v>273</v>
      </c>
      <c r="E173" s="161" t="s">
        <v>417</v>
      </c>
      <c r="F173" s="162" t="s">
        <v>418</v>
      </c>
      <c r="G173" s="163" t="s">
        <v>341</v>
      </c>
      <c r="H173" s="164">
        <v>3.21</v>
      </c>
      <c r="I173" s="165"/>
      <c r="J173" s="166">
        <f>ROUND(I173*H173,2)</f>
        <v>0</v>
      </c>
      <c r="K173" s="162" t="s">
        <v>277</v>
      </c>
      <c r="L173" s="33"/>
      <c r="M173" s="167" t="s">
        <v>154</v>
      </c>
      <c r="N173" s="168" t="s">
        <v>178</v>
      </c>
      <c r="O173" s="34"/>
      <c r="P173" s="169">
        <f>O173*H173</f>
        <v>0</v>
      </c>
      <c r="Q173" s="169">
        <v>0.0007726</v>
      </c>
      <c r="R173" s="169">
        <f>Q173*H173</f>
        <v>0.002480046</v>
      </c>
      <c r="S173" s="169">
        <v>0</v>
      </c>
      <c r="T173" s="170">
        <f>S173*H173</f>
        <v>0</v>
      </c>
      <c r="AR173" s="16" t="s">
        <v>278</v>
      </c>
      <c r="AT173" s="16" t="s">
        <v>273</v>
      </c>
      <c r="AU173" s="16" t="s">
        <v>215</v>
      </c>
      <c r="AY173" s="16" t="s">
        <v>271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6" t="s">
        <v>156</v>
      </c>
      <c r="BK173" s="171">
        <f>ROUND(I173*H173,2)</f>
        <v>0</v>
      </c>
      <c r="BL173" s="16" t="s">
        <v>278</v>
      </c>
      <c r="BM173" s="16" t="s">
        <v>419</v>
      </c>
    </row>
    <row r="174" spans="2:51" s="11" customFormat="1" ht="22.5" customHeight="1">
      <c r="B174" s="172"/>
      <c r="D174" s="182" t="s">
        <v>280</v>
      </c>
      <c r="E174" s="181" t="s">
        <v>154</v>
      </c>
      <c r="F174" s="183" t="s">
        <v>420</v>
      </c>
      <c r="H174" s="184">
        <v>2.572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81" t="s">
        <v>280</v>
      </c>
      <c r="AU174" s="181" t="s">
        <v>215</v>
      </c>
      <c r="AV174" s="11" t="s">
        <v>215</v>
      </c>
      <c r="AW174" s="11" t="s">
        <v>282</v>
      </c>
      <c r="AX174" s="11" t="s">
        <v>207</v>
      </c>
      <c r="AY174" s="181" t="s">
        <v>271</v>
      </c>
    </row>
    <row r="175" spans="2:51" s="11" customFormat="1" ht="22.5" customHeight="1">
      <c r="B175" s="172"/>
      <c r="D175" s="173" t="s">
        <v>280</v>
      </c>
      <c r="E175" s="174" t="s">
        <v>154</v>
      </c>
      <c r="F175" s="175" t="s">
        <v>421</v>
      </c>
      <c r="H175" s="176">
        <v>0.6375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81" t="s">
        <v>280</v>
      </c>
      <c r="AU175" s="181" t="s">
        <v>215</v>
      </c>
      <c r="AV175" s="11" t="s">
        <v>215</v>
      </c>
      <c r="AW175" s="11" t="s">
        <v>282</v>
      </c>
      <c r="AX175" s="11" t="s">
        <v>207</v>
      </c>
      <c r="AY175" s="181" t="s">
        <v>271</v>
      </c>
    </row>
    <row r="176" spans="2:65" s="1" customFormat="1" ht="22.5" customHeight="1">
      <c r="B176" s="159"/>
      <c r="C176" s="160" t="s">
        <v>422</v>
      </c>
      <c r="D176" s="160" t="s">
        <v>273</v>
      </c>
      <c r="E176" s="161" t="s">
        <v>423</v>
      </c>
      <c r="F176" s="162" t="s">
        <v>424</v>
      </c>
      <c r="G176" s="163" t="s">
        <v>341</v>
      </c>
      <c r="H176" s="164">
        <v>3.21</v>
      </c>
      <c r="I176" s="165"/>
      <c r="J176" s="166">
        <f aca="true" t="shared" si="0" ref="J176:J181">ROUND(I176*H176,2)</f>
        <v>0</v>
      </c>
      <c r="K176" s="162" t="s">
        <v>277</v>
      </c>
      <c r="L176" s="33"/>
      <c r="M176" s="167" t="s">
        <v>154</v>
      </c>
      <c r="N176" s="168" t="s">
        <v>178</v>
      </c>
      <c r="O176" s="34"/>
      <c r="P176" s="169">
        <f aca="true" t="shared" si="1" ref="P176:P181">O176*H176</f>
        <v>0</v>
      </c>
      <c r="Q176" s="169">
        <v>0</v>
      </c>
      <c r="R176" s="169">
        <f aca="true" t="shared" si="2" ref="R176:R181">Q176*H176</f>
        <v>0</v>
      </c>
      <c r="S176" s="169">
        <v>0</v>
      </c>
      <c r="T176" s="170">
        <f aca="true" t="shared" si="3" ref="T176:T181">S176*H176</f>
        <v>0</v>
      </c>
      <c r="AR176" s="16" t="s">
        <v>278</v>
      </c>
      <c r="AT176" s="16" t="s">
        <v>273</v>
      </c>
      <c r="AU176" s="16" t="s">
        <v>215</v>
      </c>
      <c r="AY176" s="16" t="s">
        <v>271</v>
      </c>
      <c r="BE176" s="171">
        <f aca="true" t="shared" si="4" ref="BE176:BE181">IF(N176="základní",J176,0)</f>
        <v>0</v>
      </c>
      <c r="BF176" s="171">
        <f aca="true" t="shared" si="5" ref="BF176:BF181">IF(N176="snížená",J176,0)</f>
        <v>0</v>
      </c>
      <c r="BG176" s="171">
        <f aca="true" t="shared" si="6" ref="BG176:BG181">IF(N176="zákl. přenesená",J176,0)</f>
        <v>0</v>
      </c>
      <c r="BH176" s="171">
        <f aca="true" t="shared" si="7" ref="BH176:BH181">IF(N176="sníž. přenesená",J176,0)</f>
        <v>0</v>
      </c>
      <c r="BI176" s="171">
        <f aca="true" t="shared" si="8" ref="BI176:BI181">IF(N176="nulová",J176,0)</f>
        <v>0</v>
      </c>
      <c r="BJ176" s="16" t="s">
        <v>156</v>
      </c>
      <c r="BK176" s="171">
        <f aca="true" t="shared" si="9" ref="BK176:BK181">ROUND(I176*H176,2)</f>
        <v>0</v>
      </c>
      <c r="BL176" s="16" t="s">
        <v>278</v>
      </c>
      <c r="BM176" s="16" t="s">
        <v>425</v>
      </c>
    </row>
    <row r="177" spans="2:65" s="1" customFormat="1" ht="22.5" customHeight="1">
      <c r="B177" s="159"/>
      <c r="C177" s="160" t="s">
        <v>426</v>
      </c>
      <c r="D177" s="160" t="s">
        <v>273</v>
      </c>
      <c r="E177" s="161" t="s">
        <v>427</v>
      </c>
      <c r="F177" s="162" t="s">
        <v>428</v>
      </c>
      <c r="G177" s="163" t="s">
        <v>341</v>
      </c>
      <c r="H177" s="164">
        <v>6.396</v>
      </c>
      <c r="I177" s="165"/>
      <c r="J177" s="166">
        <f t="shared" si="0"/>
        <v>0</v>
      </c>
      <c r="K177" s="162" t="s">
        <v>277</v>
      </c>
      <c r="L177" s="33"/>
      <c r="M177" s="167" t="s">
        <v>154</v>
      </c>
      <c r="N177" s="168" t="s">
        <v>178</v>
      </c>
      <c r="O177" s="34"/>
      <c r="P177" s="169">
        <f t="shared" si="1"/>
        <v>0</v>
      </c>
      <c r="Q177" s="169">
        <v>0.0052365</v>
      </c>
      <c r="R177" s="169">
        <f t="shared" si="2"/>
        <v>0.033492654</v>
      </c>
      <c r="S177" s="169">
        <v>0</v>
      </c>
      <c r="T177" s="170">
        <f t="shared" si="3"/>
        <v>0</v>
      </c>
      <c r="AR177" s="16" t="s">
        <v>278</v>
      </c>
      <c r="AT177" s="16" t="s">
        <v>273</v>
      </c>
      <c r="AU177" s="16" t="s">
        <v>215</v>
      </c>
      <c r="AY177" s="16" t="s">
        <v>271</v>
      </c>
      <c r="BE177" s="171">
        <f t="shared" si="4"/>
        <v>0</v>
      </c>
      <c r="BF177" s="171">
        <f t="shared" si="5"/>
        <v>0</v>
      </c>
      <c r="BG177" s="171">
        <f t="shared" si="6"/>
        <v>0</v>
      </c>
      <c r="BH177" s="171">
        <f t="shared" si="7"/>
        <v>0</v>
      </c>
      <c r="BI177" s="171">
        <f t="shared" si="8"/>
        <v>0</v>
      </c>
      <c r="BJ177" s="16" t="s">
        <v>156</v>
      </c>
      <c r="BK177" s="171">
        <f t="shared" si="9"/>
        <v>0</v>
      </c>
      <c r="BL177" s="16" t="s">
        <v>278</v>
      </c>
      <c r="BM177" s="16" t="s">
        <v>429</v>
      </c>
    </row>
    <row r="178" spans="2:65" s="1" customFormat="1" ht="22.5" customHeight="1">
      <c r="B178" s="159"/>
      <c r="C178" s="160" t="s">
        <v>430</v>
      </c>
      <c r="D178" s="160" t="s">
        <v>273</v>
      </c>
      <c r="E178" s="161" t="s">
        <v>431</v>
      </c>
      <c r="F178" s="162" t="s">
        <v>432</v>
      </c>
      <c r="G178" s="163" t="s">
        <v>341</v>
      </c>
      <c r="H178" s="164">
        <v>6.396</v>
      </c>
      <c r="I178" s="165"/>
      <c r="J178" s="166">
        <f t="shared" si="0"/>
        <v>0</v>
      </c>
      <c r="K178" s="162" t="s">
        <v>277</v>
      </c>
      <c r="L178" s="33"/>
      <c r="M178" s="167" t="s">
        <v>154</v>
      </c>
      <c r="N178" s="168" t="s">
        <v>178</v>
      </c>
      <c r="O178" s="34"/>
      <c r="P178" s="169">
        <f t="shared" si="1"/>
        <v>0</v>
      </c>
      <c r="Q178" s="169">
        <v>0</v>
      </c>
      <c r="R178" s="169">
        <f t="shared" si="2"/>
        <v>0</v>
      </c>
      <c r="S178" s="169">
        <v>0</v>
      </c>
      <c r="T178" s="170">
        <f t="shared" si="3"/>
        <v>0</v>
      </c>
      <c r="AR178" s="16" t="s">
        <v>278</v>
      </c>
      <c r="AT178" s="16" t="s">
        <v>273</v>
      </c>
      <c r="AU178" s="16" t="s">
        <v>215</v>
      </c>
      <c r="AY178" s="16" t="s">
        <v>271</v>
      </c>
      <c r="BE178" s="171">
        <f t="shared" si="4"/>
        <v>0</v>
      </c>
      <c r="BF178" s="171">
        <f t="shared" si="5"/>
        <v>0</v>
      </c>
      <c r="BG178" s="171">
        <f t="shared" si="6"/>
        <v>0</v>
      </c>
      <c r="BH178" s="171">
        <f t="shared" si="7"/>
        <v>0</v>
      </c>
      <c r="BI178" s="171">
        <f t="shared" si="8"/>
        <v>0</v>
      </c>
      <c r="BJ178" s="16" t="s">
        <v>156</v>
      </c>
      <c r="BK178" s="171">
        <f t="shared" si="9"/>
        <v>0</v>
      </c>
      <c r="BL178" s="16" t="s">
        <v>278</v>
      </c>
      <c r="BM178" s="16" t="s">
        <v>433</v>
      </c>
    </row>
    <row r="179" spans="2:65" s="1" customFormat="1" ht="31.5" customHeight="1">
      <c r="B179" s="159"/>
      <c r="C179" s="160" t="s">
        <v>434</v>
      </c>
      <c r="D179" s="160" t="s">
        <v>273</v>
      </c>
      <c r="E179" s="161" t="s">
        <v>435</v>
      </c>
      <c r="F179" s="162" t="s">
        <v>436</v>
      </c>
      <c r="G179" s="163" t="s">
        <v>341</v>
      </c>
      <c r="H179" s="164">
        <v>6.396</v>
      </c>
      <c r="I179" s="165"/>
      <c r="J179" s="166">
        <f t="shared" si="0"/>
        <v>0</v>
      </c>
      <c r="K179" s="162" t="s">
        <v>277</v>
      </c>
      <c r="L179" s="33"/>
      <c r="M179" s="167" t="s">
        <v>154</v>
      </c>
      <c r="N179" s="168" t="s">
        <v>178</v>
      </c>
      <c r="O179" s="34"/>
      <c r="P179" s="169">
        <f t="shared" si="1"/>
        <v>0</v>
      </c>
      <c r="Q179" s="169">
        <v>0.001857</v>
      </c>
      <c r="R179" s="169">
        <f t="shared" si="2"/>
        <v>0.011877371999999999</v>
      </c>
      <c r="S179" s="169">
        <v>0</v>
      </c>
      <c r="T179" s="170">
        <f t="shared" si="3"/>
        <v>0</v>
      </c>
      <c r="AR179" s="16" t="s">
        <v>278</v>
      </c>
      <c r="AT179" s="16" t="s">
        <v>273</v>
      </c>
      <c r="AU179" s="16" t="s">
        <v>215</v>
      </c>
      <c r="AY179" s="16" t="s">
        <v>271</v>
      </c>
      <c r="BE179" s="171">
        <f t="shared" si="4"/>
        <v>0</v>
      </c>
      <c r="BF179" s="171">
        <f t="shared" si="5"/>
        <v>0</v>
      </c>
      <c r="BG179" s="171">
        <f t="shared" si="6"/>
        <v>0</v>
      </c>
      <c r="BH179" s="171">
        <f t="shared" si="7"/>
        <v>0</v>
      </c>
      <c r="BI179" s="171">
        <f t="shared" si="8"/>
        <v>0</v>
      </c>
      <c r="BJ179" s="16" t="s">
        <v>156</v>
      </c>
      <c r="BK179" s="171">
        <f t="shared" si="9"/>
        <v>0</v>
      </c>
      <c r="BL179" s="16" t="s">
        <v>278</v>
      </c>
      <c r="BM179" s="16" t="s">
        <v>437</v>
      </c>
    </row>
    <row r="180" spans="2:65" s="1" customFormat="1" ht="31.5" customHeight="1">
      <c r="B180" s="159"/>
      <c r="C180" s="160" t="s">
        <v>438</v>
      </c>
      <c r="D180" s="160" t="s">
        <v>273</v>
      </c>
      <c r="E180" s="161" t="s">
        <v>439</v>
      </c>
      <c r="F180" s="162" t="s">
        <v>440</v>
      </c>
      <c r="G180" s="163" t="s">
        <v>341</v>
      </c>
      <c r="H180" s="164">
        <v>6.396</v>
      </c>
      <c r="I180" s="165"/>
      <c r="J180" s="166">
        <f t="shared" si="0"/>
        <v>0</v>
      </c>
      <c r="K180" s="162" t="s">
        <v>277</v>
      </c>
      <c r="L180" s="33"/>
      <c r="M180" s="167" t="s">
        <v>154</v>
      </c>
      <c r="N180" s="168" t="s">
        <v>178</v>
      </c>
      <c r="O180" s="34"/>
      <c r="P180" s="169">
        <f t="shared" si="1"/>
        <v>0</v>
      </c>
      <c r="Q180" s="169">
        <v>0</v>
      </c>
      <c r="R180" s="169">
        <f t="shared" si="2"/>
        <v>0</v>
      </c>
      <c r="S180" s="169">
        <v>0</v>
      </c>
      <c r="T180" s="170">
        <f t="shared" si="3"/>
        <v>0</v>
      </c>
      <c r="AR180" s="16" t="s">
        <v>278</v>
      </c>
      <c r="AT180" s="16" t="s">
        <v>273</v>
      </c>
      <c r="AU180" s="16" t="s">
        <v>215</v>
      </c>
      <c r="AY180" s="16" t="s">
        <v>271</v>
      </c>
      <c r="BE180" s="171">
        <f t="shared" si="4"/>
        <v>0</v>
      </c>
      <c r="BF180" s="171">
        <f t="shared" si="5"/>
        <v>0</v>
      </c>
      <c r="BG180" s="171">
        <f t="shared" si="6"/>
        <v>0</v>
      </c>
      <c r="BH180" s="171">
        <f t="shared" si="7"/>
        <v>0</v>
      </c>
      <c r="BI180" s="171">
        <f t="shared" si="8"/>
        <v>0</v>
      </c>
      <c r="BJ180" s="16" t="s">
        <v>156</v>
      </c>
      <c r="BK180" s="171">
        <f t="shared" si="9"/>
        <v>0</v>
      </c>
      <c r="BL180" s="16" t="s">
        <v>278</v>
      </c>
      <c r="BM180" s="16" t="s">
        <v>441</v>
      </c>
    </row>
    <row r="181" spans="2:65" s="1" customFormat="1" ht="22.5" customHeight="1">
      <c r="B181" s="159"/>
      <c r="C181" s="160" t="s">
        <v>442</v>
      </c>
      <c r="D181" s="160" t="s">
        <v>273</v>
      </c>
      <c r="E181" s="161" t="s">
        <v>443</v>
      </c>
      <c r="F181" s="162" t="s">
        <v>444</v>
      </c>
      <c r="G181" s="163" t="s">
        <v>307</v>
      </c>
      <c r="H181" s="164">
        <v>0.223</v>
      </c>
      <c r="I181" s="165"/>
      <c r="J181" s="166">
        <f t="shared" si="0"/>
        <v>0</v>
      </c>
      <c r="K181" s="162" t="s">
        <v>277</v>
      </c>
      <c r="L181" s="33"/>
      <c r="M181" s="167" t="s">
        <v>154</v>
      </c>
      <c r="N181" s="168" t="s">
        <v>178</v>
      </c>
      <c r="O181" s="34"/>
      <c r="P181" s="169">
        <f t="shared" si="1"/>
        <v>0</v>
      </c>
      <c r="Q181" s="169">
        <v>1.0530555952</v>
      </c>
      <c r="R181" s="169">
        <f t="shared" si="2"/>
        <v>0.23483139772960002</v>
      </c>
      <c r="S181" s="169">
        <v>0</v>
      </c>
      <c r="T181" s="170">
        <f t="shared" si="3"/>
        <v>0</v>
      </c>
      <c r="AR181" s="16" t="s">
        <v>278</v>
      </c>
      <c r="AT181" s="16" t="s">
        <v>273</v>
      </c>
      <c r="AU181" s="16" t="s">
        <v>215</v>
      </c>
      <c r="AY181" s="16" t="s">
        <v>271</v>
      </c>
      <c r="BE181" s="171">
        <f t="shared" si="4"/>
        <v>0</v>
      </c>
      <c r="BF181" s="171">
        <f t="shared" si="5"/>
        <v>0</v>
      </c>
      <c r="BG181" s="171">
        <f t="shared" si="6"/>
        <v>0</v>
      </c>
      <c r="BH181" s="171">
        <f t="shared" si="7"/>
        <v>0</v>
      </c>
      <c r="BI181" s="171">
        <f t="shared" si="8"/>
        <v>0</v>
      </c>
      <c r="BJ181" s="16" t="s">
        <v>156</v>
      </c>
      <c r="BK181" s="171">
        <f t="shared" si="9"/>
        <v>0</v>
      </c>
      <c r="BL181" s="16" t="s">
        <v>278</v>
      </c>
      <c r="BM181" s="16" t="s">
        <v>445</v>
      </c>
    </row>
    <row r="182" spans="2:51" s="12" customFormat="1" ht="22.5" customHeight="1">
      <c r="B182" s="185"/>
      <c r="D182" s="182" t="s">
        <v>280</v>
      </c>
      <c r="E182" s="186" t="s">
        <v>154</v>
      </c>
      <c r="F182" s="187" t="s">
        <v>330</v>
      </c>
      <c r="H182" s="188" t="s">
        <v>154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8" t="s">
        <v>280</v>
      </c>
      <c r="AU182" s="188" t="s">
        <v>215</v>
      </c>
      <c r="AV182" s="12" t="s">
        <v>156</v>
      </c>
      <c r="AW182" s="12" t="s">
        <v>282</v>
      </c>
      <c r="AX182" s="12" t="s">
        <v>207</v>
      </c>
      <c r="AY182" s="188" t="s">
        <v>271</v>
      </c>
    </row>
    <row r="183" spans="2:51" s="11" customFormat="1" ht="22.5" customHeight="1">
      <c r="B183" s="172"/>
      <c r="D183" s="173" t="s">
        <v>280</v>
      </c>
      <c r="E183" s="174" t="s">
        <v>154</v>
      </c>
      <c r="F183" s="175" t="s">
        <v>446</v>
      </c>
      <c r="H183" s="176">
        <v>0.2228077332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81" t="s">
        <v>280</v>
      </c>
      <c r="AU183" s="181" t="s">
        <v>215</v>
      </c>
      <c r="AV183" s="11" t="s">
        <v>215</v>
      </c>
      <c r="AW183" s="11" t="s">
        <v>282</v>
      </c>
      <c r="AX183" s="11" t="s">
        <v>207</v>
      </c>
      <c r="AY183" s="181" t="s">
        <v>271</v>
      </c>
    </row>
    <row r="184" spans="2:65" s="1" customFormat="1" ht="22.5" customHeight="1">
      <c r="B184" s="159"/>
      <c r="C184" s="160" t="s">
        <v>447</v>
      </c>
      <c r="D184" s="160" t="s">
        <v>273</v>
      </c>
      <c r="E184" s="161" t="s">
        <v>448</v>
      </c>
      <c r="F184" s="162" t="s">
        <v>449</v>
      </c>
      <c r="G184" s="163" t="s">
        <v>276</v>
      </c>
      <c r="H184" s="164">
        <v>2.798</v>
      </c>
      <c r="I184" s="165"/>
      <c r="J184" s="166">
        <f>ROUND(I184*H184,2)</f>
        <v>0</v>
      </c>
      <c r="K184" s="162" t="s">
        <v>277</v>
      </c>
      <c r="L184" s="33"/>
      <c r="M184" s="167" t="s">
        <v>154</v>
      </c>
      <c r="N184" s="168" t="s">
        <v>178</v>
      </c>
      <c r="O184" s="34"/>
      <c r="P184" s="169">
        <f>O184*H184</f>
        <v>0</v>
      </c>
      <c r="Q184" s="169">
        <v>2.453395</v>
      </c>
      <c r="R184" s="169">
        <f>Q184*H184</f>
        <v>6.86459921</v>
      </c>
      <c r="S184" s="169">
        <v>0</v>
      </c>
      <c r="T184" s="170">
        <f>S184*H184</f>
        <v>0</v>
      </c>
      <c r="AR184" s="16" t="s">
        <v>278</v>
      </c>
      <c r="AT184" s="16" t="s">
        <v>273</v>
      </c>
      <c r="AU184" s="16" t="s">
        <v>215</v>
      </c>
      <c r="AY184" s="16" t="s">
        <v>271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6" t="s">
        <v>156</v>
      </c>
      <c r="BK184" s="171">
        <f>ROUND(I184*H184,2)</f>
        <v>0</v>
      </c>
      <c r="BL184" s="16" t="s">
        <v>278</v>
      </c>
      <c r="BM184" s="16" t="s">
        <v>450</v>
      </c>
    </row>
    <row r="185" spans="2:51" s="11" customFormat="1" ht="22.5" customHeight="1">
      <c r="B185" s="172"/>
      <c r="D185" s="173" t="s">
        <v>280</v>
      </c>
      <c r="E185" s="174" t="s">
        <v>154</v>
      </c>
      <c r="F185" s="175" t="s">
        <v>451</v>
      </c>
      <c r="H185" s="176">
        <v>2.7984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81" t="s">
        <v>280</v>
      </c>
      <c r="AU185" s="181" t="s">
        <v>215</v>
      </c>
      <c r="AV185" s="11" t="s">
        <v>215</v>
      </c>
      <c r="AW185" s="11" t="s">
        <v>282</v>
      </c>
      <c r="AX185" s="11" t="s">
        <v>207</v>
      </c>
      <c r="AY185" s="181" t="s">
        <v>271</v>
      </c>
    </row>
    <row r="186" spans="2:65" s="1" customFormat="1" ht="22.5" customHeight="1">
      <c r="B186" s="159"/>
      <c r="C186" s="160" t="s">
        <v>452</v>
      </c>
      <c r="D186" s="160" t="s">
        <v>273</v>
      </c>
      <c r="E186" s="161" t="s">
        <v>453</v>
      </c>
      <c r="F186" s="162" t="s">
        <v>454</v>
      </c>
      <c r="G186" s="163" t="s">
        <v>341</v>
      </c>
      <c r="H186" s="164">
        <v>20.576</v>
      </c>
      <c r="I186" s="165"/>
      <c r="J186" s="166">
        <f>ROUND(I186*H186,2)</f>
        <v>0</v>
      </c>
      <c r="K186" s="162" t="s">
        <v>277</v>
      </c>
      <c r="L186" s="33"/>
      <c r="M186" s="167" t="s">
        <v>154</v>
      </c>
      <c r="N186" s="168" t="s">
        <v>178</v>
      </c>
      <c r="O186" s="34"/>
      <c r="P186" s="169">
        <f>O186*H186</f>
        <v>0</v>
      </c>
      <c r="Q186" s="169">
        <v>0.00519464</v>
      </c>
      <c r="R186" s="169">
        <f>Q186*H186</f>
        <v>0.10688491264000001</v>
      </c>
      <c r="S186" s="169">
        <v>0</v>
      </c>
      <c r="T186" s="170">
        <f>S186*H186</f>
        <v>0</v>
      </c>
      <c r="AR186" s="16" t="s">
        <v>278</v>
      </c>
      <c r="AT186" s="16" t="s">
        <v>273</v>
      </c>
      <c r="AU186" s="16" t="s">
        <v>215</v>
      </c>
      <c r="AY186" s="16" t="s">
        <v>271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6" t="s">
        <v>156</v>
      </c>
      <c r="BK186" s="171">
        <f>ROUND(I186*H186,2)</f>
        <v>0</v>
      </c>
      <c r="BL186" s="16" t="s">
        <v>278</v>
      </c>
      <c r="BM186" s="16" t="s">
        <v>455</v>
      </c>
    </row>
    <row r="187" spans="2:51" s="11" customFormat="1" ht="22.5" customHeight="1">
      <c r="B187" s="172"/>
      <c r="D187" s="173" t="s">
        <v>280</v>
      </c>
      <c r="E187" s="174" t="s">
        <v>154</v>
      </c>
      <c r="F187" s="175" t="s">
        <v>456</v>
      </c>
      <c r="H187" s="176">
        <v>20.576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81" t="s">
        <v>280</v>
      </c>
      <c r="AU187" s="181" t="s">
        <v>215</v>
      </c>
      <c r="AV187" s="11" t="s">
        <v>215</v>
      </c>
      <c r="AW187" s="11" t="s">
        <v>282</v>
      </c>
      <c r="AX187" s="11" t="s">
        <v>156</v>
      </c>
      <c r="AY187" s="181" t="s">
        <v>271</v>
      </c>
    </row>
    <row r="188" spans="2:65" s="1" customFormat="1" ht="22.5" customHeight="1">
      <c r="B188" s="159"/>
      <c r="C188" s="160" t="s">
        <v>457</v>
      </c>
      <c r="D188" s="160" t="s">
        <v>273</v>
      </c>
      <c r="E188" s="161" t="s">
        <v>458</v>
      </c>
      <c r="F188" s="162" t="s">
        <v>459</v>
      </c>
      <c r="G188" s="163" t="s">
        <v>341</v>
      </c>
      <c r="H188" s="164">
        <v>20.576</v>
      </c>
      <c r="I188" s="165"/>
      <c r="J188" s="166">
        <f>ROUND(I188*H188,2)</f>
        <v>0</v>
      </c>
      <c r="K188" s="162" t="s">
        <v>277</v>
      </c>
      <c r="L188" s="33"/>
      <c r="M188" s="167" t="s">
        <v>154</v>
      </c>
      <c r="N188" s="168" t="s">
        <v>178</v>
      </c>
      <c r="O188" s="34"/>
      <c r="P188" s="169">
        <f>O188*H188</f>
        <v>0</v>
      </c>
      <c r="Q188" s="169">
        <v>0</v>
      </c>
      <c r="R188" s="169">
        <f>Q188*H188</f>
        <v>0</v>
      </c>
      <c r="S188" s="169">
        <v>0</v>
      </c>
      <c r="T188" s="170">
        <f>S188*H188</f>
        <v>0</v>
      </c>
      <c r="AR188" s="16" t="s">
        <v>278</v>
      </c>
      <c r="AT188" s="16" t="s">
        <v>273</v>
      </c>
      <c r="AU188" s="16" t="s">
        <v>215</v>
      </c>
      <c r="AY188" s="16" t="s">
        <v>271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6" t="s">
        <v>156</v>
      </c>
      <c r="BK188" s="171">
        <f>ROUND(I188*H188,2)</f>
        <v>0</v>
      </c>
      <c r="BL188" s="16" t="s">
        <v>278</v>
      </c>
      <c r="BM188" s="16" t="s">
        <v>460</v>
      </c>
    </row>
    <row r="189" spans="2:65" s="1" customFormat="1" ht="22.5" customHeight="1">
      <c r="B189" s="159"/>
      <c r="C189" s="160" t="s">
        <v>461</v>
      </c>
      <c r="D189" s="160" t="s">
        <v>273</v>
      </c>
      <c r="E189" s="161" t="s">
        <v>462</v>
      </c>
      <c r="F189" s="162" t="s">
        <v>463</v>
      </c>
      <c r="G189" s="163" t="s">
        <v>307</v>
      </c>
      <c r="H189" s="164">
        <v>0.299</v>
      </c>
      <c r="I189" s="165"/>
      <c r="J189" s="166">
        <f>ROUND(I189*H189,2)</f>
        <v>0</v>
      </c>
      <c r="K189" s="162" t="s">
        <v>277</v>
      </c>
      <c r="L189" s="33"/>
      <c r="M189" s="167" t="s">
        <v>154</v>
      </c>
      <c r="N189" s="168" t="s">
        <v>178</v>
      </c>
      <c r="O189" s="34"/>
      <c r="P189" s="169">
        <f>O189*H189</f>
        <v>0</v>
      </c>
      <c r="Q189" s="169">
        <v>1.05255814</v>
      </c>
      <c r="R189" s="169">
        <f>Q189*H189</f>
        <v>0.31471488385999996</v>
      </c>
      <c r="S189" s="169">
        <v>0</v>
      </c>
      <c r="T189" s="170">
        <f>S189*H189</f>
        <v>0</v>
      </c>
      <c r="AR189" s="16" t="s">
        <v>278</v>
      </c>
      <c r="AT189" s="16" t="s">
        <v>273</v>
      </c>
      <c r="AU189" s="16" t="s">
        <v>215</v>
      </c>
      <c r="AY189" s="16" t="s">
        <v>271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6" t="s">
        <v>156</v>
      </c>
      <c r="BK189" s="171">
        <f>ROUND(I189*H189,2)</f>
        <v>0</v>
      </c>
      <c r="BL189" s="16" t="s">
        <v>278</v>
      </c>
      <c r="BM189" s="16" t="s">
        <v>464</v>
      </c>
    </row>
    <row r="190" spans="2:51" s="12" customFormat="1" ht="22.5" customHeight="1">
      <c r="B190" s="185"/>
      <c r="D190" s="182" t="s">
        <v>280</v>
      </c>
      <c r="E190" s="186" t="s">
        <v>154</v>
      </c>
      <c r="F190" s="187" t="s">
        <v>465</v>
      </c>
      <c r="H190" s="188" t="s">
        <v>154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8" t="s">
        <v>280</v>
      </c>
      <c r="AU190" s="188" t="s">
        <v>215</v>
      </c>
      <c r="AV190" s="12" t="s">
        <v>156</v>
      </c>
      <c r="AW190" s="12" t="s">
        <v>282</v>
      </c>
      <c r="AX190" s="12" t="s">
        <v>207</v>
      </c>
      <c r="AY190" s="188" t="s">
        <v>271</v>
      </c>
    </row>
    <row r="191" spans="2:51" s="11" customFormat="1" ht="22.5" customHeight="1">
      <c r="B191" s="172"/>
      <c r="D191" s="182" t="s">
        <v>280</v>
      </c>
      <c r="E191" s="181" t="s">
        <v>154</v>
      </c>
      <c r="F191" s="183" t="s">
        <v>466</v>
      </c>
      <c r="H191" s="184">
        <v>0.243068256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81" t="s">
        <v>280</v>
      </c>
      <c r="AU191" s="181" t="s">
        <v>215</v>
      </c>
      <c r="AV191" s="11" t="s">
        <v>215</v>
      </c>
      <c r="AW191" s="11" t="s">
        <v>282</v>
      </c>
      <c r="AX191" s="11" t="s">
        <v>207</v>
      </c>
      <c r="AY191" s="181" t="s">
        <v>271</v>
      </c>
    </row>
    <row r="192" spans="2:51" s="11" customFormat="1" ht="22.5" customHeight="1">
      <c r="B192" s="172"/>
      <c r="D192" s="182" t="s">
        <v>280</v>
      </c>
      <c r="E192" s="181" t="s">
        <v>154</v>
      </c>
      <c r="F192" s="183" t="s">
        <v>467</v>
      </c>
      <c r="H192" s="184">
        <v>0.056429736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81" t="s">
        <v>280</v>
      </c>
      <c r="AU192" s="181" t="s">
        <v>215</v>
      </c>
      <c r="AV192" s="11" t="s">
        <v>215</v>
      </c>
      <c r="AW192" s="11" t="s">
        <v>282</v>
      </c>
      <c r="AX192" s="11" t="s">
        <v>207</v>
      </c>
      <c r="AY192" s="181" t="s">
        <v>271</v>
      </c>
    </row>
    <row r="193" spans="2:63" s="10" customFormat="1" ht="29.25" customHeight="1">
      <c r="B193" s="145"/>
      <c r="D193" s="156" t="s">
        <v>206</v>
      </c>
      <c r="E193" s="157" t="s">
        <v>295</v>
      </c>
      <c r="F193" s="157" t="s">
        <v>468</v>
      </c>
      <c r="I193" s="148"/>
      <c r="J193" s="158">
        <f>BK193</f>
        <v>0</v>
      </c>
      <c r="L193" s="145"/>
      <c r="M193" s="150"/>
      <c r="N193" s="151"/>
      <c r="O193" s="151"/>
      <c r="P193" s="152">
        <f>SUM(P194:P218)</f>
        <v>0</v>
      </c>
      <c r="Q193" s="151"/>
      <c r="R193" s="152">
        <f>SUM(R194:R218)</f>
        <v>23.2500080347</v>
      </c>
      <c r="S193" s="151"/>
      <c r="T193" s="153">
        <f>SUM(T194:T218)</f>
        <v>19.23726</v>
      </c>
      <c r="AR193" s="146" t="s">
        <v>156</v>
      </c>
      <c r="AT193" s="154" t="s">
        <v>206</v>
      </c>
      <c r="AU193" s="154" t="s">
        <v>156</v>
      </c>
      <c r="AY193" s="146" t="s">
        <v>271</v>
      </c>
      <c r="BK193" s="155">
        <f>SUM(BK194:BK218)</f>
        <v>0</v>
      </c>
    </row>
    <row r="194" spans="2:65" s="1" customFormat="1" ht="22.5" customHeight="1">
      <c r="B194" s="159"/>
      <c r="C194" s="160" t="s">
        <v>469</v>
      </c>
      <c r="D194" s="160" t="s">
        <v>273</v>
      </c>
      <c r="E194" s="161" t="s">
        <v>470</v>
      </c>
      <c r="F194" s="162" t="s">
        <v>471</v>
      </c>
      <c r="G194" s="163" t="s">
        <v>472</v>
      </c>
      <c r="H194" s="164">
        <v>20.86</v>
      </c>
      <c r="I194" s="165"/>
      <c r="J194" s="166">
        <f>ROUND(I194*H194,2)</f>
        <v>0</v>
      </c>
      <c r="K194" s="162" t="s">
        <v>277</v>
      </c>
      <c r="L194" s="33"/>
      <c r="M194" s="167" t="s">
        <v>154</v>
      </c>
      <c r="N194" s="168" t="s">
        <v>178</v>
      </c>
      <c r="O194" s="34"/>
      <c r="P194" s="169">
        <f>O194*H194</f>
        <v>0</v>
      </c>
      <c r="Q194" s="169">
        <v>1.645E-06</v>
      </c>
      <c r="R194" s="169">
        <f>Q194*H194</f>
        <v>3.43147E-05</v>
      </c>
      <c r="S194" s="169">
        <v>0</v>
      </c>
      <c r="T194" s="170">
        <f>S194*H194</f>
        <v>0</v>
      </c>
      <c r="AR194" s="16" t="s">
        <v>278</v>
      </c>
      <c r="AT194" s="16" t="s">
        <v>273</v>
      </c>
      <c r="AU194" s="16" t="s">
        <v>215</v>
      </c>
      <c r="AY194" s="16" t="s">
        <v>271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6" t="s">
        <v>156</v>
      </c>
      <c r="BK194" s="171">
        <f>ROUND(I194*H194,2)</f>
        <v>0</v>
      </c>
      <c r="BL194" s="16" t="s">
        <v>278</v>
      </c>
      <c r="BM194" s="16" t="s">
        <v>473</v>
      </c>
    </row>
    <row r="195" spans="2:51" s="11" customFormat="1" ht="22.5" customHeight="1">
      <c r="B195" s="172"/>
      <c r="D195" s="173" t="s">
        <v>280</v>
      </c>
      <c r="E195" s="174" t="s">
        <v>154</v>
      </c>
      <c r="F195" s="175" t="s">
        <v>474</v>
      </c>
      <c r="H195" s="176">
        <v>20.86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81" t="s">
        <v>280</v>
      </c>
      <c r="AU195" s="181" t="s">
        <v>215</v>
      </c>
      <c r="AV195" s="11" t="s">
        <v>215</v>
      </c>
      <c r="AW195" s="11" t="s">
        <v>282</v>
      </c>
      <c r="AX195" s="11" t="s">
        <v>156</v>
      </c>
      <c r="AY195" s="181" t="s">
        <v>271</v>
      </c>
    </row>
    <row r="196" spans="2:65" s="1" customFormat="1" ht="22.5" customHeight="1">
      <c r="B196" s="159"/>
      <c r="C196" s="160" t="s">
        <v>475</v>
      </c>
      <c r="D196" s="160" t="s">
        <v>273</v>
      </c>
      <c r="E196" s="161" t="s">
        <v>476</v>
      </c>
      <c r="F196" s="162" t="s">
        <v>477</v>
      </c>
      <c r="G196" s="163" t="s">
        <v>341</v>
      </c>
      <c r="H196" s="164">
        <v>16.86</v>
      </c>
      <c r="I196" s="165"/>
      <c r="J196" s="166">
        <f>ROUND(I196*H196,2)</f>
        <v>0</v>
      </c>
      <c r="K196" s="162" t="s">
        <v>277</v>
      </c>
      <c r="L196" s="33"/>
      <c r="M196" s="167" t="s">
        <v>154</v>
      </c>
      <c r="N196" s="168" t="s">
        <v>178</v>
      </c>
      <c r="O196" s="34"/>
      <c r="P196" s="169">
        <f>O196*H196</f>
        <v>0</v>
      </c>
      <c r="Q196" s="169">
        <v>0</v>
      </c>
      <c r="R196" s="169">
        <f>Q196*H196</f>
        <v>0</v>
      </c>
      <c r="S196" s="169">
        <v>0.5</v>
      </c>
      <c r="T196" s="170">
        <f>S196*H196</f>
        <v>8.43</v>
      </c>
      <c r="AR196" s="16" t="s">
        <v>278</v>
      </c>
      <c r="AT196" s="16" t="s">
        <v>273</v>
      </c>
      <c r="AU196" s="16" t="s">
        <v>215</v>
      </c>
      <c r="AY196" s="16" t="s">
        <v>271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6" t="s">
        <v>156</v>
      </c>
      <c r="BK196" s="171">
        <f>ROUND(I196*H196,2)</f>
        <v>0</v>
      </c>
      <c r="BL196" s="16" t="s">
        <v>278</v>
      </c>
      <c r="BM196" s="16" t="s">
        <v>478</v>
      </c>
    </row>
    <row r="197" spans="2:65" s="1" customFormat="1" ht="22.5" customHeight="1">
      <c r="B197" s="159"/>
      <c r="C197" s="160" t="s">
        <v>479</v>
      </c>
      <c r="D197" s="160" t="s">
        <v>273</v>
      </c>
      <c r="E197" s="161" t="s">
        <v>480</v>
      </c>
      <c r="F197" s="162" t="s">
        <v>481</v>
      </c>
      <c r="G197" s="163" t="s">
        <v>341</v>
      </c>
      <c r="H197" s="164">
        <v>16.86</v>
      </c>
      <c r="I197" s="165"/>
      <c r="J197" s="166">
        <f>ROUND(I197*H197,2)</f>
        <v>0</v>
      </c>
      <c r="K197" s="162" t="s">
        <v>277</v>
      </c>
      <c r="L197" s="33"/>
      <c r="M197" s="167" t="s">
        <v>154</v>
      </c>
      <c r="N197" s="168" t="s">
        <v>178</v>
      </c>
      <c r="O197" s="34"/>
      <c r="P197" s="169">
        <f>O197*H197</f>
        <v>0</v>
      </c>
      <c r="Q197" s="169">
        <v>0</v>
      </c>
      <c r="R197" s="169">
        <f>Q197*H197</f>
        <v>0</v>
      </c>
      <c r="S197" s="169">
        <v>0.235</v>
      </c>
      <c r="T197" s="170">
        <f>S197*H197</f>
        <v>3.9620999999999995</v>
      </c>
      <c r="AR197" s="16" t="s">
        <v>278</v>
      </c>
      <c r="AT197" s="16" t="s">
        <v>273</v>
      </c>
      <c r="AU197" s="16" t="s">
        <v>215</v>
      </c>
      <c r="AY197" s="16" t="s">
        <v>271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6" t="s">
        <v>156</v>
      </c>
      <c r="BK197" s="171">
        <f>ROUND(I197*H197,2)</f>
        <v>0</v>
      </c>
      <c r="BL197" s="16" t="s">
        <v>278</v>
      </c>
      <c r="BM197" s="16" t="s">
        <v>482</v>
      </c>
    </row>
    <row r="198" spans="2:65" s="1" customFormat="1" ht="22.5" customHeight="1">
      <c r="B198" s="159"/>
      <c r="C198" s="160" t="s">
        <v>483</v>
      </c>
      <c r="D198" s="160" t="s">
        <v>273</v>
      </c>
      <c r="E198" s="161" t="s">
        <v>484</v>
      </c>
      <c r="F198" s="162" t="s">
        <v>485</v>
      </c>
      <c r="G198" s="163" t="s">
        <v>341</v>
      </c>
      <c r="H198" s="164">
        <v>16.86</v>
      </c>
      <c r="I198" s="165"/>
      <c r="J198" s="166">
        <f>ROUND(I198*H198,2)</f>
        <v>0</v>
      </c>
      <c r="K198" s="162" t="s">
        <v>277</v>
      </c>
      <c r="L198" s="33"/>
      <c r="M198" s="167" t="s">
        <v>154</v>
      </c>
      <c r="N198" s="168" t="s">
        <v>178</v>
      </c>
      <c r="O198" s="34"/>
      <c r="P198" s="169">
        <f>O198*H198</f>
        <v>0</v>
      </c>
      <c r="Q198" s="169">
        <v>0</v>
      </c>
      <c r="R198" s="169">
        <f>Q198*H198</f>
        <v>0</v>
      </c>
      <c r="S198" s="169">
        <v>0.225</v>
      </c>
      <c r="T198" s="170">
        <f>S198*H198</f>
        <v>3.7935</v>
      </c>
      <c r="AR198" s="16" t="s">
        <v>278</v>
      </c>
      <c r="AT198" s="16" t="s">
        <v>273</v>
      </c>
      <c r="AU198" s="16" t="s">
        <v>215</v>
      </c>
      <c r="AY198" s="16" t="s">
        <v>271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6" t="s">
        <v>156</v>
      </c>
      <c r="BK198" s="171">
        <f>ROUND(I198*H198,2)</f>
        <v>0</v>
      </c>
      <c r="BL198" s="16" t="s">
        <v>278</v>
      </c>
      <c r="BM198" s="16" t="s">
        <v>486</v>
      </c>
    </row>
    <row r="199" spans="2:65" s="1" customFormat="1" ht="22.5" customHeight="1">
      <c r="B199" s="159"/>
      <c r="C199" s="160" t="s">
        <v>487</v>
      </c>
      <c r="D199" s="160" t="s">
        <v>273</v>
      </c>
      <c r="E199" s="161" t="s">
        <v>488</v>
      </c>
      <c r="F199" s="162" t="s">
        <v>489</v>
      </c>
      <c r="G199" s="163" t="s">
        <v>341</v>
      </c>
      <c r="H199" s="164">
        <v>16.86</v>
      </c>
      <c r="I199" s="165"/>
      <c r="J199" s="166">
        <f>ROUND(I199*H199,2)</f>
        <v>0</v>
      </c>
      <c r="K199" s="162" t="s">
        <v>277</v>
      </c>
      <c r="L199" s="33"/>
      <c r="M199" s="167" t="s">
        <v>154</v>
      </c>
      <c r="N199" s="168" t="s">
        <v>178</v>
      </c>
      <c r="O199" s="34"/>
      <c r="P199" s="169">
        <f>O199*H199</f>
        <v>0</v>
      </c>
      <c r="Q199" s="169">
        <v>0</v>
      </c>
      <c r="R199" s="169">
        <f>Q199*H199</f>
        <v>0</v>
      </c>
      <c r="S199" s="169">
        <v>0.181</v>
      </c>
      <c r="T199" s="170">
        <f>S199*H199</f>
        <v>3.0516599999999996</v>
      </c>
      <c r="AR199" s="16" t="s">
        <v>278</v>
      </c>
      <c r="AT199" s="16" t="s">
        <v>273</v>
      </c>
      <c r="AU199" s="16" t="s">
        <v>215</v>
      </c>
      <c r="AY199" s="16" t="s">
        <v>271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6" t="s">
        <v>156</v>
      </c>
      <c r="BK199" s="171">
        <f>ROUND(I199*H199,2)</f>
        <v>0</v>
      </c>
      <c r="BL199" s="16" t="s">
        <v>278</v>
      </c>
      <c r="BM199" s="16" t="s">
        <v>490</v>
      </c>
    </row>
    <row r="200" spans="2:65" s="1" customFormat="1" ht="22.5" customHeight="1">
      <c r="B200" s="159"/>
      <c r="C200" s="160" t="s">
        <v>491</v>
      </c>
      <c r="D200" s="160" t="s">
        <v>273</v>
      </c>
      <c r="E200" s="161" t="s">
        <v>492</v>
      </c>
      <c r="F200" s="162" t="s">
        <v>493</v>
      </c>
      <c r="G200" s="163" t="s">
        <v>341</v>
      </c>
      <c r="H200" s="164">
        <v>16.86</v>
      </c>
      <c r="I200" s="165"/>
      <c r="J200" s="166">
        <f>ROUND(I200*H200,2)</f>
        <v>0</v>
      </c>
      <c r="K200" s="162" t="s">
        <v>277</v>
      </c>
      <c r="L200" s="33"/>
      <c r="M200" s="167" t="s">
        <v>154</v>
      </c>
      <c r="N200" s="168" t="s">
        <v>178</v>
      </c>
      <c r="O200" s="34"/>
      <c r="P200" s="169">
        <f>O200*H200</f>
        <v>0</v>
      </c>
      <c r="Q200" s="169">
        <v>0.4726</v>
      </c>
      <c r="R200" s="169">
        <f>Q200*H200</f>
        <v>7.968036</v>
      </c>
      <c r="S200" s="169">
        <v>0</v>
      </c>
      <c r="T200" s="170">
        <f>S200*H200</f>
        <v>0</v>
      </c>
      <c r="AR200" s="16" t="s">
        <v>278</v>
      </c>
      <c r="AT200" s="16" t="s">
        <v>273</v>
      </c>
      <c r="AU200" s="16" t="s">
        <v>215</v>
      </c>
      <c r="AY200" s="16" t="s">
        <v>271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6" t="s">
        <v>156</v>
      </c>
      <c r="BK200" s="171">
        <f>ROUND(I200*H200,2)</f>
        <v>0</v>
      </c>
      <c r="BL200" s="16" t="s">
        <v>278</v>
      </c>
      <c r="BM200" s="16" t="s">
        <v>494</v>
      </c>
    </row>
    <row r="201" spans="2:51" s="11" customFormat="1" ht="22.5" customHeight="1">
      <c r="B201" s="172"/>
      <c r="D201" s="173" t="s">
        <v>280</v>
      </c>
      <c r="E201" s="174" t="s">
        <v>154</v>
      </c>
      <c r="F201" s="175" t="s">
        <v>495</v>
      </c>
      <c r="H201" s="176">
        <v>16.86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81" t="s">
        <v>280</v>
      </c>
      <c r="AU201" s="181" t="s">
        <v>215</v>
      </c>
      <c r="AV201" s="11" t="s">
        <v>215</v>
      </c>
      <c r="AW201" s="11" t="s">
        <v>282</v>
      </c>
      <c r="AX201" s="11" t="s">
        <v>156</v>
      </c>
      <c r="AY201" s="181" t="s">
        <v>271</v>
      </c>
    </row>
    <row r="202" spans="2:65" s="1" customFormat="1" ht="22.5" customHeight="1">
      <c r="B202" s="159"/>
      <c r="C202" s="160" t="s">
        <v>496</v>
      </c>
      <c r="D202" s="160" t="s">
        <v>273</v>
      </c>
      <c r="E202" s="161" t="s">
        <v>497</v>
      </c>
      <c r="F202" s="162" t="s">
        <v>498</v>
      </c>
      <c r="G202" s="163" t="s">
        <v>341</v>
      </c>
      <c r="H202" s="164">
        <v>16.86</v>
      </c>
      <c r="I202" s="165"/>
      <c r="J202" s="166">
        <f>ROUND(I202*H202,2)</f>
        <v>0</v>
      </c>
      <c r="K202" s="162" t="s">
        <v>277</v>
      </c>
      <c r="L202" s="33"/>
      <c r="M202" s="167" t="s">
        <v>154</v>
      </c>
      <c r="N202" s="168" t="s">
        <v>178</v>
      </c>
      <c r="O202" s="34"/>
      <c r="P202" s="169">
        <f>O202*H202</f>
        <v>0</v>
      </c>
      <c r="Q202" s="169">
        <v>0.495872</v>
      </c>
      <c r="R202" s="169">
        <f>Q202*H202</f>
        <v>8.36040192</v>
      </c>
      <c r="S202" s="169">
        <v>0</v>
      </c>
      <c r="T202" s="170">
        <f>S202*H202</f>
        <v>0</v>
      </c>
      <c r="AR202" s="16" t="s">
        <v>278</v>
      </c>
      <c r="AT202" s="16" t="s">
        <v>273</v>
      </c>
      <c r="AU202" s="16" t="s">
        <v>215</v>
      </c>
      <c r="AY202" s="16" t="s">
        <v>271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6" t="s">
        <v>156</v>
      </c>
      <c r="BK202" s="171">
        <f>ROUND(I202*H202,2)</f>
        <v>0</v>
      </c>
      <c r="BL202" s="16" t="s">
        <v>278</v>
      </c>
      <c r="BM202" s="16" t="s">
        <v>499</v>
      </c>
    </row>
    <row r="203" spans="2:65" s="1" customFormat="1" ht="22.5" customHeight="1">
      <c r="B203" s="159"/>
      <c r="C203" s="160" t="s">
        <v>500</v>
      </c>
      <c r="D203" s="160" t="s">
        <v>273</v>
      </c>
      <c r="E203" s="161" t="s">
        <v>501</v>
      </c>
      <c r="F203" s="162" t="s">
        <v>502</v>
      </c>
      <c r="G203" s="163" t="s">
        <v>341</v>
      </c>
      <c r="H203" s="164">
        <v>16.86</v>
      </c>
      <c r="I203" s="165"/>
      <c r="J203" s="166">
        <f>ROUND(I203*H203,2)</f>
        <v>0</v>
      </c>
      <c r="K203" s="162" t="s">
        <v>277</v>
      </c>
      <c r="L203" s="33"/>
      <c r="M203" s="167" t="s">
        <v>154</v>
      </c>
      <c r="N203" s="168" t="s">
        <v>178</v>
      </c>
      <c r="O203" s="34"/>
      <c r="P203" s="169">
        <f>O203*H203</f>
        <v>0</v>
      </c>
      <c r="Q203" s="169">
        <v>0.15826</v>
      </c>
      <c r="R203" s="169">
        <f>Q203*H203</f>
        <v>2.6682636</v>
      </c>
      <c r="S203" s="169">
        <v>0</v>
      </c>
      <c r="T203" s="170">
        <f>S203*H203</f>
        <v>0</v>
      </c>
      <c r="AR203" s="16" t="s">
        <v>278</v>
      </c>
      <c r="AT203" s="16" t="s">
        <v>273</v>
      </c>
      <c r="AU203" s="16" t="s">
        <v>215</v>
      </c>
      <c r="AY203" s="16" t="s">
        <v>271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6" t="s">
        <v>156</v>
      </c>
      <c r="BK203" s="171">
        <f>ROUND(I203*H203,2)</f>
        <v>0</v>
      </c>
      <c r="BL203" s="16" t="s">
        <v>278</v>
      </c>
      <c r="BM203" s="16" t="s">
        <v>503</v>
      </c>
    </row>
    <row r="204" spans="2:65" s="1" customFormat="1" ht="22.5" customHeight="1">
      <c r="B204" s="159"/>
      <c r="C204" s="160" t="s">
        <v>504</v>
      </c>
      <c r="D204" s="160" t="s">
        <v>273</v>
      </c>
      <c r="E204" s="161" t="s">
        <v>505</v>
      </c>
      <c r="F204" s="162" t="s">
        <v>506</v>
      </c>
      <c r="G204" s="163" t="s">
        <v>341</v>
      </c>
      <c r="H204" s="164">
        <v>16.86</v>
      </c>
      <c r="I204" s="165"/>
      <c r="J204" s="166">
        <f>ROUND(I204*H204,2)</f>
        <v>0</v>
      </c>
      <c r="K204" s="162" t="s">
        <v>277</v>
      </c>
      <c r="L204" s="33"/>
      <c r="M204" s="167" t="s">
        <v>154</v>
      </c>
      <c r="N204" s="168" t="s">
        <v>178</v>
      </c>
      <c r="O204" s="34"/>
      <c r="P204" s="169">
        <f>O204*H204</f>
        <v>0</v>
      </c>
      <c r="Q204" s="169">
        <v>0.09668</v>
      </c>
      <c r="R204" s="169">
        <f>Q204*H204</f>
        <v>1.6300248</v>
      </c>
      <c r="S204" s="169">
        <v>0</v>
      </c>
      <c r="T204" s="170">
        <f>S204*H204</f>
        <v>0</v>
      </c>
      <c r="AR204" s="16" t="s">
        <v>278</v>
      </c>
      <c r="AT204" s="16" t="s">
        <v>273</v>
      </c>
      <c r="AU204" s="16" t="s">
        <v>215</v>
      </c>
      <c r="AY204" s="16" t="s">
        <v>271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6" t="s">
        <v>156</v>
      </c>
      <c r="BK204" s="171">
        <f>ROUND(I204*H204,2)</f>
        <v>0</v>
      </c>
      <c r="BL204" s="16" t="s">
        <v>278</v>
      </c>
      <c r="BM204" s="16" t="s">
        <v>507</v>
      </c>
    </row>
    <row r="205" spans="2:65" s="1" customFormat="1" ht="22.5" customHeight="1">
      <c r="B205" s="159"/>
      <c r="C205" s="160" t="s">
        <v>508</v>
      </c>
      <c r="D205" s="160" t="s">
        <v>273</v>
      </c>
      <c r="E205" s="161" t="s">
        <v>509</v>
      </c>
      <c r="F205" s="162" t="s">
        <v>510</v>
      </c>
      <c r="G205" s="163" t="s">
        <v>341</v>
      </c>
      <c r="H205" s="164">
        <v>16.86</v>
      </c>
      <c r="I205" s="165"/>
      <c r="J205" s="166">
        <f>ROUND(I205*H205,2)</f>
        <v>0</v>
      </c>
      <c r="K205" s="162" t="s">
        <v>277</v>
      </c>
      <c r="L205" s="33"/>
      <c r="M205" s="167" t="s">
        <v>154</v>
      </c>
      <c r="N205" s="168" t="s">
        <v>178</v>
      </c>
      <c r="O205" s="34"/>
      <c r="P205" s="169">
        <f>O205*H205</f>
        <v>0</v>
      </c>
      <c r="Q205" s="169">
        <v>0.15559</v>
      </c>
      <c r="R205" s="169">
        <f>Q205*H205</f>
        <v>2.6232474</v>
      </c>
      <c r="S205" s="169">
        <v>0</v>
      </c>
      <c r="T205" s="170">
        <f>S205*H205</f>
        <v>0</v>
      </c>
      <c r="AR205" s="16" t="s">
        <v>278</v>
      </c>
      <c r="AT205" s="16" t="s">
        <v>273</v>
      </c>
      <c r="AU205" s="16" t="s">
        <v>215</v>
      </c>
      <c r="AY205" s="16" t="s">
        <v>271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6" t="s">
        <v>156</v>
      </c>
      <c r="BK205" s="171">
        <f>ROUND(I205*H205,2)</f>
        <v>0</v>
      </c>
      <c r="BL205" s="16" t="s">
        <v>278</v>
      </c>
      <c r="BM205" s="16" t="s">
        <v>511</v>
      </c>
    </row>
    <row r="206" spans="2:65" s="1" customFormat="1" ht="22.5" customHeight="1">
      <c r="B206" s="159"/>
      <c r="C206" s="160" t="s">
        <v>512</v>
      </c>
      <c r="D206" s="160" t="s">
        <v>273</v>
      </c>
      <c r="E206" s="161" t="s">
        <v>513</v>
      </c>
      <c r="F206" s="162" t="s">
        <v>514</v>
      </c>
      <c r="G206" s="163" t="s">
        <v>307</v>
      </c>
      <c r="H206" s="164">
        <v>29.401</v>
      </c>
      <c r="I206" s="165"/>
      <c r="J206" s="166">
        <f>ROUND(I206*H206,2)</f>
        <v>0</v>
      </c>
      <c r="K206" s="162" t="s">
        <v>277</v>
      </c>
      <c r="L206" s="33"/>
      <c r="M206" s="167" t="s">
        <v>154</v>
      </c>
      <c r="N206" s="168" t="s">
        <v>178</v>
      </c>
      <c r="O206" s="34"/>
      <c r="P206" s="169">
        <f>O206*H206</f>
        <v>0</v>
      </c>
      <c r="Q206" s="169">
        <v>0</v>
      </c>
      <c r="R206" s="169">
        <f>Q206*H206</f>
        <v>0</v>
      </c>
      <c r="S206" s="169">
        <v>0</v>
      </c>
      <c r="T206" s="170">
        <f>S206*H206</f>
        <v>0</v>
      </c>
      <c r="AR206" s="16" t="s">
        <v>278</v>
      </c>
      <c r="AT206" s="16" t="s">
        <v>273</v>
      </c>
      <c r="AU206" s="16" t="s">
        <v>215</v>
      </c>
      <c r="AY206" s="16" t="s">
        <v>271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6" t="s">
        <v>156</v>
      </c>
      <c r="BK206" s="171">
        <f>ROUND(I206*H206,2)</f>
        <v>0</v>
      </c>
      <c r="BL206" s="16" t="s">
        <v>278</v>
      </c>
      <c r="BM206" s="16" t="s">
        <v>515</v>
      </c>
    </row>
    <row r="207" spans="2:47" s="1" customFormat="1" ht="22.5" customHeight="1">
      <c r="B207" s="33"/>
      <c r="D207" s="173" t="s">
        <v>387</v>
      </c>
      <c r="F207" s="204" t="s">
        <v>516</v>
      </c>
      <c r="I207" s="131"/>
      <c r="L207" s="33"/>
      <c r="M207" s="63"/>
      <c r="N207" s="34"/>
      <c r="O207" s="34"/>
      <c r="P207" s="34"/>
      <c r="Q207" s="34"/>
      <c r="R207" s="34"/>
      <c r="S207" s="34"/>
      <c r="T207" s="64"/>
      <c r="AT207" s="16" t="s">
        <v>387</v>
      </c>
      <c r="AU207" s="16" t="s">
        <v>215</v>
      </c>
    </row>
    <row r="208" spans="2:65" s="1" customFormat="1" ht="22.5" customHeight="1">
      <c r="B208" s="159"/>
      <c r="C208" s="160" t="s">
        <v>517</v>
      </c>
      <c r="D208" s="160" t="s">
        <v>273</v>
      </c>
      <c r="E208" s="161" t="s">
        <v>518</v>
      </c>
      <c r="F208" s="162" t="s">
        <v>519</v>
      </c>
      <c r="G208" s="163" t="s">
        <v>307</v>
      </c>
      <c r="H208" s="164">
        <v>29.401</v>
      </c>
      <c r="I208" s="165"/>
      <c r="J208" s="166">
        <f>ROUND(I208*H208,2)</f>
        <v>0</v>
      </c>
      <c r="K208" s="162" t="s">
        <v>277</v>
      </c>
      <c r="L208" s="33"/>
      <c r="M208" s="167" t="s">
        <v>154</v>
      </c>
      <c r="N208" s="168" t="s">
        <v>178</v>
      </c>
      <c r="O208" s="34"/>
      <c r="P208" s="169">
        <f>O208*H208</f>
        <v>0</v>
      </c>
      <c r="Q208" s="169">
        <v>0</v>
      </c>
      <c r="R208" s="169">
        <f>Q208*H208</f>
        <v>0</v>
      </c>
      <c r="S208" s="169">
        <v>0</v>
      </c>
      <c r="T208" s="170">
        <f>S208*H208</f>
        <v>0</v>
      </c>
      <c r="AR208" s="16" t="s">
        <v>278</v>
      </c>
      <c r="AT208" s="16" t="s">
        <v>273</v>
      </c>
      <c r="AU208" s="16" t="s">
        <v>215</v>
      </c>
      <c r="AY208" s="16" t="s">
        <v>271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6" t="s">
        <v>156</v>
      </c>
      <c r="BK208" s="171">
        <f>ROUND(I208*H208,2)</f>
        <v>0</v>
      </c>
      <c r="BL208" s="16" t="s">
        <v>278</v>
      </c>
      <c r="BM208" s="16" t="s">
        <v>520</v>
      </c>
    </row>
    <row r="209" spans="2:47" s="1" customFormat="1" ht="30" customHeight="1">
      <c r="B209" s="33"/>
      <c r="D209" s="173" t="s">
        <v>387</v>
      </c>
      <c r="F209" s="204" t="s">
        <v>521</v>
      </c>
      <c r="I209" s="131"/>
      <c r="L209" s="33"/>
      <c r="M209" s="63"/>
      <c r="N209" s="34"/>
      <c r="O209" s="34"/>
      <c r="P209" s="34"/>
      <c r="Q209" s="34"/>
      <c r="R209" s="34"/>
      <c r="S209" s="34"/>
      <c r="T209" s="64"/>
      <c r="AT209" s="16" t="s">
        <v>387</v>
      </c>
      <c r="AU209" s="16" t="s">
        <v>215</v>
      </c>
    </row>
    <row r="210" spans="2:65" s="1" customFormat="1" ht="22.5" customHeight="1">
      <c r="B210" s="159"/>
      <c r="C210" s="160" t="s">
        <v>522</v>
      </c>
      <c r="D210" s="160" t="s">
        <v>273</v>
      </c>
      <c r="E210" s="161" t="s">
        <v>523</v>
      </c>
      <c r="F210" s="162" t="s">
        <v>524</v>
      </c>
      <c r="G210" s="163" t="s">
        <v>307</v>
      </c>
      <c r="H210" s="164">
        <v>617.421</v>
      </c>
      <c r="I210" s="165"/>
      <c r="J210" s="166">
        <f>ROUND(I210*H210,2)</f>
        <v>0</v>
      </c>
      <c r="K210" s="162" t="s">
        <v>277</v>
      </c>
      <c r="L210" s="33"/>
      <c r="M210" s="167" t="s">
        <v>154</v>
      </c>
      <c r="N210" s="168" t="s">
        <v>178</v>
      </c>
      <c r="O210" s="34"/>
      <c r="P210" s="169">
        <f>O210*H210</f>
        <v>0</v>
      </c>
      <c r="Q210" s="169">
        <v>0</v>
      </c>
      <c r="R210" s="169">
        <f>Q210*H210</f>
        <v>0</v>
      </c>
      <c r="S210" s="169">
        <v>0</v>
      </c>
      <c r="T210" s="170">
        <f>S210*H210</f>
        <v>0</v>
      </c>
      <c r="AR210" s="16" t="s">
        <v>278</v>
      </c>
      <c r="AT210" s="16" t="s">
        <v>273</v>
      </c>
      <c r="AU210" s="16" t="s">
        <v>215</v>
      </c>
      <c r="AY210" s="16" t="s">
        <v>271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6" t="s">
        <v>156</v>
      </c>
      <c r="BK210" s="171">
        <f>ROUND(I210*H210,2)</f>
        <v>0</v>
      </c>
      <c r="BL210" s="16" t="s">
        <v>278</v>
      </c>
      <c r="BM210" s="16" t="s">
        <v>525</v>
      </c>
    </row>
    <row r="211" spans="2:47" s="1" customFormat="1" ht="30" customHeight="1">
      <c r="B211" s="33"/>
      <c r="D211" s="182" t="s">
        <v>387</v>
      </c>
      <c r="F211" s="203" t="s">
        <v>526</v>
      </c>
      <c r="I211" s="131"/>
      <c r="L211" s="33"/>
      <c r="M211" s="63"/>
      <c r="N211" s="34"/>
      <c r="O211" s="34"/>
      <c r="P211" s="34"/>
      <c r="Q211" s="34"/>
      <c r="R211" s="34"/>
      <c r="S211" s="34"/>
      <c r="T211" s="64"/>
      <c r="AT211" s="16" t="s">
        <v>387</v>
      </c>
      <c r="AU211" s="16" t="s">
        <v>215</v>
      </c>
    </row>
    <row r="212" spans="2:47" s="1" customFormat="1" ht="30" customHeight="1">
      <c r="B212" s="33"/>
      <c r="D212" s="182" t="s">
        <v>527</v>
      </c>
      <c r="F212" s="205" t="s">
        <v>528</v>
      </c>
      <c r="I212" s="131"/>
      <c r="L212" s="33"/>
      <c r="M212" s="63"/>
      <c r="N212" s="34"/>
      <c r="O212" s="34"/>
      <c r="P212" s="34"/>
      <c r="Q212" s="34"/>
      <c r="R212" s="34"/>
      <c r="S212" s="34"/>
      <c r="T212" s="64"/>
      <c r="AT212" s="16" t="s">
        <v>527</v>
      </c>
      <c r="AU212" s="16" t="s">
        <v>215</v>
      </c>
    </row>
    <row r="213" spans="2:51" s="11" customFormat="1" ht="22.5" customHeight="1">
      <c r="B213" s="172"/>
      <c r="D213" s="173" t="s">
        <v>280</v>
      </c>
      <c r="F213" s="175" t="s">
        <v>529</v>
      </c>
      <c r="H213" s="176">
        <v>617.421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81" t="s">
        <v>280</v>
      </c>
      <c r="AU213" s="181" t="s">
        <v>215</v>
      </c>
      <c r="AV213" s="11" t="s">
        <v>215</v>
      </c>
      <c r="AW213" s="11" t="s">
        <v>138</v>
      </c>
      <c r="AX213" s="11" t="s">
        <v>156</v>
      </c>
      <c r="AY213" s="181" t="s">
        <v>271</v>
      </c>
    </row>
    <row r="214" spans="2:65" s="1" customFormat="1" ht="22.5" customHeight="1">
      <c r="B214" s="159"/>
      <c r="C214" s="160" t="s">
        <v>530</v>
      </c>
      <c r="D214" s="160" t="s">
        <v>273</v>
      </c>
      <c r="E214" s="161" t="s">
        <v>531</v>
      </c>
      <c r="F214" s="162" t="s">
        <v>532</v>
      </c>
      <c r="G214" s="163" t="s">
        <v>307</v>
      </c>
      <c r="H214" s="164">
        <v>3.052</v>
      </c>
      <c r="I214" s="165"/>
      <c r="J214" s="166">
        <f>ROUND(I214*H214,2)</f>
        <v>0</v>
      </c>
      <c r="K214" s="162" t="s">
        <v>277</v>
      </c>
      <c r="L214" s="33"/>
      <c r="M214" s="167" t="s">
        <v>154</v>
      </c>
      <c r="N214" s="168" t="s">
        <v>178</v>
      </c>
      <c r="O214" s="34"/>
      <c r="P214" s="169">
        <f>O214*H214</f>
        <v>0</v>
      </c>
      <c r="Q214" s="169">
        <v>0</v>
      </c>
      <c r="R214" s="169">
        <f>Q214*H214</f>
        <v>0</v>
      </c>
      <c r="S214" s="169">
        <v>0</v>
      </c>
      <c r="T214" s="170">
        <f>S214*H214</f>
        <v>0</v>
      </c>
      <c r="AR214" s="16" t="s">
        <v>278</v>
      </c>
      <c r="AT214" s="16" t="s">
        <v>273</v>
      </c>
      <c r="AU214" s="16" t="s">
        <v>215</v>
      </c>
      <c r="AY214" s="16" t="s">
        <v>271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6" t="s">
        <v>156</v>
      </c>
      <c r="BK214" s="171">
        <f>ROUND(I214*H214,2)</f>
        <v>0</v>
      </c>
      <c r="BL214" s="16" t="s">
        <v>278</v>
      </c>
      <c r="BM214" s="16" t="s">
        <v>533</v>
      </c>
    </row>
    <row r="215" spans="2:47" s="1" customFormat="1" ht="22.5" customHeight="1">
      <c r="B215" s="33"/>
      <c r="D215" s="173" t="s">
        <v>387</v>
      </c>
      <c r="F215" s="204" t="s">
        <v>534</v>
      </c>
      <c r="I215" s="131"/>
      <c r="L215" s="33"/>
      <c r="M215" s="63"/>
      <c r="N215" s="34"/>
      <c r="O215" s="34"/>
      <c r="P215" s="34"/>
      <c r="Q215" s="34"/>
      <c r="R215" s="34"/>
      <c r="S215" s="34"/>
      <c r="T215" s="64"/>
      <c r="AT215" s="16" t="s">
        <v>387</v>
      </c>
      <c r="AU215" s="16" t="s">
        <v>215</v>
      </c>
    </row>
    <row r="216" spans="2:65" s="1" customFormat="1" ht="22.5" customHeight="1">
      <c r="B216" s="159"/>
      <c r="C216" s="160" t="s">
        <v>535</v>
      </c>
      <c r="D216" s="160" t="s">
        <v>273</v>
      </c>
      <c r="E216" s="161" t="s">
        <v>536</v>
      </c>
      <c r="F216" s="162" t="s">
        <v>537</v>
      </c>
      <c r="G216" s="163" t="s">
        <v>307</v>
      </c>
      <c r="H216" s="164">
        <v>26.35</v>
      </c>
      <c r="I216" s="165"/>
      <c r="J216" s="166">
        <f>ROUND(I216*H216,2)</f>
        <v>0</v>
      </c>
      <c r="K216" s="162" t="s">
        <v>277</v>
      </c>
      <c r="L216" s="33"/>
      <c r="M216" s="167" t="s">
        <v>154</v>
      </c>
      <c r="N216" s="168" t="s">
        <v>178</v>
      </c>
      <c r="O216" s="34"/>
      <c r="P216" s="169">
        <f>O216*H216</f>
        <v>0</v>
      </c>
      <c r="Q216" s="169">
        <v>0</v>
      </c>
      <c r="R216" s="169">
        <f>Q216*H216</f>
        <v>0</v>
      </c>
      <c r="S216" s="169">
        <v>0</v>
      </c>
      <c r="T216" s="170">
        <f>S216*H216</f>
        <v>0</v>
      </c>
      <c r="AR216" s="16" t="s">
        <v>278</v>
      </c>
      <c r="AT216" s="16" t="s">
        <v>273</v>
      </c>
      <c r="AU216" s="16" t="s">
        <v>215</v>
      </c>
      <c r="AY216" s="16" t="s">
        <v>271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6" t="s">
        <v>156</v>
      </c>
      <c r="BK216" s="171">
        <f>ROUND(I216*H216,2)</f>
        <v>0</v>
      </c>
      <c r="BL216" s="16" t="s">
        <v>278</v>
      </c>
      <c r="BM216" s="16" t="s">
        <v>538</v>
      </c>
    </row>
    <row r="217" spans="2:47" s="1" customFormat="1" ht="22.5" customHeight="1">
      <c r="B217" s="33"/>
      <c r="D217" s="182" t="s">
        <v>387</v>
      </c>
      <c r="F217" s="203" t="s">
        <v>539</v>
      </c>
      <c r="I217" s="131"/>
      <c r="L217" s="33"/>
      <c r="M217" s="63"/>
      <c r="N217" s="34"/>
      <c r="O217" s="34"/>
      <c r="P217" s="34"/>
      <c r="Q217" s="34"/>
      <c r="R217" s="34"/>
      <c r="S217" s="34"/>
      <c r="T217" s="64"/>
      <c r="AT217" s="16" t="s">
        <v>387</v>
      </c>
      <c r="AU217" s="16" t="s">
        <v>215</v>
      </c>
    </row>
    <row r="218" spans="2:51" s="11" customFormat="1" ht="22.5" customHeight="1">
      <c r="B218" s="172"/>
      <c r="D218" s="182" t="s">
        <v>280</v>
      </c>
      <c r="E218" s="181" t="s">
        <v>154</v>
      </c>
      <c r="F218" s="183" t="s">
        <v>540</v>
      </c>
      <c r="H218" s="184">
        <v>26.35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81" t="s">
        <v>280</v>
      </c>
      <c r="AU218" s="181" t="s">
        <v>215</v>
      </c>
      <c r="AV218" s="11" t="s">
        <v>215</v>
      </c>
      <c r="AW218" s="11" t="s">
        <v>282</v>
      </c>
      <c r="AX218" s="11" t="s">
        <v>207</v>
      </c>
      <c r="AY218" s="181" t="s">
        <v>271</v>
      </c>
    </row>
    <row r="219" spans="2:63" s="10" customFormat="1" ht="29.25" customHeight="1">
      <c r="B219" s="145"/>
      <c r="D219" s="146" t="s">
        <v>206</v>
      </c>
      <c r="E219" s="206" t="s">
        <v>300</v>
      </c>
      <c r="F219" s="206" t="s">
        <v>541</v>
      </c>
      <c r="I219" s="148"/>
      <c r="J219" s="207">
        <f>BK219</f>
        <v>0</v>
      </c>
      <c r="L219" s="145"/>
      <c r="M219" s="150"/>
      <c r="N219" s="151"/>
      <c r="O219" s="151"/>
      <c r="P219" s="152">
        <f>P220+P243+P254+P257</f>
        <v>0</v>
      </c>
      <c r="Q219" s="151"/>
      <c r="R219" s="152">
        <f>R220+R243+R254+R257</f>
        <v>15.371947050000001</v>
      </c>
      <c r="S219" s="151"/>
      <c r="T219" s="153">
        <f>T220+T243+T254+T257</f>
        <v>0</v>
      </c>
      <c r="AR219" s="146" t="s">
        <v>156</v>
      </c>
      <c r="AT219" s="154" t="s">
        <v>206</v>
      </c>
      <c r="AU219" s="154" t="s">
        <v>156</v>
      </c>
      <c r="AY219" s="146" t="s">
        <v>271</v>
      </c>
      <c r="BK219" s="155">
        <f>BK220+BK243+BK254+BK257</f>
        <v>0</v>
      </c>
    </row>
    <row r="220" spans="2:63" s="10" customFormat="1" ht="14.25" customHeight="1">
      <c r="B220" s="145"/>
      <c r="D220" s="156" t="s">
        <v>206</v>
      </c>
      <c r="E220" s="157" t="s">
        <v>542</v>
      </c>
      <c r="F220" s="157" t="s">
        <v>543</v>
      </c>
      <c r="I220" s="148"/>
      <c r="J220" s="158">
        <f>BK220</f>
        <v>0</v>
      </c>
      <c r="L220" s="145"/>
      <c r="M220" s="150"/>
      <c r="N220" s="151"/>
      <c r="O220" s="151"/>
      <c r="P220" s="152">
        <f>SUM(P221:P242)</f>
        <v>0</v>
      </c>
      <c r="Q220" s="151"/>
      <c r="R220" s="152">
        <f>SUM(R221:R242)</f>
        <v>5.1779459</v>
      </c>
      <c r="S220" s="151"/>
      <c r="T220" s="153">
        <f>SUM(T221:T242)</f>
        <v>0</v>
      </c>
      <c r="AR220" s="146" t="s">
        <v>156</v>
      </c>
      <c r="AT220" s="154" t="s">
        <v>206</v>
      </c>
      <c r="AU220" s="154" t="s">
        <v>215</v>
      </c>
      <c r="AY220" s="146" t="s">
        <v>271</v>
      </c>
      <c r="BK220" s="155">
        <f>SUM(BK221:BK242)</f>
        <v>0</v>
      </c>
    </row>
    <row r="221" spans="2:65" s="1" customFormat="1" ht="22.5" customHeight="1">
      <c r="B221" s="159"/>
      <c r="C221" s="160" t="s">
        <v>544</v>
      </c>
      <c r="D221" s="160" t="s">
        <v>273</v>
      </c>
      <c r="E221" s="161" t="s">
        <v>545</v>
      </c>
      <c r="F221" s="162" t="s">
        <v>546</v>
      </c>
      <c r="G221" s="163" t="s">
        <v>341</v>
      </c>
      <c r="H221" s="164">
        <v>6.396</v>
      </c>
      <c r="I221" s="165"/>
      <c r="J221" s="166">
        <f>ROUND(I221*H221,2)</f>
        <v>0</v>
      </c>
      <c r="K221" s="162" t="s">
        <v>277</v>
      </c>
      <c r="L221" s="33"/>
      <c r="M221" s="167" t="s">
        <v>154</v>
      </c>
      <c r="N221" s="168" t="s">
        <v>178</v>
      </c>
      <c r="O221" s="34"/>
      <c r="P221" s="169">
        <f>O221*H221</f>
        <v>0</v>
      </c>
      <c r="Q221" s="169">
        <v>0.0247</v>
      </c>
      <c r="R221" s="169">
        <f>Q221*H221</f>
        <v>0.1579812</v>
      </c>
      <c r="S221" s="169">
        <v>0</v>
      </c>
      <c r="T221" s="170">
        <f>S221*H221</f>
        <v>0</v>
      </c>
      <c r="AR221" s="16" t="s">
        <v>278</v>
      </c>
      <c r="AT221" s="16" t="s">
        <v>273</v>
      </c>
      <c r="AU221" s="16" t="s">
        <v>286</v>
      </c>
      <c r="AY221" s="16" t="s">
        <v>271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6" t="s">
        <v>156</v>
      </c>
      <c r="BK221" s="171">
        <f>ROUND(I221*H221,2)</f>
        <v>0</v>
      </c>
      <c r="BL221" s="16" t="s">
        <v>278</v>
      </c>
      <c r="BM221" s="16" t="s">
        <v>547</v>
      </c>
    </row>
    <row r="222" spans="2:47" s="1" customFormat="1" ht="30" customHeight="1">
      <c r="B222" s="33"/>
      <c r="D222" s="182" t="s">
        <v>387</v>
      </c>
      <c r="F222" s="203" t="s">
        <v>548</v>
      </c>
      <c r="I222" s="131"/>
      <c r="L222" s="33"/>
      <c r="M222" s="63"/>
      <c r="N222" s="34"/>
      <c r="O222" s="34"/>
      <c r="P222" s="34"/>
      <c r="Q222" s="34"/>
      <c r="R222" s="34"/>
      <c r="S222" s="34"/>
      <c r="T222" s="64"/>
      <c r="AT222" s="16" t="s">
        <v>387</v>
      </c>
      <c r="AU222" s="16" t="s">
        <v>286</v>
      </c>
    </row>
    <row r="223" spans="2:51" s="11" customFormat="1" ht="22.5" customHeight="1">
      <c r="B223" s="172"/>
      <c r="D223" s="173" t="s">
        <v>280</v>
      </c>
      <c r="E223" s="174" t="s">
        <v>154</v>
      </c>
      <c r="F223" s="175" t="s">
        <v>549</v>
      </c>
      <c r="H223" s="176">
        <v>6.396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81" t="s">
        <v>280</v>
      </c>
      <c r="AU223" s="181" t="s">
        <v>286</v>
      </c>
      <c r="AV223" s="11" t="s">
        <v>215</v>
      </c>
      <c r="AW223" s="11" t="s">
        <v>282</v>
      </c>
      <c r="AX223" s="11" t="s">
        <v>207</v>
      </c>
      <c r="AY223" s="181" t="s">
        <v>271</v>
      </c>
    </row>
    <row r="224" spans="2:65" s="1" customFormat="1" ht="31.5" customHeight="1">
      <c r="B224" s="159"/>
      <c r="C224" s="160" t="s">
        <v>550</v>
      </c>
      <c r="D224" s="160" t="s">
        <v>273</v>
      </c>
      <c r="E224" s="161" t="s">
        <v>551</v>
      </c>
      <c r="F224" s="162" t="s">
        <v>552</v>
      </c>
      <c r="G224" s="163" t="s">
        <v>341</v>
      </c>
      <c r="H224" s="164">
        <v>139.136</v>
      </c>
      <c r="I224" s="165"/>
      <c r="J224" s="166">
        <f>ROUND(I224*H224,2)</f>
        <v>0</v>
      </c>
      <c r="K224" s="162" t="s">
        <v>277</v>
      </c>
      <c r="L224" s="33"/>
      <c r="M224" s="167" t="s">
        <v>154</v>
      </c>
      <c r="N224" s="168" t="s">
        <v>178</v>
      </c>
      <c r="O224" s="34"/>
      <c r="P224" s="169">
        <f>O224*H224</f>
        <v>0</v>
      </c>
      <c r="Q224" s="169">
        <v>0.0247</v>
      </c>
      <c r="R224" s="169">
        <f>Q224*H224</f>
        <v>3.4366592</v>
      </c>
      <c r="S224" s="169">
        <v>0</v>
      </c>
      <c r="T224" s="170">
        <f>S224*H224</f>
        <v>0</v>
      </c>
      <c r="AR224" s="16" t="s">
        <v>278</v>
      </c>
      <c r="AT224" s="16" t="s">
        <v>273</v>
      </c>
      <c r="AU224" s="16" t="s">
        <v>286</v>
      </c>
      <c r="AY224" s="16" t="s">
        <v>271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6" t="s">
        <v>156</v>
      </c>
      <c r="BK224" s="171">
        <f>ROUND(I224*H224,2)</f>
        <v>0</v>
      </c>
      <c r="BL224" s="16" t="s">
        <v>278</v>
      </c>
      <c r="BM224" s="16" t="s">
        <v>553</v>
      </c>
    </row>
    <row r="225" spans="2:47" s="1" customFormat="1" ht="42" customHeight="1">
      <c r="B225" s="33"/>
      <c r="D225" s="182" t="s">
        <v>387</v>
      </c>
      <c r="F225" s="203" t="s">
        <v>554</v>
      </c>
      <c r="I225" s="131"/>
      <c r="L225" s="33"/>
      <c r="M225" s="63"/>
      <c r="N225" s="34"/>
      <c r="O225" s="34"/>
      <c r="P225" s="34"/>
      <c r="Q225" s="34"/>
      <c r="R225" s="34"/>
      <c r="S225" s="34"/>
      <c r="T225" s="64"/>
      <c r="AT225" s="16" t="s">
        <v>387</v>
      </c>
      <c r="AU225" s="16" t="s">
        <v>286</v>
      </c>
    </row>
    <row r="226" spans="2:51" s="11" customFormat="1" ht="22.5" customHeight="1">
      <c r="B226" s="172"/>
      <c r="D226" s="173" t="s">
        <v>280</v>
      </c>
      <c r="E226" s="174" t="s">
        <v>154</v>
      </c>
      <c r="F226" s="175" t="s">
        <v>555</v>
      </c>
      <c r="H226" s="176">
        <v>139.1355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81" t="s">
        <v>280</v>
      </c>
      <c r="AU226" s="181" t="s">
        <v>286</v>
      </c>
      <c r="AV226" s="11" t="s">
        <v>215</v>
      </c>
      <c r="AW226" s="11" t="s">
        <v>282</v>
      </c>
      <c r="AX226" s="11" t="s">
        <v>207</v>
      </c>
      <c r="AY226" s="181" t="s">
        <v>271</v>
      </c>
    </row>
    <row r="227" spans="2:65" s="1" customFormat="1" ht="22.5" customHeight="1">
      <c r="B227" s="159"/>
      <c r="C227" s="160" t="s">
        <v>556</v>
      </c>
      <c r="D227" s="160" t="s">
        <v>273</v>
      </c>
      <c r="E227" s="161" t="s">
        <v>557</v>
      </c>
      <c r="F227" s="162" t="s">
        <v>558</v>
      </c>
      <c r="G227" s="163" t="s">
        <v>341</v>
      </c>
      <c r="H227" s="164">
        <v>139.136</v>
      </c>
      <c r="I227" s="165"/>
      <c r="J227" s="166">
        <f>ROUND(I227*H227,2)</f>
        <v>0</v>
      </c>
      <c r="K227" s="162" t="s">
        <v>277</v>
      </c>
      <c r="L227" s="33"/>
      <c r="M227" s="167" t="s">
        <v>154</v>
      </c>
      <c r="N227" s="168" t="s">
        <v>178</v>
      </c>
      <c r="O227" s="34"/>
      <c r="P227" s="169">
        <f>O227*H227</f>
        <v>0</v>
      </c>
      <c r="Q227" s="169">
        <v>0.00735</v>
      </c>
      <c r="R227" s="169">
        <f>Q227*H227</f>
        <v>1.0226495999999998</v>
      </c>
      <c r="S227" s="169">
        <v>0</v>
      </c>
      <c r="T227" s="170">
        <f>S227*H227</f>
        <v>0</v>
      </c>
      <c r="AR227" s="16" t="s">
        <v>278</v>
      </c>
      <c r="AT227" s="16" t="s">
        <v>273</v>
      </c>
      <c r="AU227" s="16" t="s">
        <v>286</v>
      </c>
      <c r="AY227" s="16" t="s">
        <v>271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6" t="s">
        <v>156</v>
      </c>
      <c r="BK227" s="171">
        <f>ROUND(I227*H227,2)</f>
        <v>0</v>
      </c>
      <c r="BL227" s="16" t="s">
        <v>278</v>
      </c>
      <c r="BM227" s="16" t="s">
        <v>559</v>
      </c>
    </row>
    <row r="228" spans="2:47" s="1" customFormat="1" ht="30" customHeight="1">
      <c r="B228" s="33"/>
      <c r="D228" s="173" t="s">
        <v>387</v>
      </c>
      <c r="F228" s="204" t="s">
        <v>560</v>
      </c>
      <c r="I228" s="131"/>
      <c r="L228" s="33"/>
      <c r="M228" s="63"/>
      <c r="N228" s="34"/>
      <c r="O228" s="34"/>
      <c r="P228" s="34"/>
      <c r="Q228" s="34"/>
      <c r="R228" s="34"/>
      <c r="S228" s="34"/>
      <c r="T228" s="64"/>
      <c r="AT228" s="16" t="s">
        <v>387</v>
      </c>
      <c r="AU228" s="16" t="s">
        <v>286</v>
      </c>
    </row>
    <row r="229" spans="2:65" s="1" customFormat="1" ht="22.5" customHeight="1">
      <c r="B229" s="159"/>
      <c r="C229" s="160" t="s">
        <v>561</v>
      </c>
      <c r="D229" s="160" t="s">
        <v>273</v>
      </c>
      <c r="E229" s="161" t="s">
        <v>562</v>
      </c>
      <c r="F229" s="162" t="s">
        <v>563</v>
      </c>
      <c r="G229" s="163" t="s">
        <v>341</v>
      </c>
      <c r="H229" s="164">
        <v>3.705</v>
      </c>
      <c r="I229" s="165"/>
      <c r="J229" s="166">
        <f>ROUND(I229*H229,2)</f>
        <v>0</v>
      </c>
      <c r="K229" s="162" t="s">
        <v>277</v>
      </c>
      <c r="L229" s="33"/>
      <c r="M229" s="167" t="s">
        <v>154</v>
      </c>
      <c r="N229" s="168" t="s">
        <v>178</v>
      </c>
      <c r="O229" s="34"/>
      <c r="P229" s="169">
        <f>O229*H229</f>
        <v>0</v>
      </c>
      <c r="Q229" s="169">
        <v>0.03358</v>
      </c>
      <c r="R229" s="169">
        <f>Q229*H229</f>
        <v>0.1244139</v>
      </c>
      <c r="S229" s="169">
        <v>0</v>
      </c>
      <c r="T229" s="170">
        <f>S229*H229</f>
        <v>0</v>
      </c>
      <c r="AR229" s="16" t="s">
        <v>278</v>
      </c>
      <c r="AT229" s="16" t="s">
        <v>273</v>
      </c>
      <c r="AU229" s="16" t="s">
        <v>286</v>
      </c>
      <c r="AY229" s="16" t="s">
        <v>271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6" t="s">
        <v>156</v>
      </c>
      <c r="BK229" s="171">
        <f>ROUND(I229*H229,2)</f>
        <v>0</v>
      </c>
      <c r="BL229" s="16" t="s">
        <v>278</v>
      </c>
      <c r="BM229" s="16" t="s">
        <v>564</v>
      </c>
    </row>
    <row r="230" spans="2:47" s="1" customFormat="1" ht="22.5" customHeight="1">
      <c r="B230" s="33"/>
      <c r="D230" s="182" t="s">
        <v>387</v>
      </c>
      <c r="F230" s="203" t="s">
        <v>565</v>
      </c>
      <c r="I230" s="131"/>
      <c r="L230" s="33"/>
      <c r="M230" s="63"/>
      <c r="N230" s="34"/>
      <c r="O230" s="34"/>
      <c r="P230" s="34"/>
      <c r="Q230" s="34"/>
      <c r="R230" s="34"/>
      <c r="S230" s="34"/>
      <c r="T230" s="64"/>
      <c r="AT230" s="16" t="s">
        <v>387</v>
      </c>
      <c r="AU230" s="16" t="s">
        <v>286</v>
      </c>
    </row>
    <row r="231" spans="2:51" s="12" customFormat="1" ht="22.5" customHeight="1">
      <c r="B231" s="185"/>
      <c r="D231" s="182" t="s">
        <v>280</v>
      </c>
      <c r="E231" s="186" t="s">
        <v>154</v>
      </c>
      <c r="F231" s="187" t="s">
        <v>566</v>
      </c>
      <c r="H231" s="188" t="s">
        <v>154</v>
      </c>
      <c r="I231" s="189"/>
      <c r="L231" s="185"/>
      <c r="M231" s="190"/>
      <c r="N231" s="191"/>
      <c r="O231" s="191"/>
      <c r="P231" s="191"/>
      <c r="Q231" s="191"/>
      <c r="R231" s="191"/>
      <c r="S231" s="191"/>
      <c r="T231" s="192"/>
      <c r="AT231" s="188" t="s">
        <v>280</v>
      </c>
      <c r="AU231" s="188" t="s">
        <v>286</v>
      </c>
      <c r="AV231" s="12" t="s">
        <v>156</v>
      </c>
      <c r="AW231" s="12" t="s">
        <v>282</v>
      </c>
      <c r="AX231" s="12" t="s">
        <v>207</v>
      </c>
      <c r="AY231" s="188" t="s">
        <v>271</v>
      </c>
    </row>
    <row r="232" spans="2:51" s="11" customFormat="1" ht="22.5" customHeight="1">
      <c r="B232" s="172"/>
      <c r="D232" s="182" t="s">
        <v>280</v>
      </c>
      <c r="E232" s="181" t="s">
        <v>154</v>
      </c>
      <c r="F232" s="183" t="s">
        <v>567</v>
      </c>
      <c r="H232" s="184">
        <v>1.77</v>
      </c>
      <c r="I232" s="177"/>
      <c r="L232" s="172"/>
      <c r="M232" s="178"/>
      <c r="N232" s="179"/>
      <c r="O232" s="179"/>
      <c r="P232" s="179"/>
      <c r="Q232" s="179"/>
      <c r="R232" s="179"/>
      <c r="S232" s="179"/>
      <c r="T232" s="180"/>
      <c r="AT232" s="181" t="s">
        <v>280</v>
      </c>
      <c r="AU232" s="181" t="s">
        <v>286</v>
      </c>
      <c r="AV232" s="11" t="s">
        <v>215</v>
      </c>
      <c r="AW232" s="11" t="s">
        <v>282</v>
      </c>
      <c r="AX232" s="11" t="s">
        <v>207</v>
      </c>
      <c r="AY232" s="181" t="s">
        <v>271</v>
      </c>
    </row>
    <row r="233" spans="2:51" s="11" customFormat="1" ht="22.5" customHeight="1">
      <c r="B233" s="172"/>
      <c r="D233" s="173" t="s">
        <v>280</v>
      </c>
      <c r="E233" s="174" t="s">
        <v>154</v>
      </c>
      <c r="F233" s="175" t="s">
        <v>568</v>
      </c>
      <c r="H233" s="176">
        <v>1.935</v>
      </c>
      <c r="I233" s="177"/>
      <c r="L233" s="172"/>
      <c r="M233" s="178"/>
      <c r="N233" s="179"/>
      <c r="O233" s="179"/>
      <c r="P233" s="179"/>
      <c r="Q233" s="179"/>
      <c r="R233" s="179"/>
      <c r="S233" s="179"/>
      <c r="T233" s="180"/>
      <c r="AT233" s="181" t="s">
        <v>280</v>
      </c>
      <c r="AU233" s="181" t="s">
        <v>286</v>
      </c>
      <c r="AV233" s="11" t="s">
        <v>215</v>
      </c>
      <c r="AW233" s="11" t="s">
        <v>282</v>
      </c>
      <c r="AX233" s="11" t="s">
        <v>207</v>
      </c>
      <c r="AY233" s="181" t="s">
        <v>271</v>
      </c>
    </row>
    <row r="234" spans="2:65" s="1" customFormat="1" ht="22.5" customHeight="1">
      <c r="B234" s="159"/>
      <c r="C234" s="160" t="s">
        <v>569</v>
      </c>
      <c r="D234" s="160" t="s">
        <v>273</v>
      </c>
      <c r="E234" s="161" t="s">
        <v>570</v>
      </c>
      <c r="F234" s="162" t="s">
        <v>571</v>
      </c>
      <c r="G234" s="163" t="s">
        <v>341</v>
      </c>
      <c r="H234" s="164">
        <v>24.051</v>
      </c>
      <c r="I234" s="165"/>
      <c r="J234" s="166">
        <f>ROUND(I234*H234,2)</f>
        <v>0</v>
      </c>
      <c r="K234" s="162" t="s">
        <v>277</v>
      </c>
      <c r="L234" s="33"/>
      <c r="M234" s="167" t="s">
        <v>154</v>
      </c>
      <c r="N234" s="168" t="s">
        <v>178</v>
      </c>
      <c r="O234" s="34"/>
      <c r="P234" s="169">
        <f>O234*H234</f>
        <v>0</v>
      </c>
      <c r="Q234" s="169">
        <v>0.017</v>
      </c>
      <c r="R234" s="169">
        <f>Q234*H234</f>
        <v>0.408867</v>
      </c>
      <c r="S234" s="169">
        <v>0</v>
      </c>
      <c r="T234" s="170">
        <f>S234*H234</f>
        <v>0</v>
      </c>
      <c r="AR234" s="16" t="s">
        <v>278</v>
      </c>
      <c r="AT234" s="16" t="s">
        <v>273</v>
      </c>
      <c r="AU234" s="16" t="s">
        <v>286</v>
      </c>
      <c r="AY234" s="16" t="s">
        <v>271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6" t="s">
        <v>156</v>
      </c>
      <c r="BK234" s="171">
        <f>ROUND(I234*H234,2)</f>
        <v>0</v>
      </c>
      <c r="BL234" s="16" t="s">
        <v>278</v>
      </c>
      <c r="BM234" s="16" t="s">
        <v>572</v>
      </c>
    </row>
    <row r="235" spans="2:47" s="1" customFormat="1" ht="30" customHeight="1">
      <c r="B235" s="33"/>
      <c r="D235" s="182" t="s">
        <v>387</v>
      </c>
      <c r="F235" s="203" t="s">
        <v>573</v>
      </c>
      <c r="I235" s="131"/>
      <c r="L235" s="33"/>
      <c r="M235" s="63"/>
      <c r="N235" s="34"/>
      <c r="O235" s="34"/>
      <c r="P235" s="34"/>
      <c r="Q235" s="34"/>
      <c r="R235" s="34"/>
      <c r="S235" s="34"/>
      <c r="T235" s="64"/>
      <c r="AT235" s="16" t="s">
        <v>387</v>
      </c>
      <c r="AU235" s="16" t="s">
        <v>286</v>
      </c>
    </row>
    <row r="236" spans="2:51" s="11" customFormat="1" ht="22.5" customHeight="1">
      <c r="B236" s="172"/>
      <c r="D236" s="182" t="s">
        <v>280</v>
      </c>
      <c r="E236" s="181" t="s">
        <v>154</v>
      </c>
      <c r="F236" s="183" t="s">
        <v>574</v>
      </c>
      <c r="H236" s="184">
        <v>11.343</v>
      </c>
      <c r="I236" s="177"/>
      <c r="L236" s="172"/>
      <c r="M236" s="178"/>
      <c r="N236" s="179"/>
      <c r="O236" s="179"/>
      <c r="P236" s="179"/>
      <c r="Q236" s="179"/>
      <c r="R236" s="179"/>
      <c r="S236" s="179"/>
      <c r="T236" s="180"/>
      <c r="AT236" s="181" t="s">
        <v>280</v>
      </c>
      <c r="AU236" s="181" t="s">
        <v>286</v>
      </c>
      <c r="AV236" s="11" t="s">
        <v>215</v>
      </c>
      <c r="AW236" s="11" t="s">
        <v>282</v>
      </c>
      <c r="AX236" s="11" t="s">
        <v>207</v>
      </c>
      <c r="AY236" s="181" t="s">
        <v>271</v>
      </c>
    </row>
    <row r="237" spans="2:51" s="11" customFormat="1" ht="22.5" customHeight="1">
      <c r="B237" s="172"/>
      <c r="D237" s="173" t="s">
        <v>280</v>
      </c>
      <c r="E237" s="174" t="s">
        <v>154</v>
      </c>
      <c r="F237" s="175" t="s">
        <v>575</v>
      </c>
      <c r="H237" s="176">
        <v>12.708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81" t="s">
        <v>280</v>
      </c>
      <c r="AU237" s="181" t="s">
        <v>286</v>
      </c>
      <c r="AV237" s="11" t="s">
        <v>215</v>
      </c>
      <c r="AW237" s="11" t="s">
        <v>282</v>
      </c>
      <c r="AX237" s="11" t="s">
        <v>207</v>
      </c>
      <c r="AY237" s="181" t="s">
        <v>271</v>
      </c>
    </row>
    <row r="238" spans="2:65" s="1" customFormat="1" ht="22.5" customHeight="1">
      <c r="B238" s="159"/>
      <c r="C238" s="160" t="s">
        <v>576</v>
      </c>
      <c r="D238" s="160" t="s">
        <v>273</v>
      </c>
      <c r="E238" s="161" t="s">
        <v>577</v>
      </c>
      <c r="F238" s="162" t="s">
        <v>578</v>
      </c>
      <c r="G238" s="163" t="s">
        <v>472</v>
      </c>
      <c r="H238" s="164">
        <v>18.25</v>
      </c>
      <c r="I238" s="165"/>
      <c r="J238" s="166">
        <f>ROUND(I238*H238,2)</f>
        <v>0</v>
      </c>
      <c r="K238" s="162" t="s">
        <v>277</v>
      </c>
      <c r="L238" s="33"/>
      <c r="M238" s="167" t="s">
        <v>154</v>
      </c>
      <c r="N238" s="168" t="s">
        <v>178</v>
      </c>
      <c r="O238" s="34"/>
      <c r="P238" s="169">
        <f>O238*H238</f>
        <v>0</v>
      </c>
      <c r="Q238" s="169">
        <v>0.0015</v>
      </c>
      <c r="R238" s="169">
        <f>Q238*H238</f>
        <v>0.027375</v>
      </c>
      <c r="S238" s="169">
        <v>0</v>
      </c>
      <c r="T238" s="170">
        <f>S238*H238</f>
        <v>0</v>
      </c>
      <c r="AR238" s="16" t="s">
        <v>278</v>
      </c>
      <c r="AT238" s="16" t="s">
        <v>273</v>
      </c>
      <c r="AU238" s="16" t="s">
        <v>286</v>
      </c>
      <c r="AY238" s="16" t="s">
        <v>271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6" t="s">
        <v>156</v>
      </c>
      <c r="BK238" s="171">
        <f>ROUND(I238*H238,2)</f>
        <v>0</v>
      </c>
      <c r="BL238" s="16" t="s">
        <v>278</v>
      </c>
      <c r="BM238" s="16" t="s">
        <v>579</v>
      </c>
    </row>
    <row r="239" spans="2:47" s="1" customFormat="1" ht="22.5" customHeight="1">
      <c r="B239" s="33"/>
      <c r="D239" s="182" t="s">
        <v>387</v>
      </c>
      <c r="F239" s="203" t="s">
        <v>580</v>
      </c>
      <c r="I239" s="131"/>
      <c r="L239" s="33"/>
      <c r="M239" s="63"/>
      <c r="N239" s="34"/>
      <c r="O239" s="34"/>
      <c r="P239" s="34"/>
      <c r="Q239" s="34"/>
      <c r="R239" s="34"/>
      <c r="S239" s="34"/>
      <c r="T239" s="64"/>
      <c r="AT239" s="16" t="s">
        <v>387</v>
      </c>
      <c r="AU239" s="16" t="s">
        <v>286</v>
      </c>
    </row>
    <row r="240" spans="2:51" s="11" customFormat="1" ht="22.5" customHeight="1">
      <c r="B240" s="172"/>
      <c r="D240" s="182" t="s">
        <v>280</v>
      </c>
      <c r="E240" s="181" t="s">
        <v>154</v>
      </c>
      <c r="F240" s="183" t="s">
        <v>581</v>
      </c>
      <c r="H240" s="184">
        <v>5.9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81" t="s">
        <v>280</v>
      </c>
      <c r="AU240" s="181" t="s">
        <v>286</v>
      </c>
      <c r="AV240" s="11" t="s">
        <v>215</v>
      </c>
      <c r="AW240" s="11" t="s">
        <v>282</v>
      </c>
      <c r="AX240" s="11" t="s">
        <v>207</v>
      </c>
      <c r="AY240" s="181" t="s">
        <v>271</v>
      </c>
    </row>
    <row r="241" spans="2:51" s="11" customFormat="1" ht="22.5" customHeight="1">
      <c r="B241" s="172"/>
      <c r="D241" s="182" t="s">
        <v>280</v>
      </c>
      <c r="E241" s="181" t="s">
        <v>154</v>
      </c>
      <c r="F241" s="183" t="s">
        <v>582</v>
      </c>
      <c r="H241" s="184">
        <v>5.9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81" t="s">
        <v>280</v>
      </c>
      <c r="AU241" s="181" t="s">
        <v>286</v>
      </c>
      <c r="AV241" s="11" t="s">
        <v>215</v>
      </c>
      <c r="AW241" s="11" t="s">
        <v>282</v>
      </c>
      <c r="AX241" s="11" t="s">
        <v>207</v>
      </c>
      <c r="AY241" s="181" t="s">
        <v>271</v>
      </c>
    </row>
    <row r="242" spans="2:51" s="11" customFormat="1" ht="22.5" customHeight="1">
      <c r="B242" s="172"/>
      <c r="D242" s="182" t="s">
        <v>280</v>
      </c>
      <c r="E242" s="181" t="s">
        <v>154</v>
      </c>
      <c r="F242" s="183" t="s">
        <v>583</v>
      </c>
      <c r="H242" s="184">
        <v>6.45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81" t="s">
        <v>280</v>
      </c>
      <c r="AU242" s="181" t="s">
        <v>286</v>
      </c>
      <c r="AV242" s="11" t="s">
        <v>215</v>
      </c>
      <c r="AW242" s="11" t="s">
        <v>282</v>
      </c>
      <c r="AX242" s="11" t="s">
        <v>207</v>
      </c>
      <c r="AY242" s="181" t="s">
        <v>271</v>
      </c>
    </row>
    <row r="243" spans="2:63" s="10" customFormat="1" ht="21.75" customHeight="1">
      <c r="B243" s="145"/>
      <c r="D243" s="156" t="s">
        <v>206</v>
      </c>
      <c r="E243" s="157" t="s">
        <v>584</v>
      </c>
      <c r="F243" s="157" t="s">
        <v>585</v>
      </c>
      <c r="I243" s="148"/>
      <c r="J243" s="158">
        <f>BK243</f>
        <v>0</v>
      </c>
      <c r="L243" s="145"/>
      <c r="M243" s="150"/>
      <c r="N243" s="151"/>
      <c r="O243" s="151"/>
      <c r="P243" s="152">
        <f>SUM(P244:P253)</f>
        <v>0</v>
      </c>
      <c r="Q243" s="151"/>
      <c r="R243" s="152">
        <f>SUM(R244:R253)</f>
        <v>9.93804115</v>
      </c>
      <c r="S243" s="151"/>
      <c r="T243" s="153">
        <f>SUM(T244:T253)</f>
        <v>0</v>
      </c>
      <c r="AR243" s="146" t="s">
        <v>156</v>
      </c>
      <c r="AT243" s="154" t="s">
        <v>206</v>
      </c>
      <c r="AU243" s="154" t="s">
        <v>215</v>
      </c>
      <c r="AY243" s="146" t="s">
        <v>271</v>
      </c>
      <c r="BK243" s="155">
        <f>SUM(BK244:BK253)</f>
        <v>0</v>
      </c>
    </row>
    <row r="244" spans="2:65" s="1" customFormat="1" ht="22.5" customHeight="1">
      <c r="B244" s="159"/>
      <c r="C244" s="160" t="s">
        <v>586</v>
      </c>
      <c r="D244" s="160" t="s">
        <v>273</v>
      </c>
      <c r="E244" s="161" t="s">
        <v>587</v>
      </c>
      <c r="F244" s="162" t="s">
        <v>588</v>
      </c>
      <c r="G244" s="163" t="s">
        <v>341</v>
      </c>
      <c r="H244" s="164">
        <v>21.455</v>
      </c>
      <c r="I244" s="165"/>
      <c r="J244" s="166">
        <f>ROUND(I244*H244,2)</f>
        <v>0</v>
      </c>
      <c r="K244" s="162" t="s">
        <v>277</v>
      </c>
      <c r="L244" s="33"/>
      <c r="M244" s="167" t="s">
        <v>154</v>
      </c>
      <c r="N244" s="168" t="s">
        <v>178</v>
      </c>
      <c r="O244" s="34"/>
      <c r="P244" s="169">
        <f>O244*H244</f>
        <v>0</v>
      </c>
      <c r="Q244" s="169">
        <v>0.00456</v>
      </c>
      <c r="R244" s="169">
        <f>Q244*H244</f>
        <v>0.09783479999999999</v>
      </c>
      <c r="S244" s="169">
        <v>0</v>
      </c>
      <c r="T244" s="170">
        <f>S244*H244</f>
        <v>0</v>
      </c>
      <c r="AR244" s="16" t="s">
        <v>278</v>
      </c>
      <c r="AT244" s="16" t="s">
        <v>273</v>
      </c>
      <c r="AU244" s="16" t="s">
        <v>286</v>
      </c>
      <c r="AY244" s="16" t="s">
        <v>271</v>
      </c>
      <c r="BE244" s="171">
        <f>IF(N244="základní",J244,0)</f>
        <v>0</v>
      </c>
      <c r="BF244" s="171">
        <f>IF(N244="snížená",J244,0)</f>
        <v>0</v>
      </c>
      <c r="BG244" s="171">
        <f>IF(N244="zákl. přenesená",J244,0)</f>
        <v>0</v>
      </c>
      <c r="BH244" s="171">
        <f>IF(N244="sníž. přenesená",J244,0)</f>
        <v>0</v>
      </c>
      <c r="BI244" s="171">
        <f>IF(N244="nulová",J244,0)</f>
        <v>0</v>
      </c>
      <c r="BJ244" s="16" t="s">
        <v>156</v>
      </c>
      <c r="BK244" s="171">
        <f>ROUND(I244*H244,2)</f>
        <v>0</v>
      </c>
      <c r="BL244" s="16" t="s">
        <v>278</v>
      </c>
      <c r="BM244" s="16" t="s">
        <v>589</v>
      </c>
    </row>
    <row r="245" spans="2:47" s="1" customFormat="1" ht="30" customHeight="1">
      <c r="B245" s="33"/>
      <c r="D245" s="182" t="s">
        <v>387</v>
      </c>
      <c r="F245" s="203" t="s">
        <v>590</v>
      </c>
      <c r="I245" s="131"/>
      <c r="L245" s="33"/>
      <c r="M245" s="63"/>
      <c r="N245" s="34"/>
      <c r="O245" s="34"/>
      <c r="P245" s="34"/>
      <c r="Q245" s="34"/>
      <c r="R245" s="34"/>
      <c r="S245" s="34"/>
      <c r="T245" s="64"/>
      <c r="AT245" s="16" t="s">
        <v>387</v>
      </c>
      <c r="AU245" s="16" t="s">
        <v>286</v>
      </c>
    </row>
    <row r="246" spans="2:51" s="11" customFormat="1" ht="22.5" customHeight="1">
      <c r="B246" s="172"/>
      <c r="D246" s="182" t="s">
        <v>280</v>
      </c>
      <c r="E246" s="181" t="s">
        <v>154</v>
      </c>
      <c r="F246" s="183" t="s">
        <v>591</v>
      </c>
      <c r="H246" s="184">
        <v>8.595</v>
      </c>
      <c r="I246" s="177"/>
      <c r="L246" s="172"/>
      <c r="M246" s="178"/>
      <c r="N246" s="179"/>
      <c r="O246" s="179"/>
      <c r="P246" s="179"/>
      <c r="Q246" s="179"/>
      <c r="R246" s="179"/>
      <c r="S246" s="179"/>
      <c r="T246" s="180"/>
      <c r="AT246" s="181" t="s">
        <v>280</v>
      </c>
      <c r="AU246" s="181" t="s">
        <v>286</v>
      </c>
      <c r="AV246" s="11" t="s">
        <v>215</v>
      </c>
      <c r="AW246" s="11" t="s">
        <v>282</v>
      </c>
      <c r="AX246" s="11" t="s">
        <v>207</v>
      </c>
      <c r="AY246" s="181" t="s">
        <v>271</v>
      </c>
    </row>
    <row r="247" spans="2:51" s="11" customFormat="1" ht="22.5" customHeight="1">
      <c r="B247" s="172"/>
      <c r="D247" s="182" t="s">
        <v>280</v>
      </c>
      <c r="E247" s="181" t="s">
        <v>154</v>
      </c>
      <c r="F247" s="183" t="s">
        <v>592</v>
      </c>
      <c r="H247" s="184">
        <v>10.288</v>
      </c>
      <c r="I247" s="177"/>
      <c r="L247" s="172"/>
      <c r="M247" s="178"/>
      <c r="N247" s="179"/>
      <c r="O247" s="179"/>
      <c r="P247" s="179"/>
      <c r="Q247" s="179"/>
      <c r="R247" s="179"/>
      <c r="S247" s="179"/>
      <c r="T247" s="180"/>
      <c r="AT247" s="181" t="s">
        <v>280</v>
      </c>
      <c r="AU247" s="181" t="s">
        <v>286</v>
      </c>
      <c r="AV247" s="11" t="s">
        <v>215</v>
      </c>
      <c r="AW247" s="11" t="s">
        <v>282</v>
      </c>
      <c r="AX247" s="11" t="s">
        <v>207</v>
      </c>
      <c r="AY247" s="181" t="s">
        <v>271</v>
      </c>
    </row>
    <row r="248" spans="2:51" s="11" customFormat="1" ht="22.5" customHeight="1">
      <c r="B248" s="172"/>
      <c r="D248" s="173" t="s">
        <v>280</v>
      </c>
      <c r="E248" s="174" t="s">
        <v>154</v>
      </c>
      <c r="F248" s="175" t="s">
        <v>593</v>
      </c>
      <c r="H248" s="176">
        <v>2.572</v>
      </c>
      <c r="I248" s="177"/>
      <c r="L248" s="172"/>
      <c r="M248" s="178"/>
      <c r="N248" s="179"/>
      <c r="O248" s="179"/>
      <c r="P248" s="179"/>
      <c r="Q248" s="179"/>
      <c r="R248" s="179"/>
      <c r="S248" s="179"/>
      <c r="T248" s="180"/>
      <c r="AT248" s="181" t="s">
        <v>280</v>
      </c>
      <c r="AU248" s="181" t="s">
        <v>286</v>
      </c>
      <c r="AV248" s="11" t="s">
        <v>215</v>
      </c>
      <c r="AW248" s="11" t="s">
        <v>282</v>
      </c>
      <c r="AX248" s="11" t="s">
        <v>207</v>
      </c>
      <c r="AY248" s="181" t="s">
        <v>271</v>
      </c>
    </row>
    <row r="249" spans="2:65" s="1" customFormat="1" ht="22.5" customHeight="1">
      <c r="B249" s="159"/>
      <c r="C249" s="160" t="s">
        <v>594</v>
      </c>
      <c r="D249" s="160" t="s">
        <v>273</v>
      </c>
      <c r="E249" s="161" t="s">
        <v>595</v>
      </c>
      <c r="F249" s="162" t="s">
        <v>596</v>
      </c>
      <c r="G249" s="163" t="s">
        <v>341</v>
      </c>
      <c r="H249" s="164">
        <v>164.195</v>
      </c>
      <c r="I249" s="165"/>
      <c r="J249" s="166">
        <f>ROUND(I249*H249,2)</f>
        <v>0</v>
      </c>
      <c r="K249" s="162" t="s">
        <v>277</v>
      </c>
      <c r="L249" s="33"/>
      <c r="M249" s="167" t="s">
        <v>154</v>
      </c>
      <c r="N249" s="168" t="s">
        <v>178</v>
      </c>
      <c r="O249" s="34"/>
      <c r="P249" s="169">
        <f>O249*H249</f>
        <v>0</v>
      </c>
      <c r="Q249" s="169">
        <v>0.00735</v>
      </c>
      <c r="R249" s="169">
        <f>Q249*H249</f>
        <v>1.2068332499999999</v>
      </c>
      <c r="S249" s="169">
        <v>0</v>
      </c>
      <c r="T249" s="170">
        <f>S249*H249</f>
        <v>0</v>
      </c>
      <c r="AR249" s="16" t="s">
        <v>278</v>
      </c>
      <c r="AT249" s="16" t="s">
        <v>273</v>
      </c>
      <c r="AU249" s="16" t="s">
        <v>286</v>
      </c>
      <c r="AY249" s="16" t="s">
        <v>271</v>
      </c>
      <c r="BE249" s="171">
        <f>IF(N249="základní",J249,0)</f>
        <v>0</v>
      </c>
      <c r="BF249" s="171">
        <f>IF(N249="snížená",J249,0)</f>
        <v>0</v>
      </c>
      <c r="BG249" s="171">
        <f>IF(N249="zákl. přenesená",J249,0)</f>
        <v>0</v>
      </c>
      <c r="BH249" s="171">
        <f>IF(N249="sníž. přenesená",J249,0)</f>
        <v>0</v>
      </c>
      <c r="BI249" s="171">
        <f>IF(N249="nulová",J249,0)</f>
        <v>0</v>
      </c>
      <c r="BJ249" s="16" t="s">
        <v>156</v>
      </c>
      <c r="BK249" s="171">
        <f>ROUND(I249*H249,2)</f>
        <v>0</v>
      </c>
      <c r="BL249" s="16" t="s">
        <v>278</v>
      </c>
      <c r="BM249" s="16" t="s">
        <v>597</v>
      </c>
    </row>
    <row r="250" spans="2:47" s="1" customFormat="1" ht="30" customHeight="1">
      <c r="B250" s="33"/>
      <c r="D250" s="182" t="s">
        <v>387</v>
      </c>
      <c r="F250" s="203" t="s">
        <v>598</v>
      </c>
      <c r="I250" s="131"/>
      <c r="L250" s="33"/>
      <c r="M250" s="63"/>
      <c r="N250" s="34"/>
      <c r="O250" s="34"/>
      <c r="P250" s="34"/>
      <c r="Q250" s="34"/>
      <c r="R250" s="34"/>
      <c r="S250" s="34"/>
      <c r="T250" s="64"/>
      <c r="AT250" s="16" t="s">
        <v>387</v>
      </c>
      <c r="AU250" s="16" t="s">
        <v>286</v>
      </c>
    </row>
    <row r="251" spans="2:51" s="11" customFormat="1" ht="22.5" customHeight="1">
      <c r="B251" s="172"/>
      <c r="D251" s="173" t="s">
        <v>280</v>
      </c>
      <c r="E251" s="174" t="s">
        <v>154</v>
      </c>
      <c r="F251" s="175" t="s">
        <v>599</v>
      </c>
      <c r="H251" s="176">
        <v>164.195</v>
      </c>
      <c r="I251" s="177"/>
      <c r="L251" s="172"/>
      <c r="M251" s="178"/>
      <c r="N251" s="179"/>
      <c r="O251" s="179"/>
      <c r="P251" s="179"/>
      <c r="Q251" s="179"/>
      <c r="R251" s="179"/>
      <c r="S251" s="179"/>
      <c r="T251" s="180"/>
      <c r="AT251" s="181" t="s">
        <v>280</v>
      </c>
      <c r="AU251" s="181" t="s">
        <v>286</v>
      </c>
      <c r="AV251" s="11" t="s">
        <v>215</v>
      </c>
      <c r="AW251" s="11" t="s">
        <v>282</v>
      </c>
      <c r="AX251" s="11" t="s">
        <v>207</v>
      </c>
      <c r="AY251" s="181" t="s">
        <v>271</v>
      </c>
    </row>
    <row r="252" spans="2:65" s="1" customFormat="1" ht="22.5" customHeight="1">
      <c r="B252" s="159"/>
      <c r="C252" s="160" t="s">
        <v>542</v>
      </c>
      <c r="D252" s="160" t="s">
        <v>273</v>
      </c>
      <c r="E252" s="161" t="s">
        <v>600</v>
      </c>
      <c r="F252" s="162" t="s">
        <v>601</v>
      </c>
      <c r="G252" s="163" t="s">
        <v>341</v>
      </c>
      <c r="H252" s="164">
        <v>164.195</v>
      </c>
      <c r="I252" s="165"/>
      <c r="J252" s="166">
        <f>ROUND(I252*H252,2)</f>
        <v>0</v>
      </c>
      <c r="K252" s="162" t="s">
        <v>154</v>
      </c>
      <c r="L252" s="33"/>
      <c r="M252" s="167" t="s">
        <v>154</v>
      </c>
      <c r="N252" s="168" t="s">
        <v>178</v>
      </c>
      <c r="O252" s="34"/>
      <c r="P252" s="169">
        <f>O252*H252</f>
        <v>0</v>
      </c>
      <c r="Q252" s="169">
        <v>0.05258</v>
      </c>
      <c r="R252" s="169">
        <f>Q252*H252</f>
        <v>8.6333731</v>
      </c>
      <c r="S252" s="169">
        <v>0</v>
      </c>
      <c r="T252" s="170">
        <f>S252*H252</f>
        <v>0</v>
      </c>
      <c r="AR252" s="16" t="s">
        <v>278</v>
      </c>
      <c r="AT252" s="16" t="s">
        <v>273</v>
      </c>
      <c r="AU252" s="16" t="s">
        <v>286</v>
      </c>
      <c r="AY252" s="16" t="s">
        <v>271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6" t="s">
        <v>156</v>
      </c>
      <c r="BK252" s="171">
        <f>ROUND(I252*H252,2)</f>
        <v>0</v>
      </c>
      <c r="BL252" s="16" t="s">
        <v>278</v>
      </c>
      <c r="BM252" s="16" t="s">
        <v>602</v>
      </c>
    </row>
    <row r="253" spans="2:51" s="11" customFormat="1" ht="22.5" customHeight="1">
      <c r="B253" s="172"/>
      <c r="D253" s="182" t="s">
        <v>280</v>
      </c>
      <c r="E253" s="181" t="s">
        <v>154</v>
      </c>
      <c r="F253" s="183" t="s">
        <v>603</v>
      </c>
      <c r="H253" s="184">
        <v>164.195</v>
      </c>
      <c r="I253" s="177"/>
      <c r="L253" s="172"/>
      <c r="M253" s="178"/>
      <c r="N253" s="179"/>
      <c r="O253" s="179"/>
      <c r="P253" s="179"/>
      <c r="Q253" s="179"/>
      <c r="R253" s="179"/>
      <c r="S253" s="179"/>
      <c r="T253" s="180"/>
      <c r="AT253" s="181" t="s">
        <v>280</v>
      </c>
      <c r="AU253" s="181" t="s">
        <v>286</v>
      </c>
      <c r="AV253" s="11" t="s">
        <v>215</v>
      </c>
      <c r="AW253" s="11" t="s">
        <v>282</v>
      </c>
      <c r="AX253" s="11" t="s">
        <v>207</v>
      </c>
      <c r="AY253" s="181" t="s">
        <v>271</v>
      </c>
    </row>
    <row r="254" spans="2:63" s="10" customFormat="1" ht="21.75" customHeight="1">
      <c r="B254" s="145"/>
      <c r="D254" s="156" t="s">
        <v>206</v>
      </c>
      <c r="E254" s="157" t="s">
        <v>604</v>
      </c>
      <c r="F254" s="157" t="s">
        <v>605</v>
      </c>
      <c r="I254" s="148"/>
      <c r="J254" s="158">
        <f>BK254</f>
        <v>0</v>
      </c>
      <c r="L254" s="145"/>
      <c r="M254" s="150"/>
      <c r="N254" s="151"/>
      <c r="O254" s="151"/>
      <c r="P254" s="152">
        <f>SUM(P255:P256)</f>
        <v>0</v>
      </c>
      <c r="Q254" s="151"/>
      <c r="R254" s="152">
        <f>SUM(R255:R256)</f>
        <v>0.25515</v>
      </c>
      <c r="S254" s="151"/>
      <c r="T254" s="153">
        <f>SUM(T255:T256)</f>
        <v>0</v>
      </c>
      <c r="AR254" s="146" t="s">
        <v>156</v>
      </c>
      <c r="AT254" s="154" t="s">
        <v>206</v>
      </c>
      <c r="AU254" s="154" t="s">
        <v>215</v>
      </c>
      <c r="AY254" s="146" t="s">
        <v>271</v>
      </c>
      <c r="BK254" s="155">
        <f>SUM(BK255:BK256)</f>
        <v>0</v>
      </c>
    </row>
    <row r="255" spans="2:65" s="1" customFormat="1" ht="22.5" customHeight="1">
      <c r="B255" s="159"/>
      <c r="C255" s="160" t="s">
        <v>584</v>
      </c>
      <c r="D255" s="160" t="s">
        <v>273</v>
      </c>
      <c r="E255" s="161" t="s">
        <v>606</v>
      </c>
      <c r="F255" s="162" t="s">
        <v>607</v>
      </c>
      <c r="G255" s="163" t="s">
        <v>341</v>
      </c>
      <c r="H255" s="164">
        <v>2.43</v>
      </c>
      <c r="I255" s="165"/>
      <c r="J255" s="166">
        <f>ROUND(I255*H255,2)</f>
        <v>0</v>
      </c>
      <c r="K255" s="162" t="s">
        <v>277</v>
      </c>
      <c r="L255" s="33"/>
      <c r="M255" s="167" t="s">
        <v>154</v>
      </c>
      <c r="N255" s="168" t="s">
        <v>178</v>
      </c>
      <c r="O255" s="34"/>
      <c r="P255" s="169">
        <f>O255*H255</f>
        <v>0</v>
      </c>
      <c r="Q255" s="169">
        <v>0.105</v>
      </c>
      <c r="R255" s="169">
        <f>Q255*H255</f>
        <v>0.25515</v>
      </c>
      <c r="S255" s="169">
        <v>0</v>
      </c>
      <c r="T255" s="170">
        <f>S255*H255</f>
        <v>0</v>
      </c>
      <c r="AR255" s="16" t="s">
        <v>278</v>
      </c>
      <c r="AT255" s="16" t="s">
        <v>273</v>
      </c>
      <c r="AU255" s="16" t="s">
        <v>286</v>
      </c>
      <c r="AY255" s="16" t="s">
        <v>271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6" t="s">
        <v>156</v>
      </c>
      <c r="BK255" s="171">
        <f>ROUND(I255*H255,2)</f>
        <v>0</v>
      </c>
      <c r="BL255" s="16" t="s">
        <v>278</v>
      </c>
      <c r="BM255" s="16" t="s">
        <v>608</v>
      </c>
    </row>
    <row r="256" spans="2:51" s="11" customFormat="1" ht="22.5" customHeight="1">
      <c r="B256" s="172"/>
      <c r="D256" s="182" t="s">
        <v>280</v>
      </c>
      <c r="E256" s="181" t="s">
        <v>154</v>
      </c>
      <c r="F256" s="183" t="s">
        <v>609</v>
      </c>
      <c r="H256" s="184">
        <v>2.43</v>
      </c>
      <c r="I256" s="177"/>
      <c r="L256" s="172"/>
      <c r="M256" s="178"/>
      <c r="N256" s="179"/>
      <c r="O256" s="179"/>
      <c r="P256" s="179"/>
      <c r="Q256" s="179"/>
      <c r="R256" s="179"/>
      <c r="S256" s="179"/>
      <c r="T256" s="180"/>
      <c r="AT256" s="181" t="s">
        <v>280</v>
      </c>
      <c r="AU256" s="181" t="s">
        <v>286</v>
      </c>
      <c r="AV256" s="11" t="s">
        <v>215</v>
      </c>
      <c r="AW256" s="11" t="s">
        <v>282</v>
      </c>
      <c r="AX256" s="11" t="s">
        <v>207</v>
      </c>
      <c r="AY256" s="181" t="s">
        <v>271</v>
      </c>
    </row>
    <row r="257" spans="2:63" s="10" customFormat="1" ht="21.75" customHeight="1">
      <c r="B257" s="145"/>
      <c r="D257" s="156" t="s">
        <v>206</v>
      </c>
      <c r="E257" s="157" t="s">
        <v>610</v>
      </c>
      <c r="F257" s="157" t="s">
        <v>611</v>
      </c>
      <c r="I257" s="148"/>
      <c r="J257" s="158">
        <f>BK257</f>
        <v>0</v>
      </c>
      <c r="L257" s="145"/>
      <c r="M257" s="150"/>
      <c r="N257" s="151"/>
      <c r="O257" s="151"/>
      <c r="P257" s="152">
        <f>SUM(P258:P259)</f>
        <v>0</v>
      </c>
      <c r="Q257" s="151"/>
      <c r="R257" s="152">
        <f>SUM(R258:R259)</f>
        <v>0.00081</v>
      </c>
      <c r="S257" s="151"/>
      <c r="T257" s="153">
        <f>SUM(T258:T259)</f>
        <v>0</v>
      </c>
      <c r="AR257" s="146" t="s">
        <v>156</v>
      </c>
      <c r="AT257" s="154" t="s">
        <v>206</v>
      </c>
      <c r="AU257" s="154" t="s">
        <v>215</v>
      </c>
      <c r="AY257" s="146" t="s">
        <v>271</v>
      </c>
      <c r="BK257" s="155">
        <f>SUM(BK258:BK259)</f>
        <v>0</v>
      </c>
    </row>
    <row r="258" spans="2:65" s="1" customFormat="1" ht="22.5" customHeight="1">
      <c r="B258" s="159"/>
      <c r="C258" s="160" t="s">
        <v>604</v>
      </c>
      <c r="D258" s="160" t="s">
        <v>273</v>
      </c>
      <c r="E258" s="161" t="s">
        <v>612</v>
      </c>
      <c r="F258" s="162" t="s">
        <v>613</v>
      </c>
      <c r="G258" s="163" t="s">
        <v>614</v>
      </c>
      <c r="H258" s="164">
        <v>1</v>
      </c>
      <c r="I258" s="165"/>
      <c r="J258" s="166">
        <f>ROUND(I258*H258,2)</f>
        <v>0</v>
      </c>
      <c r="K258" s="162" t="s">
        <v>277</v>
      </c>
      <c r="L258" s="33"/>
      <c r="M258" s="167" t="s">
        <v>154</v>
      </c>
      <c r="N258" s="168" t="s">
        <v>178</v>
      </c>
      <c r="O258" s="34"/>
      <c r="P258" s="169">
        <f>O258*H258</f>
        <v>0</v>
      </c>
      <c r="Q258" s="169">
        <v>0</v>
      </c>
      <c r="R258" s="169">
        <f>Q258*H258</f>
        <v>0</v>
      </c>
      <c r="S258" s="169">
        <v>0</v>
      </c>
      <c r="T258" s="170">
        <f>S258*H258</f>
        <v>0</v>
      </c>
      <c r="AR258" s="16" t="s">
        <v>278</v>
      </c>
      <c r="AT258" s="16" t="s">
        <v>273</v>
      </c>
      <c r="AU258" s="16" t="s">
        <v>286</v>
      </c>
      <c r="AY258" s="16" t="s">
        <v>271</v>
      </c>
      <c r="BE258" s="171">
        <f>IF(N258="základní",J258,0)</f>
        <v>0</v>
      </c>
      <c r="BF258" s="171">
        <f>IF(N258="snížená",J258,0)</f>
        <v>0</v>
      </c>
      <c r="BG258" s="171">
        <f>IF(N258="zákl. přenesená",J258,0)</f>
        <v>0</v>
      </c>
      <c r="BH258" s="171">
        <f>IF(N258="sníž. přenesená",J258,0)</f>
        <v>0</v>
      </c>
      <c r="BI258" s="171">
        <f>IF(N258="nulová",J258,0)</f>
        <v>0</v>
      </c>
      <c r="BJ258" s="16" t="s">
        <v>156</v>
      </c>
      <c r="BK258" s="171">
        <f>ROUND(I258*H258,2)</f>
        <v>0</v>
      </c>
      <c r="BL258" s="16" t="s">
        <v>278</v>
      </c>
      <c r="BM258" s="16" t="s">
        <v>615</v>
      </c>
    </row>
    <row r="259" spans="2:65" s="1" customFormat="1" ht="22.5" customHeight="1">
      <c r="B259" s="159"/>
      <c r="C259" s="193" t="s">
        <v>610</v>
      </c>
      <c r="D259" s="193" t="s">
        <v>369</v>
      </c>
      <c r="E259" s="194" t="s">
        <v>616</v>
      </c>
      <c r="F259" s="195" t="s">
        <v>617</v>
      </c>
      <c r="G259" s="196" t="s">
        <v>614</v>
      </c>
      <c r="H259" s="197">
        <v>1</v>
      </c>
      <c r="I259" s="198"/>
      <c r="J259" s="199">
        <f>ROUND(I259*H259,2)</f>
        <v>0</v>
      </c>
      <c r="K259" s="195" t="s">
        <v>154</v>
      </c>
      <c r="L259" s="200"/>
      <c r="M259" s="201" t="s">
        <v>154</v>
      </c>
      <c r="N259" s="202" t="s">
        <v>178</v>
      </c>
      <c r="O259" s="34"/>
      <c r="P259" s="169">
        <f>O259*H259</f>
        <v>0</v>
      </c>
      <c r="Q259" s="169">
        <v>0.00081</v>
      </c>
      <c r="R259" s="169">
        <f>Q259*H259</f>
        <v>0.00081</v>
      </c>
      <c r="S259" s="169">
        <v>0</v>
      </c>
      <c r="T259" s="170">
        <f>S259*H259</f>
        <v>0</v>
      </c>
      <c r="AR259" s="16" t="s">
        <v>310</v>
      </c>
      <c r="AT259" s="16" t="s">
        <v>369</v>
      </c>
      <c r="AU259" s="16" t="s">
        <v>286</v>
      </c>
      <c r="AY259" s="16" t="s">
        <v>271</v>
      </c>
      <c r="BE259" s="171">
        <f>IF(N259="základní",J259,0)</f>
        <v>0</v>
      </c>
      <c r="BF259" s="171">
        <f>IF(N259="snížená",J259,0)</f>
        <v>0</v>
      </c>
      <c r="BG259" s="171">
        <f>IF(N259="zákl. přenesená",J259,0)</f>
        <v>0</v>
      </c>
      <c r="BH259" s="171">
        <f>IF(N259="sníž. přenesená",J259,0)</f>
        <v>0</v>
      </c>
      <c r="BI259" s="171">
        <f>IF(N259="nulová",J259,0)</f>
        <v>0</v>
      </c>
      <c r="BJ259" s="16" t="s">
        <v>156</v>
      </c>
      <c r="BK259" s="171">
        <f>ROUND(I259*H259,2)</f>
        <v>0</v>
      </c>
      <c r="BL259" s="16" t="s">
        <v>278</v>
      </c>
      <c r="BM259" s="16" t="s">
        <v>618</v>
      </c>
    </row>
    <row r="260" spans="2:63" s="10" customFormat="1" ht="29.25" customHeight="1">
      <c r="B260" s="145"/>
      <c r="D260" s="146" t="s">
        <v>206</v>
      </c>
      <c r="E260" s="206" t="s">
        <v>316</v>
      </c>
      <c r="F260" s="206" t="s">
        <v>619</v>
      </c>
      <c r="I260" s="148"/>
      <c r="J260" s="207">
        <f>BK260</f>
        <v>0</v>
      </c>
      <c r="L260" s="145"/>
      <c r="M260" s="150"/>
      <c r="N260" s="151"/>
      <c r="O260" s="151"/>
      <c r="P260" s="152">
        <f>P261+P277+P284+P314</f>
        <v>0</v>
      </c>
      <c r="Q260" s="151"/>
      <c r="R260" s="152">
        <f>R261+R277+R284+R314</f>
        <v>0.020517665999999997</v>
      </c>
      <c r="S260" s="151"/>
      <c r="T260" s="153">
        <f>T261+T277+T284+T314</f>
        <v>10.159227000000003</v>
      </c>
      <c r="AR260" s="146" t="s">
        <v>156</v>
      </c>
      <c r="AT260" s="154" t="s">
        <v>206</v>
      </c>
      <c r="AU260" s="154" t="s">
        <v>156</v>
      </c>
      <c r="AY260" s="146" t="s">
        <v>271</v>
      </c>
      <c r="BK260" s="155">
        <f>BK261+BK277+BK284+BK314</f>
        <v>0</v>
      </c>
    </row>
    <row r="261" spans="2:63" s="10" customFormat="1" ht="14.25" customHeight="1">
      <c r="B261" s="145"/>
      <c r="D261" s="156" t="s">
        <v>206</v>
      </c>
      <c r="E261" s="157" t="s">
        <v>620</v>
      </c>
      <c r="F261" s="157" t="s">
        <v>621</v>
      </c>
      <c r="I261" s="148"/>
      <c r="J261" s="158">
        <f>BK261</f>
        <v>0</v>
      </c>
      <c r="L261" s="145"/>
      <c r="M261" s="150"/>
      <c r="N261" s="151"/>
      <c r="O261" s="151"/>
      <c r="P261" s="152">
        <f>SUM(P262:P276)</f>
        <v>0</v>
      </c>
      <c r="Q261" s="151"/>
      <c r="R261" s="152">
        <f>SUM(R262:R276)</f>
        <v>0.000936</v>
      </c>
      <c r="S261" s="151"/>
      <c r="T261" s="153">
        <f>SUM(T262:T276)</f>
        <v>0</v>
      </c>
      <c r="AR261" s="146" t="s">
        <v>156</v>
      </c>
      <c r="AT261" s="154" t="s">
        <v>206</v>
      </c>
      <c r="AU261" s="154" t="s">
        <v>215</v>
      </c>
      <c r="AY261" s="146" t="s">
        <v>271</v>
      </c>
      <c r="BK261" s="155">
        <f>SUM(BK262:BK276)</f>
        <v>0</v>
      </c>
    </row>
    <row r="262" spans="2:65" s="1" customFormat="1" ht="31.5" customHeight="1">
      <c r="B262" s="159"/>
      <c r="C262" s="160" t="s">
        <v>622</v>
      </c>
      <c r="D262" s="160" t="s">
        <v>273</v>
      </c>
      <c r="E262" s="161" t="s">
        <v>623</v>
      </c>
      <c r="F262" s="162" t="s">
        <v>624</v>
      </c>
      <c r="G262" s="163" t="s">
        <v>341</v>
      </c>
      <c r="H262" s="164">
        <v>258.278</v>
      </c>
      <c r="I262" s="165"/>
      <c r="J262" s="166">
        <f>ROUND(I262*H262,2)</f>
        <v>0</v>
      </c>
      <c r="K262" s="162" t="s">
        <v>277</v>
      </c>
      <c r="L262" s="33"/>
      <c r="M262" s="167" t="s">
        <v>154</v>
      </c>
      <c r="N262" s="168" t="s">
        <v>178</v>
      </c>
      <c r="O262" s="34"/>
      <c r="P262" s="169">
        <f>O262*H262</f>
        <v>0</v>
      </c>
      <c r="Q262" s="169">
        <v>0</v>
      </c>
      <c r="R262" s="169">
        <f>Q262*H262</f>
        <v>0</v>
      </c>
      <c r="S262" s="169">
        <v>0</v>
      </c>
      <c r="T262" s="170">
        <f>S262*H262</f>
        <v>0</v>
      </c>
      <c r="AR262" s="16" t="s">
        <v>278</v>
      </c>
      <c r="AT262" s="16" t="s">
        <v>273</v>
      </c>
      <c r="AU262" s="16" t="s">
        <v>286</v>
      </c>
      <c r="AY262" s="16" t="s">
        <v>271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6" t="s">
        <v>156</v>
      </c>
      <c r="BK262" s="171">
        <f>ROUND(I262*H262,2)</f>
        <v>0</v>
      </c>
      <c r="BL262" s="16" t="s">
        <v>278</v>
      </c>
      <c r="BM262" s="16" t="s">
        <v>625</v>
      </c>
    </row>
    <row r="263" spans="2:51" s="11" customFormat="1" ht="22.5" customHeight="1">
      <c r="B263" s="172"/>
      <c r="D263" s="182" t="s">
        <v>280</v>
      </c>
      <c r="E263" s="181" t="s">
        <v>154</v>
      </c>
      <c r="F263" s="183" t="s">
        <v>626</v>
      </c>
      <c r="H263" s="184">
        <v>223.628</v>
      </c>
      <c r="I263" s="177"/>
      <c r="L263" s="172"/>
      <c r="M263" s="178"/>
      <c r="N263" s="179"/>
      <c r="O263" s="179"/>
      <c r="P263" s="179"/>
      <c r="Q263" s="179"/>
      <c r="R263" s="179"/>
      <c r="S263" s="179"/>
      <c r="T263" s="180"/>
      <c r="AT263" s="181" t="s">
        <v>280</v>
      </c>
      <c r="AU263" s="181" t="s">
        <v>286</v>
      </c>
      <c r="AV263" s="11" t="s">
        <v>215</v>
      </c>
      <c r="AW263" s="11" t="s">
        <v>282</v>
      </c>
      <c r="AX263" s="11" t="s">
        <v>207</v>
      </c>
      <c r="AY263" s="181" t="s">
        <v>271</v>
      </c>
    </row>
    <row r="264" spans="2:51" s="11" customFormat="1" ht="22.5" customHeight="1">
      <c r="B264" s="172"/>
      <c r="D264" s="173" t="s">
        <v>280</v>
      </c>
      <c r="E264" s="174" t="s">
        <v>154</v>
      </c>
      <c r="F264" s="175" t="s">
        <v>627</v>
      </c>
      <c r="H264" s="176">
        <v>34.65</v>
      </c>
      <c r="I264" s="177"/>
      <c r="L264" s="172"/>
      <c r="M264" s="178"/>
      <c r="N264" s="179"/>
      <c r="O264" s="179"/>
      <c r="P264" s="179"/>
      <c r="Q264" s="179"/>
      <c r="R264" s="179"/>
      <c r="S264" s="179"/>
      <c r="T264" s="180"/>
      <c r="AT264" s="181" t="s">
        <v>280</v>
      </c>
      <c r="AU264" s="181" t="s">
        <v>286</v>
      </c>
      <c r="AV264" s="11" t="s">
        <v>215</v>
      </c>
      <c r="AW264" s="11" t="s">
        <v>282</v>
      </c>
      <c r="AX264" s="11" t="s">
        <v>207</v>
      </c>
      <c r="AY264" s="181" t="s">
        <v>271</v>
      </c>
    </row>
    <row r="265" spans="2:65" s="1" customFormat="1" ht="31.5" customHeight="1">
      <c r="B265" s="159"/>
      <c r="C265" s="160" t="s">
        <v>628</v>
      </c>
      <c r="D265" s="160" t="s">
        <v>273</v>
      </c>
      <c r="E265" s="161" t="s">
        <v>629</v>
      </c>
      <c r="F265" s="162" t="s">
        <v>630</v>
      </c>
      <c r="G265" s="163" t="s">
        <v>341</v>
      </c>
      <c r="H265" s="164">
        <v>7748.34</v>
      </c>
      <c r="I265" s="165"/>
      <c r="J265" s="166">
        <f>ROUND(I265*H265,2)</f>
        <v>0</v>
      </c>
      <c r="K265" s="162" t="s">
        <v>277</v>
      </c>
      <c r="L265" s="33"/>
      <c r="M265" s="167" t="s">
        <v>154</v>
      </c>
      <c r="N265" s="168" t="s">
        <v>178</v>
      </c>
      <c r="O265" s="34"/>
      <c r="P265" s="169">
        <f>O265*H265</f>
        <v>0</v>
      </c>
      <c r="Q265" s="169">
        <v>0</v>
      </c>
      <c r="R265" s="169">
        <f>Q265*H265</f>
        <v>0</v>
      </c>
      <c r="S265" s="169">
        <v>0</v>
      </c>
      <c r="T265" s="170">
        <f>S265*H265</f>
        <v>0</v>
      </c>
      <c r="AR265" s="16" t="s">
        <v>278</v>
      </c>
      <c r="AT265" s="16" t="s">
        <v>273</v>
      </c>
      <c r="AU265" s="16" t="s">
        <v>286</v>
      </c>
      <c r="AY265" s="16" t="s">
        <v>271</v>
      </c>
      <c r="BE265" s="171">
        <f>IF(N265="základní",J265,0)</f>
        <v>0</v>
      </c>
      <c r="BF265" s="171">
        <f>IF(N265="snížená",J265,0)</f>
        <v>0</v>
      </c>
      <c r="BG265" s="171">
        <f>IF(N265="zákl. přenesená",J265,0)</f>
        <v>0</v>
      </c>
      <c r="BH265" s="171">
        <f>IF(N265="sníž. přenesená",J265,0)</f>
        <v>0</v>
      </c>
      <c r="BI265" s="171">
        <f>IF(N265="nulová",J265,0)</f>
        <v>0</v>
      </c>
      <c r="BJ265" s="16" t="s">
        <v>156</v>
      </c>
      <c r="BK265" s="171">
        <f>ROUND(I265*H265,2)</f>
        <v>0</v>
      </c>
      <c r="BL265" s="16" t="s">
        <v>278</v>
      </c>
      <c r="BM265" s="16" t="s">
        <v>631</v>
      </c>
    </row>
    <row r="266" spans="2:51" s="11" customFormat="1" ht="22.5" customHeight="1">
      <c r="B266" s="172"/>
      <c r="D266" s="173" t="s">
        <v>280</v>
      </c>
      <c r="F266" s="175" t="s">
        <v>632</v>
      </c>
      <c r="H266" s="176">
        <v>7748.34</v>
      </c>
      <c r="I266" s="177"/>
      <c r="L266" s="172"/>
      <c r="M266" s="178"/>
      <c r="N266" s="179"/>
      <c r="O266" s="179"/>
      <c r="P266" s="179"/>
      <c r="Q266" s="179"/>
      <c r="R266" s="179"/>
      <c r="S266" s="179"/>
      <c r="T266" s="180"/>
      <c r="AT266" s="181" t="s">
        <v>280</v>
      </c>
      <c r="AU266" s="181" t="s">
        <v>286</v>
      </c>
      <c r="AV266" s="11" t="s">
        <v>215</v>
      </c>
      <c r="AW266" s="11" t="s">
        <v>138</v>
      </c>
      <c r="AX266" s="11" t="s">
        <v>156</v>
      </c>
      <c r="AY266" s="181" t="s">
        <v>271</v>
      </c>
    </row>
    <row r="267" spans="2:65" s="1" customFormat="1" ht="31.5" customHeight="1">
      <c r="B267" s="159"/>
      <c r="C267" s="160" t="s">
        <v>633</v>
      </c>
      <c r="D267" s="160" t="s">
        <v>273</v>
      </c>
      <c r="E267" s="161" t="s">
        <v>634</v>
      </c>
      <c r="F267" s="162" t="s">
        <v>635</v>
      </c>
      <c r="G267" s="163" t="s">
        <v>341</v>
      </c>
      <c r="H267" s="164">
        <v>258.278</v>
      </c>
      <c r="I267" s="165"/>
      <c r="J267" s="166">
        <f>ROUND(I267*H267,2)</f>
        <v>0</v>
      </c>
      <c r="K267" s="162" t="s">
        <v>277</v>
      </c>
      <c r="L267" s="33"/>
      <c r="M267" s="167" t="s">
        <v>154</v>
      </c>
      <c r="N267" s="168" t="s">
        <v>178</v>
      </c>
      <c r="O267" s="34"/>
      <c r="P267" s="169">
        <f>O267*H267</f>
        <v>0</v>
      </c>
      <c r="Q267" s="169">
        <v>0</v>
      </c>
      <c r="R267" s="169">
        <f>Q267*H267</f>
        <v>0</v>
      </c>
      <c r="S267" s="169">
        <v>0</v>
      </c>
      <c r="T267" s="170">
        <f>S267*H267</f>
        <v>0</v>
      </c>
      <c r="AR267" s="16" t="s">
        <v>278</v>
      </c>
      <c r="AT267" s="16" t="s">
        <v>273</v>
      </c>
      <c r="AU267" s="16" t="s">
        <v>286</v>
      </c>
      <c r="AY267" s="16" t="s">
        <v>271</v>
      </c>
      <c r="BE267" s="171">
        <f>IF(N267="základní",J267,0)</f>
        <v>0</v>
      </c>
      <c r="BF267" s="171">
        <f>IF(N267="snížená",J267,0)</f>
        <v>0</v>
      </c>
      <c r="BG267" s="171">
        <f>IF(N267="zákl. přenesená",J267,0)</f>
        <v>0</v>
      </c>
      <c r="BH267" s="171">
        <f>IF(N267="sníž. přenesená",J267,0)</f>
        <v>0</v>
      </c>
      <c r="BI267" s="171">
        <f>IF(N267="nulová",J267,0)</f>
        <v>0</v>
      </c>
      <c r="BJ267" s="16" t="s">
        <v>156</v>
      </c>
      <c r="BK267" s="171">
        <f>ROUND(I267*H267,2)</f>
        <v>0</v>
      </c>
      <c r="BL267" s="16" t="s">
        <v>278</v>
      </c>
      <c r="BM267" s="16" t="s">
        <v>636</v>
      </c>
    </row>
    <row r="268" spans="2:65" s="1" customFormat="1" ht="22.5" customHeight="1">
      <c r="B268" s="159"/>
      <c r="C268" s="160" t="s">
        <v>637</v>
      </c>
      <c r="D268" s="160" t="s">
        <v>273</v>
      </c>
      <c r="E268" s="161" t="s">
        <v>638</v>
      </c>
      <c r="F268" s="162" t="s">
        <v>639</v>
      </c>
      <c r="G268" s="163" t="s">
        <v>472</v>
      </c>
      <c r="H268" s="164">
        <v>15.8</v>
      </c>
      <c r="I268" s="165"/>
      <c r="J268" s="166">
        <f>ROUND(I268*H268,2)</f>
        <v>0</v>
      </c>
      <c r="K268" s="162" t="s">
        <v>277</v>
      </c>
      <c r="L268" s="33"/>
      <c r="M268" s="167" t="s">
        <v>154</v>
      </c>
      <c r="N268" s="168" t="s">
        <v>178</v>
      </c>
      <c r="O268" s="34"/>
      <c r="P268" s="169">
        <f>O268*H268</f>
        <v>0</v>
      </c>
      <c r="Q268" s="169">
        <v>0</v>
      </c>
      <c r="R268" s="169">
        <f>Q268*H268</f>
        <v>0</v>
      </c>
      <c r="S268" s="169">
        <v>0</v>
      </c>
      <c r="T268" s="170">
        <f>S268*H268</f>
        <v>0</v>
      </c>
      <c r="AR268" s="16" t="s">
        <v>278</v>
      </c>
      <c r="AT268" s="16" t="s">
        <v>273</v>
      </c>
      <c r="AU268" s="16" t="s">
        <v>286</v>
      </c>
      <c r="AY268" s="16" t="s">
        <v>271</v>
      </c>
      <c r="BE268" s="171">
        <f>IF(N268="základní",J268,0)</f>
        <v>0</v>
      </c>
      <c r="BF268" s="171">
        <f>IF(N268="snížená",J268,0)</f>
        <v>0</v>
      </c>
      <c r="BG268" s="171">
        <f>IF(N268="zákl. přenesená",J268,0)</f>
        <v>0</v>
      </c>
      <c r="BH268" s="171">
        <f>IF(N268="sníž. přenesená",J268,0)</f>
        <v>0</v>
      </c>
      <c r="BI268" s="171">
        <f>IF(N268="nulová",J268,0)</f>
        <v>0</v>
      </c>
      <c r="BJ268" s="16" t="s">
        <v>156</v>
      </c>
      <c r="BK268" s="171">
        <f>ROUND(I268*H268,2)</f>
        <v>0</v>
      </c>
      <c r="BL268" s="16" t="s">
        <v>278</v>
      </c>
      <c r="BM268" s="16" t="s">
        <v>640</v>
      </c>
    </row>
    <row r="269" spans="2:51" s="11" customFormat="1" ht="22.5" customHeight="1">
      <c r="B269" s="172"/>
      <c r="D269" s="173" t="s">
        <v>280</v>
      </c>
      <c r="E269" s="174" t="s">
        <v>154</v>
      </c>
      <c r="F269" s="175" t="s">
        <v>641</v>
      </c>
      <c r="H269" s="176">
        <v>15.8</v>
      </c>
      <c r="I269" s="177"/>
      <c r="L269" s="172"/>
      <c r="M269" s="178"/>
      <c r="N269" s="179"/>
      <c r="O269" s="179"/>
      <c r="P269" s="179"/>
      <c r="Q269" s="179"/>
      <c r="R269" s="179"/>
      <c r="S269" s="179"/>
      <c r="T269" s="180"/>
      <c r="AT269" s="181" t="s">
        <v>280</v>
      </c>
      <c r="AU269" s="181" t="s">
        <v>286</v>
      </c>
      <c r="AV269" s="11" t="s">
        <v>215</v>
      </c>
      <c r="AW269" s="11" t="s">
        <v>282</v>
      </c>
      <c r="AX269" s="11" t="s">
        <v>156</v>
      </c>
      <c r="AY269" s="181" t="s">
        <v>271</v>
      </c>
    </row>
    <row r="270" spans="2:65" s="1" customFormat="1" ht="22.5" customHeight="1">
      <c r="B270" s="159"/>
      <c r="C270" s="160" t="s">
        <v>642</v>
      </c>
      <c r="D270" s="160" t="s">
        <v>273</v>
      </c>
      <c r="E270" s="161" t="s">
        <v>643</v>
      </c>
      <c r="F270" s="162" t="s">
        <v>644</v>
      </c>
      <c r="G270" s="163" t="s">
        <v>472</v>
      </c>
      <c r="H270" s="164">
        <v>474</v>
      </c>
      <c r="I270" s="165"/>
      <c r="J270" s="166">
        <f>ROUND(I270*H270,2)</f>
        <v>0</v>
      </c>
      <c r="K270" s="162" t="s">
        <v>277</v>
      </c>
      <c r="L270" s="33"/>
      <c r="M270" s="167" t="s">
        <v>154</v>
      </c>
      <c r="N270" s="168" t="s">
        <v>178</v>
      </c>
      <c r="O270" s="34"/>
      <c r="P270" s="169">
        <f>O270*H270</f>
        <v>0</v>
      </c>
      <c r="Q270" s="169">
        <v>0</v>
      </c>
      <c r="R270" s="169">
        <f>Q270*H270</f>
        <v>0</v>
      </c>
      <c r="S270" s="169">
        <v>0</v>
      </c>
      <c r="T270" s="170">
        <f>S270*H270</f>
        <v>0</v>
      </c>
      <c r="AR270" s="16" t="s">
        <v>278</v>
      </c>
      <c r="AT270" s="16" t="s">
        <v>273</v>
      </c>
      <c r="AU270" s="16" t="s">
        <v>286</v>
      </c>
      <c r="AY270" s="16" t="s">
        <v>271</v>
      </c>
      <c r="BE270" s="171">
        <f>IF(N270="základní",J270,0)</f>
        <v>0</v>
      </c>
      <c r="BF270" s="171">
        <f>IF(N270="snížená",J270,0)</f>
        <v>0</v>
      </c>
      <c r="BG270" s="171">
        <f>IF(N270="zákl. přenesená",J270,0)</f>
        <v>0</v>
      </c>
      <c r="BH270" s="171">
        <f>IF(N270="sníž. přenesená",J270,0)</f>
        <v>0</v>
      </c>
      <c r="BI270" s="171">
        <f>IF(N270="nulová",J270,0)</f>
        <v>0</v>
      </c>
      <c r="BJ270" s="16" t="s">
        <v>156</v>
      </c>
      <c r="BK270" s="171">
        <f>ROUND(I270*H270,2)</f>
        <v>0</v>
      </c>
      <c r="BL270" s="16" t="s">
        <v>278</v>
      </c>
      <c r="BM270" s="16" t="s">
        <v>645</v>
      </c>
    </row>
    <row r="271" spans="2:51" s="11" customFormat="1" ht="22.5" customHeight="1">
      <c r="B271" s="172"/>
      <c r="D271" s="173" t="s">
        <v>280</v>
      </c>
      <c r="F271" s="175" t="s">
        <v>646</v>
      </c>
      <c r="H271" s="176">
        <v>474</v>
      </c>
      <c r="I271" s="177"/>
      <c r="L271" s="172"/>
      <c r="M271" s="178"/>
      <c r="N271" s="179"/>
      <c r="O271" s="179"/>
      <c r="P271" s="179"/>
      <c r="Q271" s="179"/>
      <c r="R271" s="179"/>
      <c r="S271" s="179"/>
      <c r="T271" s="180"/>
      <c r="AT271" s="181" t="s">
        <v>280</v>
      </c>
      <c r="AU271" s="181" t="s">
        <v>286</v>
      </c>
      <c r="AV271" s="11" t="s">
        <v>215</v>
      </c>
      <c r="AW271" s="11" t="s">
        <v>138</v>
      </c>
      <c r="AX271" s="11" t="s">
        <v>156</v>
      </c>
      <c r="AY271" s="181" t="s">
        <v>271</v>
      </c>
    </row>
    <row r="272" spans="2:65" s="1" customFormat="1" ht="22.5" customHeight="1">
      <c r="B272" s="159"/>
      <c r="C272" s="160" t="s">
        <v>647</v>
      </c>
      <c r="D272" s="160" t="s">
        <v>273</v>
      </c>
      <c r="E272" s="161" t="s">
        <v>648</v>
      </c>
      <c r="F272" s="162" t="s">
        <v>649</v>
      </c>
      <c r="G272" s="163" t="s">
        <v>472</v>
      </c>
      <c r="H272" s="164">
        <v>15.8</v>
      </c>
      <c r="I272" s="165"/>
      <c r="J272" s="166">
        <f>ROUND(I272*H272,2)</f>
        <v>0</v>
      </c>
      <c r="K272" s="162" t="s">
        <v>277</v>
      </c>
      <c r="L272" s="33"/>
      <c r="M272" s="167" t="s">
        <v>154</v>
      </c>
      <c r="N272" s="168" t="s">
        <v>178</v>
      </c>
      <c r="O272" s="34"/>
      <c r="P272" s="169">
        <f>O272*H272</f>
        <v>0</v>
      </c>
      <c r="Q272" s="169">
        <v>0</v>
      </c>
      <c r="R272" s="169">
        <f>Q272*H272</f>
        <v>0</v>
      </c>
      <c r="S272" s="169">
        <v>0</v>
      </c>
      <c r="T272" s="170">
        <f>S272*H272</f>
        <v>0</v>
      </c>
      <c r="AR272" s="16" t="s">
        <v>278</v>
      </c>
      <c r="AT272" s="16" t="s">
        <v>273</v>
      </c>
      <c r="AU272" s="16" t="s">
        <v>286</v>
      </c>
      <c r="AY272" s="16" t="s">
        <v>271</v>
      </c>
      <c r="BE272" s="171">
        <f>IF(N272="základní",J272,0)</f>
        <v>0</v>
      </c>
      <c r="BF272" s="171">
        <f>IF(N272="snížená",J272,0)</f>
        <v>0</v>
      </c>
      <c r="BG272" s="171">
        <f>IF(N272="zákl. přenesená",J272,0)</f>
        <v>0</v>
      </c>
      <c r="BH272" s="171">
        <f>IF(N272="sníž. přenesená",J272,0)</f>
        <v>0</v>
      </c>
      <c r="BI272" s="171">
        <f>IF(N272="nulová",J272,0)</f>
        <v>0</v>
      </c>
      <c r="BJ272" s="16" t="s">
        <v>156</v>
      </c>
      <c r="BK272" s="171">
        <f>ROUND(I272*H272,2)</f>
        <v>0</v>
      </c>
      <c r="BL272" s="16" t="s">
        <v>278</v>
      </c>
      <c r="BM272" s="16" t="s">
        <v>650</v>
      </c>
    </row>
    <row r="273" spans="2:65" s="1" customFormat="1" ht="31.5" customHeight="1">
      <c r="B273" s="159"/>
      <c r="C273" s="160" t="s">
        <v>651</v>
      </c>
      <c r="D273" s="160" t="s">
        <v>273</v>
      </c>
      <c r="E273" s="161" t="s">
        <v>652</v>
      </c>
      <c r="F273" s="162" t="s">
        <v>653</v>
      </c>
      <c r="G273" s="163" t="s">
        <v>341</v>
      </c>
      <c r="H273" s="164">
        <v>7.2</v>
      </c>
      <c r="I273" s="165"/>
      <c r="J273" s="166">
        <f>ROUND(I273*H273,2)</f>
        <v>0</v>
      </c>
      <c r="K273" s="162" t="s">
        <v>277</v>
      </c>
      <c r="L273" s="33"/>
      <c r="M273" s="167" t="s">
        <v>154</v>
      </c>
      <c r="N273" s="168" t="s">
        <v>178</v>
      </c>
      <c r="O273" s="34"/>
      <c r="P273" s="169">
        <f>O273*H273</f>
        <v>0</v>
      </c>
      <c r="Q273" s="169">
        <v>0.00013</v>
      </c>
      <c r="R273" s="169">
        <f>Q273*H273</f>
        <v>0.000936</v>
      </c>
      <c r="S273" s="169">
        <v>0</v>
      </c>
      <c r="T273" s="170">
        <f>S273*H273</f>
        <v>0</v>
      </c>
      <c r="AR273" s="16" t="s">
        <v>353</v>
      </c>
      <c r="AT273" s="16" t="s">
        <v>273</v>
      </c>
      <c r="AU273" s="16" t="s">
        <v>286</v>
      </c>
      <c r="AY273" s="16" t="s">
        <v>271</v>
      </c>
      <c r="BE273" s="171">
        <f>IF(N273="základní",J273,0)</f>
        <v>0</v>
      </c>
      <c r="BF273" s="171">
        <f>IF(N273="snížená",J273,0)</f>
        <v>0</v>
      </c>
      <c r="BG273" s="171">
        <f>IF(N273="zákl. přenesená",J273,0)</f>
        <v>0</v>
      </c>
      <c r="BH273" s="171">
        <f>IF(N273="sníž. přenesená",J273,0)</f>
        <v>0</v>
      </c>
      <c r="BI273" s="171">
        <f>IF(N273="nulová",J273,0)</f>
        <v>0</v>
      </c>
      <c r="BJ273" s="16" t="s">
        <v>156</v>
      </c>
      <c r="BK273" s="171">
        <f>ROUND(I273*H273,2)</f>
        <v>0</v>
      </c>
      <c r="BL273" s="16" t="s">
        <v>353</v>
      </c>
      <c r="BM273" s="16" t="s">
        <v>654</v>
      </c>
    </row>
    <row r="274" spans="2:47" s="1" customFormat="1" ht="30" customHeight="1">
      <c r="B274" s="33"/>
      <c r="D274" s="182" t="s">
        <v>387</v>
      </c>
      <c r="F274" s="203" t="s">
        <v>655</v>
      </c>
      <c r="I274" s="131"/>
      <c r="L274" s="33"/>
      <c r="M274" s="63"/>
      <c r="N274" s="34"/>
      <c r="O274" s="34"/>
      <c r="P274" s="34"/>
      <c r="Q274" s="34"/>
      <c r="R274" s="34"/>
      <c r="S274" s="34"/>
      <c r="T274" s="64"/>
      <c r="AT274" s="16" t="s">
        <v>387</v>
      </c>
      <c r="AU274" s="16" t="s">
        <v>286</v>
      </c>
    </row>
    <row r="275" spans="2:51" s="11" customFormat="1" ht="22.5" customHeight="1">
      <c r="B275" s="172"/>
      <c r="D275" s="182" t="s">
        <v>280</v>
      </c>
      <c r="E275" s="181" t="s">
        <v>154</v>
      </c>
      <c r="F275" s="183" t="s">
        <v>656</v>
      </c>
      <c r="H275" s="184">
        <v>3.6</v>
      </c>
      <c r="I275" s="177"/>
      <c r="L275" s="172"/>
      <c r="M275" s="178"/>
      <c r="N275" s="179"/>
      <c r="O275" s="179"/>
      <c r="P275" s="179"/>
      <c r="Q275" s="179"/>
      <c r="R275" s="179"/>
      <c r="S275" s="179"/>
      <c r="T275" s="180"/>
      <c r="AT275" s="181" t="s">
        <v>280</v>
      </c>
      <c r="AU275" s="181" t="s">
        <v>286</v>
      </c>
      <c r="AV275" s="11" t="s">
        <v>215</v>
      </c>
      <c r="AW275" s="11" t="s">
        <v>282</v>
      </c>
      <c r="AX275" s="11" t="s">
        <v>207</v>
      </c>
      <c r="AY275" s="181" t="s">
        <v>271</v>
      </c>
    </row>
    <row r="276" spans="2:51" s="11" customFormat="1" ht="22.5" customHeight="1">
      <c r="B276" s="172"/>
      <c r="D276" s="182" t="s">
        <v>280</v>
      </c>
      <c r="E276" s="181" t="s">
        <v>154</v>
      </c>
      <c r="F276" s="183" t="s">
        <v>657</v>
      </c>
      <c r="H276" s="184">
        <v>3.6</v>
      </c>
      <c r="I276" s="177"/>
      <c r="L276" s="172"/>
      <c r="M276" s="178"/>
      <c r="N276" s="179"/>
      <c r="O276" s="179"/>
      <c r="P276" s="179"/>
      <c r="Q276" s="179"/>
      <c r="R276" s="179"/>
      <c r="S276" s="179"/>
      <c r="T276" s="180"/>
      <c r="AT276" s="181" t="s">
        <v>280</v>
      </c>
      <c r="AU276" s="181" t="s">
        <v>286</v>
      </c>
      <c r="AV276" s="11" t="s">
        <v>215</v>
      </c>
      <c r="AW276" s="11" t="s">
        <v>282</v>
      </c>
      <c r="AX276" s="11" t="s">
        <v>207</v>
      </c>
      <c r="AY276" s="181" t="s">
        <v>271</v>
      </c>
    </row>
    <row r="277" spans="2:63" s="10" customFormat="1" ht="21.75" customHeight="1">
      <c r="B277" s="145"/>
      <c r="D277" s="156" t="s">
        <v>206</v>
      </c>
      <c r="E277" s="157" t="s">
        <v>658</v>
      </c>
      <c r="F277" s="157" t="s">
        <v>659</v>
      </c>
      <c r="I277" s="148"/>
      <c r="J277" s="158">
        <f>BK277</f>
        <v>0</v>
      </c>
      <c r="L277" s="145"/>
      <c r="M277" s="150"/>
      <c r="N277" s="151"/>
      <c r="O277" s="151"/>
      <c r="P277" s="152">
        <f>SUM(P278:P283)</f>
        <v>0</v>
      </c>
      <c r="Q277" s="151"/>
      <c r="R277" s="152">
        <f>SUM(R278:R283)</f>
        <v>0.019581665999999998</v>
      </c>
      <c r="S277" s="151"/>
      <c r="T277" s="153">
        <f>SUM(T278:T283)</f>
        <v>0</v>
      </c>
      <c r="AR277" s="146" t="s">
        <v>156</v>
      </c>
      <c r="AT277" s="154" t="s">
        <v>206</v>
      </c>
      <c r="AU277" s="154" t="s">
        <v>215</v>
      </c>
      <c r="AY277" s="146" t="s">
        <v>271</v>
      </c>
      <c r="BK277" s="155">
        <f>SUM(BK278:BK283)</f>
        <v>0</v>
      </c>
    </row>
    <row r="278" spans="2:65" s="1" customFormat="1" ht="22.5" customHeight="1">
      <c r="B278" s="159"/>
      <c r="C278" s="160" t="s">
        <v>660</v>
      </c>
      <c r="D278" s="160" t="s">
        <v>273</v>
      </c>
      <c r="E278" s="161" t="s">
        <v>661</v>
      </c>
      <c r="F278" s="162" t="s">
        <v>662</v>
      </c>
      <c r="G278" s="163" t="s">
        <v>614</v>
      </c>
      <c r="H278" s="164">
        <v>39</v>
      </c>
      <c r="I278" s="165"/>
      <c r="J278" s="166">
        <f>ROUND(I278*H278,2)</f>
        <v>0</v>
      </c>
      <c r="K278" s="162" t="s">
        <v>277</v>
      </c>
      <c r="L278" s="33"/>
      <c r="M278" s="167" t="s">
        <v>154</v>
      </c>
      <c r="N278" s="168" t="s">
        <v>178</v>
      </c>
      <c r="O278" s="34"/>
      <c r="P278" s="169">
        <f>O278*H278</f>
        <v>0</v>
      </c>
      <c r="Q278" s="169">
        <v>5.1447E-05</v>
      </c>
      <c r="R278" s="169">
        <f>Q278*H278</f>
        <v>0.0020064329999999997</v>
      </c>
      <c r="S278" s="169">
        <v>0</v>
      </c>
      <c r="T278" s="170">
        <f>S278*H278</f>
        <v>0</v>
      </c>
      <c r="AR278" s="16" t="s">
        <v>278</v>
      </c>
      <c r="AT278" s="16" t="s">
        <v>273</v>
      </c>
      <c r="AU278" s="16" t="s">
        <v>286</v>
      </c>
      <c r="AY278" s="16" t="s">
        <v>271</v>
      </c>
      <c r="BE278" s="171">
        <f>IF(N278="základní",J278,0)</f>
        <v>0</v>
      </c>
      <c r="BF278" s="171">
        <f>IF(N278="snížená",J278,0)</f>
        <v>0</v>
      </c>
      <c r="BG278" s="171">
        <f>IF(N278="zákl. přenesená",J278,0)</f>
        <v>0</v>
      </c>
      <c r="BH278" s="171">
        <f>IF(N278="sníž. přenesená",J278,0)</f>
        <v>0</v>
      </c>
      <c r="BI278" s="171">
        <f>IF(N278="nulová",J278,0)</f>
        <v>0</v>
      </c>
      <c r="BJ278" s="16" t="s">
        <v>156</v>
      </c>
      <c r="BK278" s="171">
        <f>ROUND(I278*H278,2)</f>
        <v>0</v>
      </c>
      <c r="BL278" s="16" t="s">
        <v>278</v>
      </c>
      <c r="BM278" s="16" t="s">
        <v>663</v>
      </c>
    </row>
    <row r="279" spans="2:51" s="11" customFormat="1" ht="22.5" customHeight="1">
      <c r="B279" s="172"/>
      <c r="D279" s="182" t="s">
        <v>280</v>
      </c>
      <c r="E279" s="181" t="s">
        <v>154</v>
      </c>
      <c r="F279" s="183" t="s">
        <v>664</v>
      </c>
      <c r="H279" s="184">
        <v>13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81" t="s">
        <v>280</v>
      </c>
      <c r="AU279" s="181" t="s">
        <v>286</v>
      </c>
      <c r="AV279" s="11" t="s">
        <v>215</v>
      </c>
      <c r="AW279" s="11" t="s">
        <v>282</v>
      </c>
      <c r="AX279" s="11" t="s">
        <v>207</v>
      </c>
      <c r="AY279" s="181" t="s">
        <v>271</v>
      </c>
    </row>
    <row r="280" spans="2:51" s="11" customFormat="1" ht="22.5" customHeight="1">
      <c r="B280" s="172"/>
      <c r="D280" s="182" t="s">
        <v>280</v>
      </c>
      <c r="E280" s="181" t="s">
        <v>154</v>
      </c>
      <c r="F280" s="183" t="s">
        <v>665</v>
      </c>
      <c r="H280" s="184">
        <v>13</v>
      </c>
      <c r="I280" s="177"/>
      <c r="L280" s="172"/>
      <c r="M280" s="178"/>
      <c r="N280" s="179"/>
      <c r="O280" s="179"/>
      <c r="P280" s="179"/>
      <c r="Q280" s="179"/>
      <c r="R280" s="179"/>
      <c r="S280" s="179"/>
      <c r="T280" s="180"/>
      <c r="AT280" s="181" t="s">
        <v>280</v>
      </c>
      <c r="AU280" s="181" t="s">
        <v>286</v>
      </c>
      <c r="AV280" s="11" t="s">
        <v>215</v>
      </c>
      <c r="AW280" s="11" t="s">
        <v>282</v>
      </c>
      <c r="AX280" s="11" t="s">
        <v>207</v>
      </c>
      <c r="AY280" s="181" t="s">
        <v>271</v>
      </c>
    </row>
    <row r="281" spans="2:51" s="11" customFormat="1" ht="22.5" customHeight="1">
      <c r="B281" s="172"/>
      <c r="D281" s="173" t="s">
        <v>280</v>
      </c>
      <c r="E281" s="174" t="s">
        <v>154</v>
      </c>
      <c r="F281" s="175" t="s">
        <v>666</v>
      </c>
      <c r="H281" s="176">
        <v>13</v>
      </c>
      <c r="I281" s="177"/>
      <c r="L281" s="172"/>
      <c r="M281" s="178"/>
      <c r="N281" s="179"/>
      <c r="O281" s="179"/>
      <c r="P281" s="179"/>
      <c r="Q281" s="179"/>
      <c r="R281" s="179"/>
      <c r="S281" s="179"/>
      <c r="T281" s="180"/>
      <c r="AT281" s="181" t="s">
        <v>280</v>
      </c>
      <c r="AU281" s="181" t="s">
        <v>286</v>
      </c>
      <c r="AV281" s="11" t="s">
        <v>215</v>
      </c>
      <c r="AW281" s="11" t="s">
        <v>282</v>
      </c>
      <c r="AX281" s="11" t="s">
        <v>207</v>
      </c>
      <c r="AY281" s="181" t="s">
        <v>271</v>
      </c>
    </row>
    <row r="282" spans="2:65" s="1" customFormat="1" ht="31.5" customHeight="1">
      <c r="B282" s="159"/>
      <c r="C282" s="160" t="s">
        <v>667</v>
      </c>
      <c r="D282" s="160" t="s">
        <v>273</v>
      </c>
      <c r="E282" s="161" t="s">
        <v>668</v>
      </c>
      <c r="F282" s="162" t="s">
        <v>669</v>
      </c>
      <c r="G282" s="163" t="s">
        <v>614</v>
      </c>
      <c r="H282" s="164">
        <v>39</v>
      </c>
      <c r="I282" s="165"/>
      <c r="J282" s="166">
        <f>ROUND(I282*H282,2)</f>
        <v>0</v>
      </c>
      <c r="K282" s="162" t="s">
        <v>277</v>
      </c>
      <c r="L282" s="33"/>
      <c r="M282" s="167" t="s">
        <v>154</v>
      </c>
      <c r="N282" s="168" t="s">
        <v>178</v>
      </c>
      <c r="O282" s="34"/>
      <c r="P282" s="169">
        <f>O282*H282</f>
        <v>0</v>
      </c>
      <c r="Q282" s="169">
        <v>6.0647E-05</v>
      </c>
      <c r="R282" s="169">
        <f>Q282*H282</f>
        <v>0.002365233</v>
      </c>
      <c r="S282" s="169">
        <v>0</v>
      </c>
      <c r="T282" s="170">
        <f>S282*H282</f>
        <v>0</v>
      </c>
      <c r="AR282" s="16" t="s">
        <v>278</v>
      </c>
      <c r="AT282" s="16" t="s">
        <v>273</v>
      </c>
      <c r="AU282" s="16" t="s">
        <v>286</v>
      </c>
      <c r="AY282" s="16" t="s">
        <v>271</v>
      </c>
      <c r="BE282" s="171">
        <f>IF(N282="základní",J282,0)</f>
        <v>0</v>
      </c>
      <c r="BF282" s="171">
        <f>IF(N282="snížená",J282,0)</f>
        <v>0</v>
      </c>
      <c r="BG282" s="171">
        <f>IF(N282="zákl. přenesená",J282,0)</f>
        <v>0</v>
      </c>
      <c r="BH282" s="171">
        <f>IF(N282="sníž. přenesená",J282,0)</f>
        <v>0</v>
      </c>
      <c r="BI282" s="171">
        <f>IF(N282="nulová",J282,0)</f>
        <v>0</v>
      </c>
      <c r="BJ282" s="16" t="s">
        <v>156</v>
      </c>
      <c r="BK282" s="171">
        <f>ROUND(I282*H282,2)</f>
        <v>0</v>
      </c>
      <c r="BL282" s="16" t="s">
        <v>278</v>
      </c>
      <c r="BM282" s="16" t="s">
        <v>670</v>
      </c>
    </row>
    <row r="283" spans="2:65" s="1" customFormat="1" ht="22.5" customHeight="1">
      <c r="B283" s="159"/>
      <c r="C283" s="160" t="s">
        <v>671</v>
      </c>
      <c r="D283" s="160" t="s">
        <v>273</v>
      </c>
      <c r="E283" s="161" t="s">
        <v>672</v>
      </c>
      <c r="F283" s="162" t="s">
        <v>673</v>
      </c>
      <c r="G283" s="163" t="s">
        <v>614</v>
      </c>
      <c r="H283" s="164">
        <v>39</v>
      </c>
      <c r="I283" s="165"/>
      <c r="J283" s="166">
        <f>ROUND(I283*H283,2)</f>
        <v>0</v>
      </c>
      <c r="K283" s="162" t="s">
        <v>277</v>
      </c>
      <c r="L283" s="33"/>
      <c r="M283" s="167" t="s">
        <v>154</v>
      </c>
      <c r="N283" s="168" t="s">
        <v>178</v>
      </c>
      <c r="O283" s="34"/>
      <c r="P283" s="169">
        <f>O283*H283</f>
        <v>0</v>
      </c>
      <c r="Q283" s="169">
        <v>0.00039</v>
      </c>
      <c r="R283" s="169">
        <f>Q283*H283</f>
        <v>0.01521</v>
      </c>
      <c r="S283" s="169">
        <v>0</v>
      </c>
      <c r="T283" s="170">
        <f>S283*H283</f>
        <v>0</v>
      </c>
      <c r="AR283" s="16" t="s">
        <v>278</v>
      </c>
      <c r="AT283" s="16" t="s">
        <v>273</v>
      </c>
      <c r="AU283" s="16" t="s">
        <v>286</v>
      </c>
      <c r="AY283" s="16" t="s">
        <v>271</v>
      </c>
      <c r="BE283" s="171">
        <f>IF(N283="základní",J283,0)</f>
        <v>0</v>
      </c>
      <c r="BF283" s="171">
        <f>IF(N283="snížená",J283,0)</f>
        <v>0</v>
      </c>
      <c r="BG283" s="171">
        <f>IF(N283="zákl. přenesená",J283,0)</f>
        <v>0</v>
      </c>
      <c r="BH283" s="171">
        <f>IF(N283="sníž. přenesená",J283,0)</f>
        <v>0</v>
      </c>
      <c r="BI283" s="171">
        <f>IF(N283="nulová",J283,0)</f>
        <v>0</v>
      </c>
      <c r="BJ283" s="16" t="s">
        <v>156</v>
      </c>
      <c r="BK283" s="171">
        <f>ROUND(I283*H283,2)</f>
        <v>0</v>
      </c>
      <c r="BL283" s="16" t="s">
        <v>278</v>
      </c>
      <c r="BM283" s="16" t="s">
        <v>674</v>
      </c>
    </row>
    <row r="284" spans="2:63" s="10" customFormat="1" ht="21.75" customHeight="1">
      <c r="B284" s="145"/>
      <c r="D284" s="156" t="s">
        <v>206</v>
      </c>
      <c r="E284" s="157" t="s">
        <v>675</v>
      </c>
      <c r="F284" s="157" t="s">
        <v>676</v>
      </c>
      <c r="I284" s="148"/>
      <c r="J284" s="158">
        <f>BK284</f>
        <v>0</v>
      </c>
      <c r="L284" s="145"/>
      <c r="M284" s="150"/>
      <c r="N284" s="151"/>
      <c r="O284" s="151"/>
      <c r="P284" s="152">
        <f>SUM(P285:P313)</f>
        <v>0</v>
      </c>
      <c r="Q284" s="151"/>
      <c r="R284" s="152">
        <f>SUM(R285:R313)</f>
        <v>0</v>
      </c>
      <c r="S284" s="151"/>
      <c r="T284" s="153">
        <f>SUM(T285:T313)</f>
        <v>10.159227000000003</v>
      </c>
      <c r="AR284" s="146" t="s">
        <v>156</v>
      </c>
      <c r="AT284" s="154" t="s">
        <v>206</v>
      </c>
      <c r="AU284" s="154" t="s">
        <v>215</v>
      </c>
      <c r="AY284" s="146" t="s">
        <v>271</v>
      </c>
      <c r="BK284" s="155">
        <f>SUM(BK285:BK313)</f>
        <v>0</v>
      </c>
    </row>
    <row r="285" spans="2:65" s="1" customFormat="1" ht="31.5" customHeight="1">
      <c r="B285" s="159"/>
      <c r="C285" s="160" t="s">
        <v>677</v>
      </c>
      <c r="D285" s="160" t="s">
        <v>273</v>
      </c>
      <c r="E285" s="161" t="s">
        <v>678</v>
      </c>
      <c r="F285" s="162" t="s">
        <v>679</v>
      </c>
      <c r="G285" s="163" t="s">
        <v>276</v>
      </c>
      <c r="H285" s="164">
        <v>3.64</v>
      </c>
      <c r="I285" s="165"/>
      <c r="J285" s="166">
        <f>ROUND(I285*H285,2)</f>
        <v>0</v>
      </c>
      <c r="K285" s="162" t="s">
        <v>277</v>
      </c>
      <c r="L285" s="33"/>
      <c r="M285" s="167" t="s">
        <v>154</v>
      </c>
      <c r="N285" s="168" t="s">
        <v>178</v>
      </c>
      <c r="O285" s="34"/>
      <c r="P285" s="169">
        <f>O285*H285</f>
        <v>0</v>
      </c>
      <c r="Q285" s="169">
        <v>0</v>
      </c>
      <c r="R285" s="169">
        <f>Q285*H285</f>
        <v>0</v>
      </c>
      <c r="S285" s="169">
        <v>2.2</v>
      </c>
      <c r="T285" s="170">
        <f>S285*H285</f>
        <v>8.008000000000001</v>
      </c>
      <c r="AR285" s="16" t="s">
        <v>278</v>
      </c>
      <c r="AT285" s="16" t="s">
        <v>273</v>
      </c>
      <c r="AU285" s="16" t="s">
        <v>286</v>
      </c>
      <c r="AY285" s="16" t="s">
        <v>271</v>
      </c>
      <c r="BE285" s="171">
        <f>IF(N285="základní",J285,0)</f>
        <v>0</v>
      </c>
      <c r="BF285" s="171">
        <f>IF(N285="snížená",J285,0)</f>
        <v>0</v>
      </c>
      <c r="BG285" s="171">
        <f>IF(N285="zákl. přenesená",J285,0)</f>
        <v>0</v>
      </c>
      <c r="BH285" s="171">
        <f>IF(N285="sníž. přenesená",J285,0)</f>
        <v>0</v>
      </c>
      <c r="BI285" s="171">
        <f>IF(N285="nulová",J285,0)</f>
        <v>0</v>
      </c>
      <c r="BJ285" s="16" t="s">
        <v>156</v>
      </c>
      <c r="BK285" s="171">
        <f>ROUND(I285*H285,2)</f>
        <v>0</v>
      </c>
      <c r="BL285" s="16" t="s">
        <v>278</v>
      </c>
      <c r="BM285" s="16" t="s">
        <v>680</v>
      </c>
    </row>
    <row r="286" spans="2:51" s="11" customFormat="1" ht="22.5" customHeight="1">
      <c r="B286" s="172"/>
      <c r="D286" s="173" t="s">
        <v>280</v>
      </c>
      <c r="E286" s="174" t="s">
        <v>154</v>
      </c>
      <c r="F286" s="175" t="s">
        <v>681</v>
      </c>
      <c r="H286" s="176">
        <v>3.64</v>
      </c>
      <c r="I286" s="177"/>
      <c r="L286" s="172"/>
      <c r="M286" s="178"/>
      <c r="N286" s="179"/>
      <c r="O286" s="179"/>
      <c r="P286" s="179"/>
      <c r="Q286" s="179"/>
      <c r="R286" s="179"/>
      <c r="S286" s="179"/>
      <c r="T286" s="180"/>
      <c r="AT286" s="181" t="s">
        <v>280</v>
      </c>
      <c r="AU286" s="181" t="s">
        <v>286</v>
      </c>
      <c r="AV286" s="11" t="s">
        <v>215</v>
      </c>
      <c r="AW286" s="11" t="s">
        <v>282</v>
      </c>
      <c r="AX286" s="11" t="s">
        <v>156</v>
      </c>
      <c r="AY286" s="181" t="s">
        <v>271</v>
      </c>
    </row>
    <row r="287" spans="2:65" s="1" customFormat="1" ht="22.5" customHeight="1">
      <c r="B287" s="159"/>
      <c r="C287" s="160" t="s">
        <v>682</v>
      </c>
      <c r="D287" s="160" t="s">
        <v>273</v>
      </c>
      <c r="E287" s="161" t="s">
        <v>683</v>
      </c>
      <c r="F287" s="162" t="s">
        <v>684</v>
      </c>
      <c r="G287" s="163" t="s">
        <v>276</v>
      </c>
      <c r="H287" s="164">
        <v>3.64</v>
      </c>
      <c r="I287" s="165"/>
      <c r="J287" s="166">
        <f>ROUND(I287*H287,2)</f>
        <v>0</v>
      </c>
      <c r="K287" s="162" t="s">
        <v>277</v>
      </c>
      <c r="L287" s="33"/>
      <c r="M287" s="167" t="s">
        <v>154</v>
      </c>
      <c r="N287" s="168" t="s">
        <v>178</v>
      </c>
      <c r="O287" s="34"/>
      <c r="P287" s="169">
        <f>O287*H287</f>
        <v>0</v>
      </c>
      <c r="Q287" s="169">
        <v>0</v>
      </c>
      <c r="R287" s="169">
        <f>Q287*H287</f>
        <v>0</v>
      </c>
      <c r="S287" s="169">
        <v>0.029</v>
      </c>
      <c r="T287" s="170">
        <f>S287*H287</f>
        <v>0.10556000000000001</v>
      </c>
      <c r="AR287" s="16" t="s">
        <v>278</v>
      </c>
      <c r="AT287" s="16" t="s">
        <v>273</v>
      </c>
      <c r="AU287" s="16" t="s">
        <v>286</v>
      </c>
      <c r="AY287" s="16" t="s">
        <v>271</v>
      </c>
      <c r="BE287" s="171">
        <f>IF(N287="základní",J287,0)</f>
        <v>0</v>
      </c>
      <c r="BF287" s="171">
        <f>IF(N287="snížená",J287,0)</f>
        <v>0</v>
      </c>
      <c r="BG287" s="171">
        <f>IF(N287="zákl. přenesená",J287,0)</f>
        <v>0</v>
      </c>
      <c r="BH287" s="171">
        <f>IF(N287="sníž. přenesená",J287,0)</f>
        <v>0</v>
      </c>
      <c r="BI287" s="171">
        <f>IF(N287="nulová",J287,0)</f>
        <v>0</v>
      </c>
      <c r="BJ287" s="16" t="s">
        <v>156</v>
      </c>
      <c r="BK287" s="171">
        <f>ROUND(I287*H287,2)</f>
        <v>0</v>
      </c>
      <c r="BL287" s="16" t="s">
        <v>278</v>
      </c>
      <c r="BM287" s="16" t="s">
        <v>685</v>
      </c>
    </row>
    <row r="288" spans="2:65" s="1" customFormat="1" ht="22.5" customHeight="1">
      <c r="B288" s="159"/>
      <c r="C288" s="160" t="s">
        <v>686</v>
      </c>
      <c r="D288" s="160" t="s">
        <v>273</v>
      </c>
      <c r="E288" s="161" t="s">
        <v>687</v>
      </c>
      <c r="F288" s="162" t="s">
        <v>688</v>
      </c>
      <c r="G288" s="163" t="s">
        <v>341</v>
      </c>
      <c r="H288" s="164">
        <v>3.705</v>
      </c>
      <c r="I288" s="165"/>
      <c r="J288" s="166">
        <f>ROUND(I288*H288,2)</f>
        <v>0</v>
      </c>
      <c r="K288" s="162" t="s">
        <v>277</v>
      </c>
      <c r="L288" s="33"/>
      <c r="M288" s="167" t="s">
        <v>154</v>
      </c>
      <c r="N288" s="168" t="s">
        <v>178</v>
      </c>
      <c r="O288" s="34"/>
      <c r="P288" s="169">
        <f>O288*H288</f>
        <v>0</v>
      </c>
      <c r="Q288" s="169">
        <v>0</v>
      </c>
      <c r="R288" s="169">
        <f>Q288*H288</f>
        <v>0</v>
      </c>
      <c r="S288" s="169">
        <v>0.059</v>
      </c>
      <c r="T288" s="170">
        <f>S288*H288</f>
        <v>0.21859499999999998</v>
      </c>
      <c r="AR288" s="16" t="s">
        <v>278</v>
      </c>
      <c r="AT288" s="16" t="s">
        <v>273</v>
      </c>
      <c r="AU288" s="16" t="s">
        <v>286</v>
      </c>
      <c r="AY288" s="16" t="s">
        <v>271</v>
      </c>
      <c r="BE288" s="171">
        <f>IF(N288="základní",J288,0)</f>
        <v>0</v>
      </c>
      <c r="BF288" s="171">
        <f>IF(N288="snížená",J288,0)</f>
        <v>0</v>
      </c>
      <c r="BG288" s="171">
        <f>IF(N288="zákl. přenesená",J288,0)</f>
        <v>0</v>
      </c>
      <c r="BH288" s="171">
        <f>IF(N288="sníž. přenesená",J288,0)</f>
        <v>0</v>
      </c>
      <c r="BI288" s="171">
        <f>IF(N288="nulová",J288,0)</f>
        <v>0</v>
      </c>
      <c r="BJ288" s="16" t="s">
        <v>156</v>
      </c>
      <c r="BK288" s="171">
        <f>ROUND(I288*H288,2)</f>
        <v>0</v>
      </c>
      <c r="BL288" s="16" t="s">
        <v>278</v>
      </c>
      <c r="BM288" s="16" t="s">
        <v>689</v>
      </c>
    </row>
    <row r="289" spans="2:51" s="11" customFormat="1" ht="22.5" customHeight="1">
      <c r="B289" s="172"/>
      <c r="D289" s="182" t="s">
        <v>280</v>
      </c>
      <c r="E289" s="181" t="s">
        <v>154</v>
      </c>
      <c r="F289" s="183" t="s">
        <v>567</v>
      </c>
      <c r="H289" s="184">
        <v>1.77</v>
      </c>
      <c r="I289" s="177"/>
      <c r="L289" s="172"/>
      <c r="M289" s="178"/>
      <c r="N289" s="179"/>
      <c r="O289" s="179"/>
      <c r="P289" s="179"/>
      <c r="Q289" s="179"/>
      <c r="R289" s="179"/>
      <c r="S289" s="179"/>
      <c r="T289" s="180"/>
      <c r="AT289" s="181" t="s">
        <v>280</v>
      </c>
      <c r="AU289" s="181" t="s">
        <v>286</v>
      </c>
      <c r="AV289" s="11" t="s">
        <v>215</v>
      </c>
      <c r="AW289" s="11" t="s">
        <v>282</v>
      </c>
      <c r="AX289" s="11" t="s">
        <v>207</v>
      </c>
      <c r="AY289" s="181" t="s">
        <v>271</v>
      </c>
    </row>
    <row r="290" spans="2:51" s="11" customFormat="1" ht="22.5" customHeight="1">
      <c r="B290" s="172"/>
      <c r="D290" s="173" t="s">
        <v>280</v>
      </c>
      <c r="E290" s="174" t="s">
        <v>154</v>
      </c>
      <c r="F290" s="175" t="s">
        <v>568</v>
      </c>
      <c r="H290" s="176">
        <v>1.935</v>
      </c>
      <c r="I290" s="177"/>
      <c r="L290" s="172"/>
      <c r="M290" s="178"/>
      <c r="N290" s="179"/>
      <c r="O290" s="179"/>
      <c r="P290" s="179"/>
      <c r="Q290" s="179"/>
      <c r="R290" s="179"/>
      <c r="S290" s="179"/>
      <c r="T290" s="180"/>
      <c r="AT290" s="181" t="s">
        <v>280</v>
      </c>
      <c r="AU290" s="181" t="s">
        <v>286</v>
      </c>
      <c r="AV290" s="11" t="s">
        <v>215</v>
      </c>
      <c r="AW290" s="11" t="s">
        <v>282</v>
      </c>
      <c r="AX290" s="11" t="s">
        <v>207</v>
      </c>
      <c r="AY290" s="181" t="s">
        <v>271</v>
      </c>
    </row>
    <row r="291" spans="2:65" s="1" customFormat="1" ht="22.5" customHeight="1">
      <c r="B291" s="159"/>
      <c r="C291" s="160" t="s">
        <v>690</v>
      </c>
      <c r="D291" s="160" t="s">
        <v>273</v>
      </c>
      <c r="E291" s="161" t="s">
        <v>691</v>
      </c>
      <c r="F291" s="162" t="s">
        <v>692</v>
      </c>
      <c r="G291" s="163" t="s">
        <v>614</v>
      </c>
      <c r="H291" s="164">
        <v>4</v>
      </c>
      <c r="I291" s="165"/>
      <c r="J291" s="166">
        <f>ROUND(I291*H291,2)</f>
        <v>0</v>
      </c>
      <c r="K291" s="162" t="s">
        <v>154</v>
      </c>
      <c r="L291" s="33"/>
      <c r="M291" s="167" t="s">
        <v>154</v>
      </c>
      <c r="N291" s="168" t="s">
        <v>178</v>
      </c>
      <c r="O291" s="34"/>
      <c r="P291" s="169">
        <f>O291*H291</f>
        <v>0</v>
      </c>
      <c r="Q291" s="169">
        <v>0</v>
      </c>
      <c r="R291" s="169">
        <f>Q291*H291</f>
        <v>0</v>
      </c>
      <c r="S291" s="169">
        <v>0</v>
      </c>
      <c r="T291" s="170">
        <f>S291*H291</f>
        <v>0</v>
      </c>
      <c r="AR291" s="16" t="s">
        <v>278</v>
      </c>
      <c r="AT291" s="16" t="s">
        <v>273</v>
      </c>
      <c r="AU291" s="16" t="s">
        <v>286</v>
      </c>
      <c r="AY291" s="16" t="s">
        <v>271</v>
      </c>
      <c r="BE291" s="171">
        <f>IF(N291="základní",J291,0)</f>
        <v>0</v>
      </c>
      <c r="BF291" s="171">
        <f>IF(N291="snížená",J291,0)</f>
        <v>0</v>
      </c>
      <c r="BG291" s="171">
        <f>IF(N291="zákl. přenesená",J291,0)</f>
        <v>0</v>
      </c>
      <c r="BH291" s="171">
        <f>IF(N291="sníž. přenesená",J291,0)</f>
        <v>0</v>
      </c>
      <c r="BI291" s="171">
        <f>IF(N291="nulová",J291,0)</f>
        <v>0</v>
      </c>
      <c r="BJ291" s="16" t="s">
        <v>156</v>
      </c>
      <c r="BK291" s="171">
        <f>ROUND(I291*H291,2)</f>
        <v>0</v>
      </c>
      <c r="BL291" s="16" t="s">
        <v>278</v>
      </c>
      <c r="BM291" s="16" t="s">
        <v>693</v>
      </c>
    </row>
    <row r="292" spans="2:51" s="11" customFormat="1" ht="22.5" customHeight="1">
      <c r="B292" s="172"/>
      <c r="D292" s="182" t="s">
        <v>280</v>
      </c>
      <c r="E292" s="181" t="s">
        <v>154</v>
      </c>
      <c r="F292" s="183" t="s">
        <v>694</v>
      </c>
      <c r="H292" s="184">
        <v>2</v>
      </c>
      <c r="I292" s="177"/>
      <c r="L292" s="172"/>
      <c r="M292" s="178"/>
      <c r="N292" s="179"/>
      <c r="O292" s="179"/>
      <c r="P292" s="179"/>
      <c r="Q292" s="179"/>
      <c r="R292" s="179"/>
      <c r="S292" s="179"/>
      <c r="T292" s="180"/>
      <c r="AT292" s="181" t="s">
        <v>280</v>
      </c>
      <c r="AU292" s="181" t="s">
        <v>286</v>
      </c>
      <c r="AV292" s="11" t="s">
        <v>215</v>
      </c>
      <c r="AW292" s="11" t="s">
        <v>282</v>
      </c>
      <c r="AX292" s="11" t="s">
        <v>207</v>
      </c>
      <c r="AY292" s="181" t="s">
        <v>271</v>
      </c>
    </row>
    <row r="293" spans="2:51" s="11" customFormat="1" ht="22.5" customHeight="1">
      <c r="B293" s="172"/>
      <c r="D293" s="173" t="s">
        <v>280</v>
      </c>
      <c r="E293" s="174" t="s">
        <v>154</v>
      </c>
      <c r="F293" s="175" t="s">
        <v>695</v>
      </c>
      <c r="H293" s="176">
        <v>2</v>
      </c>
      <c r="I293" s="177"/>
      <c r="L293" s="172"/>
      <c r="M293" s="178"/>
      <c r="N293" s="179"/>
      <c r="O293" s="179"/>
      <c r="P293" s="179"/>
      <c r="Q293" s="179"/>
      <c r="R293" s="179"/>
      <c r="S293" s="179"/>
      <c r="T293" s="180"/>
      <c r="AT293" s="181" t="s">
        <v>280</v>
      </c>
      <c r="AU293" s="181" t="s">
        <v>286</v>
      </c>
      <c r="AV293" s="11" t="s">
        <v>215</v>
      </c>
      <c r="AW293" s="11" t="s">
        <v>282</v>
      </c>
      <c r="AX293" s="11" t="s">
        <v>207</v>
      </c>
      <c r="AY293" s="181" t="s">
        <v>271</v>
      </c>
    </row>
    <row r="294" spans="2:65" s="1" customFormat="1" ht="22.5" customHeight="1">
      <c r="B294" s="159"/>
      <c r="C294" s="160" t="s">
        <v>696</v>
      </c>
      <c r="D294" s="160" t="s">
        <v>273</v>
      </c>
      <c r="E294" s="161" t="s">
        <v>697</v>
      </c>
      <c r="F294" s="162" t="s">
        <v>698</v>
      </c>
      <c r="G294" s="163" t="s">
        <v>341</v>
      </c>
      <c r="H294" s="164">
        <v>4.944</v>
      </c>
      <c r="I294" s="165"/>
      <c r="J294" s="166">
        <f>ROUND(I294*H294,2)</f>
        <v>0</v>
      </c>
      <c r="K294" s="162" t="s">
        <v>277</v>
      </c>
      <c r="L294" s="33"/>
      <c r="M294" s="167" t="s">
        <v>154</v>
      </c>
      <c r="N294" s="168" t="s">
        <v>178</v>
      </c>
      <c r="O294" s="34"/>
      <c r="P294" s="169">
        <f>O294*H294</f>
        <v>0</v>
      </c>
      <c r="Q294" s="169">
        <v>0</v>
      </c>
      <c r="R294" s="169">
        <f>Q294*H294</f>
        <v>0</v>
      </c>
      <c r="S294" s="169">
        <v>0.063</v>
      </c>
      <c r="T294" s="170">
        <f>S294*H294</f>
        <v>0.311472</v>
      </c>
      <c r="AR294" s="16" t="s">
        <v>278</v>
      </c>
      <c r="AT294" s="16" t="s">
        <v>273</v>
      </c>
      <c r="AU294" s="16" t="s">
        <v>286</v>
      </c>
      <c r="AY294" s="16" t="s">
        <v>271</v>
      </c>
      <c r="BE294" s="171">
        <f>IF(N294="základní",J294,0)</f>
        <v>0</v>
      </c>
      <c r="BF294" s="171">
        <f>IF(N294="snížená",J294,0)</f>
        <v>0</v>
      </c>
      <c r="BG294" s="171">
        <f>IF(N294="zákl. přenesená",J294,0)</f>
        <v>0</v>
      </c>
      <c r="BH294" s="171">
        <f>IF(N294="sníž. přenesená",J294,0)</f>
        <v>0</v>
      </c>
      <c r="BI294" s="171">
        <f>IF(N294="nulová",J294,0)</f>
        <v>0</v>
      </c>
      <c r="BJ294" s="16" t="s">
        <v>156</v>
      </c>
      <c r="BK294" s="171">
        <f>ROUND(I294*H294,2)</f>
        <v>0</v>
      </c>
      <c r="BL294" s="16" t="s">
        <v>278</v>
      </c>
      <c r="BM294" s="16" t="s">
        <v>699</v>
      </c>
    </row>
    <row r="295" spans="2:51" s="11" customFormat="1" ht="22.5" customHeight="1">
      <c r="B295" s="172"/>
      <c r="D295" s="182" t="s">
        <v>280</v>
      </c>
      <c r="E295" s="181" t="s">
        <v>154</v>
      </c>
      <c r="F295" s="183" t="s">
        <v>700</v>
      </c>
      <c r="H295" s="184">
        <v>2.472</v>
      </c>
      <c r="I295" s="177"/>
      <c r="L295" s="172"/>
      <c r="M295" s="178"/>
      <c r="N295" s="179"/>
      <c r="O295" s="179"/>
      <c r="P295" s="179"/>
      <c r="Q295" s="179"/>
      <c r="R295" s="179"/>
      <c r="S295" s="179"/>
      <c r="T295" s="180"/>
      <c r="AT295" s="181" t="s">
        <v>280</v>
      </c>
      <c r="AU295" s="181" t="s">
        <v>286</v>
      </c>
      <c r="AV295" s="11" t="s">
        <v>215</v>
      </c>
      <c r="AW295" s="11" t="s">
        <v>282</v>
      </c>
      <c r="AX295" s="11" t="s">
        <v>207</v>
      </c>
      <c r="AY295" s="181" t="s">
        <v>271</v>
      </c>
    </row>
    <row r="296" spans="2:51" s="11" customFormat="1" ht="22.5" customHeight="1">
      <c r="B296" s="172"/>
      <c r="D296" s="173" t="s">
        <v>280</v>
      </c>
      <c r="E296" s="174" t="s">
        <v>154</v>
      </c>
      <c r="F296" s="175" t="s">
        <v>701</v>
      </c>
      <c r="H296" s="176">
        <v>2.472</v>
      </c>
      <c r="I296" s="177"/>
      <c r="L296" s="172"/>
      <c r="M296" s="178"/>
      <c r="N296" s="179"/>
      <c r="O296" s="179"/>
      <c r="P296" s="179"/>
      <c r="Q296" s="179"/>
      <c r="R296" s="179"/>
      <c r="S296" s="179"/>
      <c r="T296" s="180"/>
      <c r="AT296" s="181" t="s">
        <v>280</v>
      </c>
      <c r="AU296" s="181" t="s">
        <v>286</v>
      </c>
      <c r="AV296" s="11" t="s">
        <v>215</v>
      </c>
      <c r="AW296" s="11" t="s">
        <v>282</v>
      </c>
      <c r="AX296" s="11" t="s">
        <v>207</v>
      </c>
      <c r="AY296" s="181" t="s">
        <v>271</v>
      </c>
    </row>
    <row r="297" spans="2:65" s="1" customFormat="1" ht="22.5" customHeight="1">
      <c r="B297" s="159"/>
      <c r="C297" s="160" t="s">
        <v>702</v>
      </c>
      <c r="D297" s="160" t="s">
        <v>273</v>
      </c>
      <c r="E297" s="161" t="s">
        <v>703</v>
      </c>
      <c r="F297" s="162" t="s">
        <v>704</v>
      </c>
      <c r="G297" s="163" t="s">
        <v>276</v>
      </c>
      <c r="H297" s="164">
        <v>0.674</v>
      </c>
      <c r="I297" s="165"/>
      <c r="J297" s="166">
        <f>ROUND(I297*H297,2)</f>
        <v>0</v>
      </c>
      <c r="K297" s="162" t="s">
        <v>277</v>
      </c>
      <c r="L297" s="33"/>
      <c r="M297" s="167" t="s">
        <v>154</v>
      </c>
      <c r="N297" s="168" t="s">
        <v>178</v>
      </c>
      <c r="O297" s="34"/>
      <c r="P297" s="169">
        <f>O297*H297</f>
        <v>0</v>
      </c>
      <c r="Q297" s="169">
        <v>0</v>
      </c>
      <c r="R297" s="169">
        <f>Q297*H297</f>
        <v>0</v>
      </c>
      <c r="S297" s="169">
        <v>1.8</v>
      </c>
      <c r="T297" s="170">
        <f>S297*H297</f>
        <v>1.2132</v>
      </c>
      <c r="AR297" s="16" t="s">
        <v>278</v>
      </c>
      <c r="AT297" s="16" t="s">
        <v>273</v>
      </c>
      <c r="AU297" s="16" t="s">
        <v>286</v>
      </c>
      <c r="AY297" s="16" t="s">
        <v>271</v>
      </c>
      <c r="BE297" s="171">
        <f>IF(N297="základní",J297,0)</f>
        <v>0</v>
      </c>
      <c r="BF297" s="171">
        <f>IF(N297="snížená",J297,0)</f>
        <v>0</v>
      </c>
      <c r="BG297" s="171">
        <f>IF(N297="zákl. přenesená",J297,0)</f>
        <v>0</v>
      </c>
      <c r="BH297" s="171">
        <f>IF(N297="sníž. přenesená",J297,0)</f>
        <v>0</v>
      </c>
      <c r="BI297" s="171">
        <f>IF(N297="nulová",J297,0)</f>
        <v>0</v>
      </c>
      <c r="BJ297" s="16" t="s">
        <v>156</v>
      </c>
      <c r="BK297" s="171">
        <f>ROUND(I297*H297,2)</f>
        <v>0</v>
      </c>
      <c r="BL297" s="16" t="s">
        <v>278</v>
      </c>
      <c r="BM297" s="16" t="s">
        <v>705</v>
      </c>
    </row>
    <row r="298" spans="2:51" s="12" customFormat="1" ht="22.5" customHeight="1">
      <c r="B298" s="185"/>
      <c r="D298" s="182" t="s">
        <v>280</v>
      </c>
      <c r="E298" s="186" t="s">
        <v>154</v>
      </c>
      <c r="F298" s="187" t="s">
        <v>706</v>
      </c>
      <c r="H298" s="188" t="s">
        <v>154</v>
      </c>
      <c r="I298" s="189"/>
      <c r="L298" s="185"/>
      <c r="M298" s="190"/>
      <c r="N298" s="191"/>
      <c r="O298" s="191"/>
      <c r="P298" s="191"/>
      <c r="Q298" s="191"/>
      <c r="R298" s="191"/>
      <c r="S298" s="191"/>
      <c r="T298" s="192"/>
      <c r="AT298" s="188" t="s">
        <v>280</v>
      </c>
      <c r="AU298" s="188" t="s">
        <v>286</v>
      </c>
      <c r="AV298" s="12" t="s">
        <v>156</v>
      </c>
      <c r="AW298" s="12" t="s">
        <v>282</v>
      </c>
      <c r="AX298" s="12" t="s">
        <v>207</v>
      </c>
      <c r="AY298" s="188" t="s">
        <v>271</v>
      </c>
    </row>
    <row r="299" spans="2:51" s="11" customFormat="1" ht="22.5" customHeight="1">
      <c r="B299" s="172"/>
      <c r="D299" s="182" t="s">
        <v>280</v>
      </c>
      <c r="E299" s="181" t="s">
        <v>154</v>
      </c>
      <c r="F299" s="183" t="s">
        <v>707</v>
      </c>
      <c r="H299" s="184">
        <v>0.21</v>
      </c>
      <c r="I299" s="177"/>
      <c r="L299" s="172"/>
      <c r="M299" s="178"/>
      <c r="N299" s="179"/>
      <c r="O299" s="179"/>
      <c r="P299" s="179"/>
      <c r="Q299" s="179"/>
      <c r="R299" s="179"/>
      <c r="S299" s="179"/>
      <c r="T299" s="180"/>
      <c r="AT299" s="181" t="s">
        <v>280</v>
      </c>
      <c r="AU299" s="181" t="s">
        <v>286</v>
      </c>
      <c r="AV299" s="11" t="s">
        <v>215</v>
      </c>
      <c r="AW299" s="11" t="s">
        <v>282</v>
      </c>
      <c r="AX299" s="11" t="s">
        <v>207</v>
      </c>
      <c r="AY299" s="181" t="s">
        <v>271</v>
      </c>
    </row>
    <row r="300" spans="2:51" s="11" customFormat="1" ht="22.5" customHeight="1">
      <c r="B300" s="172"/>
      <c r="D300" s="173" t="s">
        <v>280</v>
      </c>
      <c r="E300" s="174" t="s">
        <v>154</v>
      </c>
      <c r="F300" s="175" t="s">
        <v>708</v>
      </c>
      <c r="H300" s="176">
        <v>0.4635</v>
      </c>
      <c r="I300" s="177"/>
      <c r="L300" s="172"/>
      <c r="M300" s="178"/>
      <c r="N300" s="179"/>
      <c r="O300" s="179"/>
      <c r="P300" s="179"/>
      <c r="Q300" s="179"/>
      <c r="R300" s="179"/>
      <c r="S300" s="179"/>
      <c r="T300" s="180"/>
      <c r="AT300" s="181" t="s">
        <v>280</v>
      </c>
      <c r="AU300" s="181" t="s">
        <v>286</v>
      </c>
      <c r="AV300" s="11" t="s">
        <v>215</v>
      </c>
      <c r="AW300" s="11" t="s">
        <v>282</v>
      </c>
      <c r="AX300" s="11" t="s">
        <v>207</v>
      </c>
      <c r="AY300" s="181" t="s">
        <v>271</v>
      </c>
    </row>
    <row r="301" spans="2:65" s="1" customFormat="1" ht="31.5" customHeight="1">
      <c r="B301" s="159"/>
      <c r="C301" s="160" t="s">
        <v>709</v>
      </c>
      <c r="D301" s="160" t="s">
        <v>273</v>
      </c>
      <c r="E301" s="161" t="s">
        <v>710</v>
      </c>
      <c r="F301" s="162" t="s">
        <v>711</v>
      </c>
      <c r="G301" s="163" t="s">
        <v>472</v>
      </c>
      <c r="H301" s="164">
        <v>7.2</v>
      </c>
      <c r="I301" s="165"/>
      <c r="J301" s="166">
        <f>ROUND(I301*H301,2)</f>
        <v>0</v>
      </c>
      <c r="K301" s="162" t="s">
        <v>277</v>
      </c>
      <c r="L301" s="33"/>
      <c r="M301" s="167" t="s">
        <v>154</v>
      </c>
      <c r="N301" s="168" t="s">
        <v>178</v>
      </c>
      <c r="O301" s="34"/>
      <c r="P301" s="169">
        <f>O301*H301</f>
        <v>0</v>
      </c>
      <c r="Q301" s="169">
        <v>0</v>
      </c>
      <c r="R301" s="169">
        <f>Q301*H301</f>
        <v>0</v>
      </c>
      <c r="S301" s="169">
        <v>0.042</v>
      </c>
      <c r="T301" s="170">
        <f>S301*H301</f>
        <v>0.3024</v>
      </c>
      <c r="AR301" s="16" t="s">
        <v>278</v>
      </c>
      <c r="AT301" s="16" t="s">
        <v>273</v>
      </c>
      <c r="AU301" s="16" t="s">
        <v>286</v>
      </c>
      <c r="AY301" s="16" t="s">
        <v>271</v>
      </c>
      <c r="BE301" s="171">
        <f>IF(N301="základní",J301,0)</f>
        <v>0</v>
      </c>
      <c r="BF301" s="171">
        <f>IF(N301="snížená",J301,0)</f>
        <v>0</v>
      </c>
      <c r="BG301" s="171">
        <f>IF(N301="zákl. přenesená",J301,0)</f>
        <v>0</v>
      </c>
      <c r="BH301" s="171">
        <f>IF(N301="sníž. přenesená",J301,0)</f>
        <v>0</v>
      </c>
      <c r="BI301" s="171">
        <f>IF(N301="nulová",J301,0)</f>
        <v>0</v>
      </c>
      <c r="BJ301" s="16" t="s">
        <v>156</v>
      </c>
      <c r="BK301" s="171">
        <f>ROUND(I301*H301,2)</f>
        <v>0</v>
      </c>
      <c r="BL301" s="16" t="s">
        <v>278</v>
      </c>
      <c r="BM301" s="16" t="s">
        <v>712</v>
      </c>
    </row>
    <row r="302" spans="2:51" s="11" customFormat="1" ht="22.5" customHeight="1">
      <c r="B302" s="172"/>
      <c r="D302" s="182" t="s">
        <v>280</v>
      </c>
      <c r="E302" s="181" t="s">
        <v>154</v>
      </c>
      <c r="F302" s="183" t="s">
        <v>713</v>
      </c>
      <c r="H302" s="184">
        <v>3.6</v>
      </c>
      <c r="I302" s="177"/>
      <c r="L302" s="172"/>
      <c r="M302" s="178"/>
      <c r="N302" s="179"/>
      <c r="O302" s="179"/>
      <c r="P302" s="179"/>
      <c r="Q302" s="179"/>
      <c r="R302" s="179"/>
      <c r="S302" s="179"/>
      <c r="T302" s="180"/>
      <c r="AT302" s="181" t="s">
        <v>280</v>
      </c>
      <c r="AU302" s="181" t="s">
        <v>286</v>
      </c>
      <c r="AV302" s="11" t="s">
        <v>215</v>
      </c>
      <c r="AW302" s="11" t="s">
        <v>282</v>
      </c>
      <c r="AX302" s="11" t="s">
        <v>207</v>
      </c>
      <c r="AY302" s="181" t="s">
        <v>271</v>
      </c>
    </row>
    <row r="303" spans="2:51" s="11" customFormat="1" ht="22.5" customHeight="1">
      <c r="B303" s="172"/>
      <c r="D303" s="173" t="s">
        <v>280</v>
      </c>
      <c r="E303" s="174" t="s">
        <v>154</v>
      </c>
      <c r="F303" s="175" t="s">
        <v>714</v>
      </c>
      <c r="H303" s="176">
        <v>3.6</v>
      </c>
      <c r="I303" s="177"/>
      <c r="L303" s="172"/>
      <c r="M303" s="178"/>
      <c r="N303" s="179"/>
      <c r="O303" s="179"/>
      <c r="P303" s="179"/>
      <c r="Q303" s="179"/>
      <c r="R303" s="179"/>
      <c r="S303" s="179"/>
      <c r="T303" s="180"/>
      <c r="AT303" s="181" t="s">
        <v>280</v>
      </c>
      <c r="AU303" s="181" t="s">
        <v>286</v>
      </c>
      <c r="AV303" s="11" t="s">
        <v>215</v>
      </c>
      <c r="AW303" s="11" t="s">
        <v>282</v>
      </c>
      <c r="AX303" s="11" t="s">
        <v>207</v>
      </c>
      <c r="AY303" s="181" t="s">
        <v>271</v>
      </c>
    </row>
    <row r="304" spans="2:65" s="1" customFormat="1" ht="22.5" customHeight="1">
      <c r="B304" s="159"/>
      <c r="C304" s="160" t="s">
        <v>715</v>
      </c>
      <c r="D304" s="160" t="s">
        <v>273</v>
      </c>
      <c r="E304" s="161" t="s">
        <v>716</v>
      </c>
      <c r="F304" s="162" t="s">
        <v>717</v>
      </c>
      <c r="G304" s="163" t="s">
        <v>307</v>
      </c>
      <c r="H304" s="164">
        <v>29.401</v>
      </c>
      <c r="I304" s="165"/>
      <c r="J304" s="166">
        <f>ROUND(I304*H304,2)</f>
        <v>0</v>
      </c>
      <c r="K304" s="162" t="s">
        <v>277</v>
      </c>
      <c r="L304" s="33"/>
      <c r="M304" s="167" t="s">
        <v>154</v>
      </c>
      <c r="N304" s="168" t="s">
        <v>178</v>
      </c>
      <c r="O304" s="34"/>
      <c r="P304" s="169">
        <f>O304*H304</f>
        <v>0</v>
      </c>
      <c r="Q304" s="169">
        <v>0</v>
      </c>
      <c r="R304" s="169">
        <f>Q304*H304</f>
        <v>0</v>
      </c>
      <c r="S304" s="169">
        <v>0</v>
      </c>
      <c r="T304" s="170">
        <f>S304*H304</f>
        <v>0</v>
      </c>
      <c r="AR304" s="16" t="s">
        <v>278</v>
      </c>
      <c r="AT304" s="16" t="s">
        <v>273</v>
      </c>
      <c r="AU304" s="16" t="s">
        <v>286</v>
      </c>
      <c r="AY304" s="16" t="s">
        <v>271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6" t="s">
        <v>156</v>
      </c>
      <c r="BK304" s="171">
        <f>ROUND(I304*H304,2)</f>
        <v>0</v>
      </c>
      <c r="BL304" s="16" t="s">
        <v>278</v>
      </c>
      <c r="BM304" s="16" t="s">
        <v>718</v>
      </c>
    </row>
    <row r="305" spans="2:47" s="1" customFormat="1" ht="30" customHeight="1">
      <c r="B305" s="33"/>
      <c r="D305" s="173" t="s">
        <v>387</v>
      </c>
      <c r="F305" s="204" t="s">
        <v>719</v>
      </c>
      <c r="I305" s="131"/>
      <c r="L305" s="33"/>
      <c r="M305" s="63"/>
      <c r="N305" s="34"/>
      <c r="O305" s="34"/>
      <c r="P305" s="34"/>
      <c r="Q305" s="34"/>
      <c r="R305" s="34"/>
      <c r="S305" s="34"/>
      <c r="T305" s="64"/>
      <c r="AT305" s="16" t="s">
        <v>387</v>
      </c>
      <c r="AU305" s="16" t="s">
        <v>286</v>
      </c>
    </row>
    <row r="306" spans="2:65" s="1" customFormat="1" ht="22.5" customHeight="1">
      <c r="B306" s="159"/>
      <c r="C306" s="160" t="s">
        <v>720</v>
      </c>
      <c r="D306" s="160" t="s">
        <v>273</v>
      </c>
      <c r="E306" s="161" t="s">
        <v>721</v>
      </c>
      <c r="F306" s="162" t="s">
        <v>722</v>
      </c>
      <c r="G306" s="163" t="s">
        <v>307</v>
      </c>
      <c r="H306" s="164">
        <v>29.401</v>
      </c>
      <c r="I306" s="165"/>
      <c r="J306" s="166">
        <f>ROUND(I306*H306,2)</f>
        <v>0</v>
      </c>
      <c r="K306" s="162" t="s">
        <v>277</v>
      </c>
      <c r="L306" s="33"/>
      <c r="M306" s="167" t="s">
        <v>154</v>
      </c>
      <c r="N306" s="168" t="s">
        <v>178</v>
      </c>
      <c r="O306" s="34"/>
      <c r="P306" s="169">
        <f>O306*H306</f>
        <v>0</v>
      </c>
      <c r="Q306" s="169">
        <v>0</v>
      </c>
      <c r="R306" s="169">
        <f>Q306*H306</f>
        <v>0</v>
      </c>
      <c r="S306" s="169">
        <v>0</v>
      </c>
      <c r="T306" s="170">
        <f>S306*H306</f>
        <v>0</v>
      </c>
      <c r="AR306" s="16" t="s">
        <v>278</v>
      </c>
      <c r="AT306" s="16" t="s">
        <v>273</v>
      </c>
      <c r="AU306" s="16" t="s">
        <v>286</v>
      </c>
      <c r="AY306" s="16" t="s">
        <v>271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6" t="s">
        <v>156</v>
      </c>
      <c r="BK306" s="171">
        <f>ROUND(I306*H306,2)</f>
        <v>0</v>
      </c>
      <c r="BL306" s="16" t="s">
        <v>278</v>
      </c>
      <c r="BM306" s="16" t="s">
        <v>723</v>
      </c>
    </row>
    <row r="307" spans="2:47" s="1" customFormat="1" ht="22.5" customHeight="1">
      <c r="B307" s="33"/>
      <c r="D307" s="173" t="s">
        <v>387</v>
      </c>
      <c r="F307" s="204" t="s">
        <v>724</v>
      </c>
      <c r="I307" s="131"/>
      <c r="L307" s="33"/>
      <c r="M307" s="63"/>
      <c r="N307" s="34"/>
      <c r="O307" s="34"/>
      <c r="P307" s="34"/>
      <c r="Q307" s="34"/>
      <c r="R307" s="34"/>
      <c r="S307" s="34"/>
      <c r="T307" s="64"/>
      <c r="AT307" s="16" t="s">
        <v>387</v>
      </c>
      <c r="AU307" s="16" t="s">
        <v>286</v>
      </c>
    </row>
    <row r="308" spans="2:65" s="1" customFormat="1" ht="22.5" customHeight="1">
      <c r="B308" s="159"/>
      <c r="C308" s="160" t="s">
        <v>725</v>
      </c>
      <c r="D308" s="160" t="s">
        <v>273</v>
      </c>
      <c r="E308" s="161" t="s">
        <v>726</v>
      </c>
      <c r="F308" s="162" t="s">
        <v>727</v>
      </c>
      <c r="G308" s="163" t="s">
        <v>307</v>
      </c>
      <c r="H308" s="164">
        <v>617.421</v>
      </c>
      <c r="I308" s="165"/>
      <c r="J308" s="166">
        <f>ROUND(I308*H308,2)</f>
        <v>0</v>
      </c>
      <c r="K308" s="162" t="s">
        <v>277</v>
      </c>
      <c r="L308" s="33"/>
      <c r="M308" s="167" t="s">
        <v>154</v>
      </c>
      <c r="N308" s="168" t="s">
        <v>178</v>
      </c>
      <c r="O308" s="34"/>
      <c r="P308" s="169">
        <f>O308*H308</f>
        <v>0</v>
      </c>
      <c r="Q308" s="169">
        <v>0</v>
      </c>
      <c r="R308" s="169">
        <f>Q308*H308</f>
        <v>0</v>
      </c>
      <c r="S308" s="169">
        <v>0</v>
      </c>
      <c r="T308" s="170">
        <f>S308*H308</f>
        <v>0</v>
      </c>
      <c r="AR308" s="16" t="s">
        <v>278</v>
      </c>
      <c r="AT308" s="16" t="s">
        <v>273</v>
      </c>
      <c r="AU308" s="16" t="s">
        <v>286</v>
      </c>
      <c r="AY308" s="16" t="s">
        <v>271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6" t="s">
        <v>156</v>
      </c>
      <c r="BK308" s="171">
        <f>ROUND(I308*H308,2)</f>
        <v>0</v>
      </c>
      <c r="BL308" s="16" t="s">
        <v>278</v>
      </c>
      <c r="BM308" s="16" t="s">
        <v>728</v>
      </c>
    </row>
    <row r="309" spans="2:47" s="1" customFormat="1" ht="30" customHeight="1">
      <c r="B309" s="33"/>
      <c r="D309" s="182" t="s">
        <v>387</v>
      </c>
      <c r="F309" s="203" t="s">
        <v>729</v>
      </c>
      <c r="I309" s="131"/>
      <c r="L309" s="33"/>
      <c r="M309" s="63"/>
      <c r="N309" s="34"/>
      <c r="O309" s="34"/>
      <c r="P309" s="34"/>
      <c r="Q309" s="34"/>
      <c r="R309" s="34"/>
      <c r="S309" s="34"/>
      <c r="T309" s="64"/>
      <c r="AT309" s="16" t="s">
        <v>387</v>
      </c>
      <c r="AU309" s="16" t="s">
        <v>286</v>
      </c>
    </row>
    <row r="310" spans="2:47" s="1" customFormat="1" ht="30" customHeight="1">
      <c r="B310" s="33"/>
      <c r="D310" s="182" t="s">
        <v>527</v>
      </c>
      <c r="F310" s="205" t="s">
        <v>730</v>
      </c>
      <c r="I310" s="131"/>
      <c r="L310" s="33"/>
      <c r="M310" s="63"/>
      <c r="N310" s="34"/>
      <c r="O310" s="34"/>
      <c r="P310" s="34"/>
      <c r="Q310" s="34"/>
      <c r="R310" s="34"/>
      <c r="S310" s="34"/>
      <c r="T310" s="64"/>
      <c r="AT310" s="16" t="s">
        <v>527</v>
      </c>
      <c r="AU310" s="16" t="s">
        <v>286</v>
      </c>
    </row>
    <row r="311" spans="2:51" s="11" customFormat="1" ht="22.5" customHeight="1">
      <c r="B311" s="172"/>
      <c r="D311" s="173" t="s">
        <v>280</v>
      </c>
      <c r="F311" s="175" t="s">
        <v>529</v>
      </c>
      <c r="H311" s="176">
        <v>617.421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81" t="s">
        <v>280</v>
      </c>
      <c r="AU311" s="181" t="s">
        <v>286</v>
      </c>
      <c r="AV311" s="11" t="s">
        <v>215</v>
      </c>
      <c r="AW311" s="11" t="s">
        <v>138</v>
      </c>
      <c r="AX311" s="11" t="s">
        <v>156</v>
      </c>
      <c r="AY311" s="181" t="s">
        <v>271</v>
      </c>
    </row>
    <row r="312" spans="2:65" s="1" customFormat="1" ht="22.5" customHeight="1">
      <c r="B312" s="159"/>
      <c r="C312" s="160" t="s">
        <v>731</v>
      </c>
      <c r="D312" s="160" t="s">
        <v>273</v>
      </c>
      <c r="E312" s="161" t="s">
        <v>732</v>
      </c>
      <c r="F312" s="162" t="s">
        <v>733</v>
      </c>
      <c r="G312" s="163" t="s">
        <v>307</v>
      </c>
      <c r="H312" s="164">
        <v>29.401</v>
      </c>
      <c r="I312" s="165"/>
      <c r="J312" s="166">
        <f>ROUND(I312*H312,2)</f>
        <v>0</v>
      </c>
      <c r="K312" s="162" t="s">
        <v>277</v>
      </c>
      <c r="L312" s="33"/>
      <c r="M312" s="167" t="s">
        <v>154</v>
      </c>
      <c r="N312" s="168" t="s">
        <v>178</v>
      </c>
      <c r="O312" s="34"/>
      <c r="P312" s="169">
        <f>O312*H312</f>
        <v>0</v>
      </c>
      <c r="Q312" s="169">
        <v>0</v>
      </c>
      <c r="R312" s="169">
        <f>Q312*H312</f>
        <v>0</v>
      </c>
      <c r="S312" s="169">
        <v>0</v>
      </c>
      <c r="T312" s="170">
        <f>S312*H312</f>
        <v>0</v>
      </c>
      <c r="AR312" s="16" t="s">
        <v>278</v>
      </c>
      <c r="AT312" s="16" t="s">
        <v>273</v>
      </c>
      <c r="AU312" s="16" t="s">
        <v>286</v>
      </c>
      <c r="AY312" s="16" t="s">
        <v>271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6" t="s">
        <v>156</v>
      </c>
      <c r="BK312" s="171">
        <f>ROUND(I312*H312,2)</f>
        <v>0</v>
      </c>
      <c r="BL312" s="16" t="s">
        <v>278</v>
      </c>
      <c r="BM312" s="16" t="s">
        <v>734</v>
      </c>
    </row>
    <row r="313" spans="2:47" s="1" customFormat="1" ht="22.5" customHeight="1">
      <c r="B313" s="33"/>
      <c r="D313" s="182" t="s">
        <v>387</v>
      </c>
      <c r="F313" s="203" t="s">
        <v>735</v>
      </c>
      <c r="I313" s="131"/>
      <c r="L313" s="33"/>
      <c r="M313" s="63"/>
      <c r="N313" s="34"/>
      <c r="O313" s="34"/>
      <c r="P313" s="34"/>
      <c r="Q313" s="34"/>
      <c r="R313" s="34"/>
      <c r="S313" s="34"/>
      <c r="T313" s="64"/>
      <c r="AT313" s="16" t="s">
        <v>387</v>
      </c>
      <c r="AU313" s="16" t="s">
        <v>286</v>
      </c>
    </row>
    <row r="314" spans="2:63" s="10" customFormat="1" ht="21.75" customHeight="1">
      <c r="B314" s="145"/>
      <c r="D314" s="156" t="s">
        <v>206</v>
      </c>
      <c r="E314" s="157" t="s">
        <v>736</v>
      </c>
      <c r="F314" s="157" t="s">
        <v>737</v>
      </c>
      <c r="I314" s="148"/>
      <c r="J314" s="158">
        <f>BK314</f>
        <v>0</v>
      </c>
      <c r="L314" s="145"/>
      <c r="M314" s="150"/>
      <c r="N314" s="151"/>
      <c r="O314" s="151"/>
      <c r="P314" s="152">
        <f>SUM(P315:P316)</f>
        <v>0</v>
      </c>
      <c r="Q314" s="151"/>
      <c r="R314" s="152">
        <f>SUM(R315:R316)</f>
        <v>0</v>
      </c>
      <c r="S314" s="151"/>
      <c r="T314" s="153">
        <f>SUM(T315:T316)</f>
        <v>0</v>
      </c>
      <c r="AR314" s="146" t="s">
        <v>156</v>
      </c>
      <c r="AT314" s="154" t="s">
        <v>206</v>
      </c>
      <c r="AU314" s="154" t="s">
        <v>215</v>
      </c>
      <c r="AY314" s="146" t="s">
        <v>271</v>
      </c>
      <c r="BK314" s="155">
        <f>SUM(BK315:BK316)</f>
        <v>0</v>
      </c>
    </row>
    <row r="315" spans="2:65" s="1" customFormat="1" ht="22.5" customHeight="1">
      <c r="B315" s="159"/>
      <c r="C315" s="160" t="s">
        <v>738</v>
      </c>
      <c r="D315" s="160" t="s">
        <v>273</v>
      </c>
      <c r="E315" s="161" t="s">
        <v>739</v>
      </c>
      <c r="F315" s="162" t="s">
        <v>740</v>
      </c>
      <c r="G315" s="163" t="s">
        <v>307</v>
      </c>
      <c r="H315" s="164">
        <v>183.775</v>
      </c>
      <c r="I315" s="165"/>
      <c r="J315" s="166">
        <f>ROUND(I315*H315,2)</f>
        <v>0</v>
      </c>
      <c r="K315" s="162" t="s">
        <v>277</v>
      </c>
      <c r="L315" s="33"/>
      <c r="M315" s="167" t="s">
        <v>154</v>
      </c>
      <c r="N315" s="168" t="s">
        <v>178</v>
      </c>
      <c r="O315" s="34"/>
      <c r="P315" s="169">
        <f>O315*H315</f>
        <v>0</v>
      </c>
      <c r="Q315" s="169">
        <v>0</v>
      </c>
      <c r="R315" s="169">
        <f>Q315*H315</f>
        <v>0</v>
      </c>
      <c r="S315" s="169">
        <v>0</v>
      </c>
      <c r="T315" s="170">
        <f>S315*H315</f>
        <v>0</v>
      </c>
      <c r="AR315" s="16" t="s">
        <v>278</v>
      </c>
      <c r="AT315" s="16" t="s">
        <v>273</v>
      </c>
      <c r="AU315" s="16" t="s">
        <v>286</v>
      </c>
      <c r="AY315" s="16" t="s">
        <v>271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6" t="s">
        <v>156</v>
      </c>
      <c r="BK315" s="171">
        <f>ROUND(I315*H315,2)</f>
        <v>0</v>
      </c>
      <c r="BL315" s="16" t="s">
        <v>278</v>
      </c>
      <c r="BM315" s="16" t="s">
        <v>741</v>
      </c>
    </row>
    <row r="316" spans="2:47" s="1" customFormat="1" ht="42" customHeight="1">
      <c r="B316" s="33"/>
      <c r="D316" s="182" t="s">
        <v>387</v>
      </c>
      <c r="F316" s="203" t="s">
        <v>742</v>
      </c>
      <c r="I316" s="131"/>
      <c r="L316" s="33"/>
      <c r="M316" s="63"/>
      <c r="N316" s="34"/>
      <c r="O316" s="34"/>
      <c r="P316" s="34"/>
      <c r="Q316" s="34"/>
      <c r="R316" s="34"/>
      <c r="S316" s="34"/>
      <c r="T316" s="64"/>
      <c r="AT316" s="16" t="s">
        <v>387</v>
      </c>
      <c r="AU316" s="16" t="s">
        <v>286</v>
      </c>
    </row>
    <row r="317" spans="2:63" s="10" customFormat="1" ht="36.75" customHeight="1">
      <c r="B317" s="145"/>
      <c r="D317" s="146" t="s">
        <v>206</v>
      </c>
      <c r="E317" s="147" t="s">
        <v>743</v>
      </c>
      <c r="F317" s="147" t="s">
        <v>744</v>
      </c>
      <c r="I317" s="148"/>
      <c r="J317" s="149">
        <f>BK317</f>
        <v>0</v>
      </c>
      <c r="L317" s="145"/>
      <c r="M317" s="150"/>
      <c r="N317" s="151"/>
      <c r="O317" s="151"/>
      <c r="P317" s="152">
        <f>P318+P339+P369+P376+P383+P400+P413+P435</f>
        <v>0</v>
      </c>
      <c r="Q317" s="151"/>
      <c r="R317" s="152">
        <f>R318+R339+R369+R376+R383+R400+R413+R435</f>
        <v>0.8600624104800001</v>
      </c>
      <c r="S317" s="151"/>
      <c r="T317" s="153">
        <f>T318+T339+T369+T376+T383+T400+T413+T435</f>
        <v>0.0048705</v>
      </c>
      <c r="AR317" s="146" t="s">
        <v>215</v>
      </c>
      <c r="AT317" s="154" t="s">
        <v>206</v>
      </c>
      <c r="AU317" s="154" t="s">
        <v>207</v>
      </c>
      <c r="AY317" s="146" t="s">
        <v>271</v>
      </c>
      <c r="BK317" s="155">
        <f>BK318+BK339+BK369+BK376+BK383+BK400+BK413+BK435</f>
        <v>0</v>
      </c>
    </row>
    <row r="318" spans="2:63" s="10" customFormat="1" ht="19.5" customHeight="1">
      <c r="B318" s="145"/>
      <c r="D318" s="156" t="s">
        <v>206</v>
      </c>
      <c r="E318" s="157" t="s">
        <v>745</v>
      </c>
      <c r="F318" s="157" t="s">
        <v>746</v>
      </c>
      <c r="I318" s="148"/>
      <c r="J318" s="158">
        <f>BK318</f>
        <v>0</v>
      </c>
      <c r="L318" s="145"/>
      <c r="M318" s="150"/>
      <c r="N318" s="151"/>
      <c r="O318" s="151"/>
      <c r="P318" s="152">
        <f>SUM(P319:P338)</f>
        <v>0</v>
      </c>
      <c r="Q318" s="151"/>
      <c r="R318" s="152">
        <f>SUM(R319:R338)</f>
        <v>0.24555721799999997</v>
      </c>
      <c r="S318" s="151"/>
      <c r="T318" s="153">
        <f>SUM(T319:T338)</f>
        <v>0</v>
      </c>
      <c r="AR318" s="146" t="s">
        <v>215</v>
      </c>
      <c r="AT318" s="154" t="s">
        <v>206</v>
      </c>
      <c r="AU318" s="154" t="s">
        <v>156</v>
      </c>
      <c r="AY318" s="146" t="s">
        <v>271</v>
      </c>
      <c r="BK318" s="155">
        <f>SUM(BK319:BK338)</f>
        <v>0</v>
      </c>
    </row>
    <row r="319" spans="2:65" s="1" customFormat="1" ht="22.5" customHeight="1">
      <c r="B319" s="159"/>
      <c r="C319" s="160" t="s">
        <v>747</v>
      </c>
      <c r="D319" s="160" t="s">
        <v>273</v>
      </c>
      <c r="E319" s="161" t="s">
        <v>748</v>
      </c>
      <c r="F319" s="162" t="s">
        <v>749</v>
      </c>
      <c r="G319" s="163" t="s">
        <v>341</v>
      </c>
      <c r="H319" s="164">
        <v>11.913</v>
      </c>
      <c r="I319" s="165"/>
      <c r="J319" s="166">
        <f>ROUND(I319*H319,2)</f>
        <v>0</v>
      </c>
      <c r="K319" s="162" t="s">
        <v>277</v>
      </c>
      <c r="L319" s="33"/>
      <c r="M319" s="167" t="s">
        <v>154</v>
      </c>
      <c r="N319" s="168" t="s">
        <v>178</v>
      </c>
      <c r="O319" s="34"/>
      <c r="P319" s="169">
        <f>O319*H319</f>
        <v>0</v>
      </c>
      <c r="Q319" s="169">
        <v>0</v>
      </c>
      <c r="R319" s="169">
        <f>Q319*H319</f>
        <v>0</v>
      </c>
      <c r="S319" s="169">
        <v>0</v>
      </c>
      <c r="T319" s="170">
        <f>S319*H319</f>
        <v>0</v>
      </c>
      <c r="AR319" s="16" t="s">
        <v>353</v>
      </c>
      <c r="AT319" s="16" t="s">
        <v>273</v>
      </c>
      <c r="AU319" s="16" t="s">
        <v>215</v>
      </c>
      <c r="AY319" s="16" t="s">
        <v>271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6" t="s">
        <v>156</v>
      </c>
      <c r="BK319" s="171">
        <f>ROUND(I319*H319,2)</f>
        <v>0</v>
      </c>
      <c r="BL319" s="16" t="s">
        <v>353</v>
      </c>
      <c r="BM319" s="16" t="s">
        <v>750</v>
      </c>
    </row>
    <row r="320" spans="2:51" s="11" customFormat="1" ht="22.5" customHeight="1">
      <c r="B320" s="172"/>
      <c r="D320" s="173" t="s">
        <v>280</v>
      </c>
      <c r="E320" s="174" t="s">
        <v>154</v>
      </c>
      <c r="F320" s="175" t="s">
        <v>751</v>
      </c>
      <c r="H320" s="176">
        <v>11.913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81" t="s">
        <v>280</v>
      </c>
      <c r="AU320" s="181" t="s">
        <v>215</v>
      </c>
      <c r="AV320" s="11" t="s">
        <v>215</v>
      </c>
      <c r="AW320" s="11" t="s">
        <v>282</v>
      </c>
      <c r="AX320" s="11" t="s">
        <v>207</v>
      </c>
      <c r="AY320" s="181" t="s">
        <v>271</v>
      </c>
    </row>
    <row r="321" spans="2:65" s="1" customFormat="1" ht="22.5" customHeight="1">
      <c r="B321" s="159"/>
      <c r="C321" s="193" t="s">
        <v>752</v>
      </c>
      <c r="D321" s="193" t="s">
        <v>369</v>
      </c>
      <c r="E321" s="194" t="s">
        <v>753</v>
      </c>
      <c r="F321" s="195" t="s">
        <v>754</v>
      </c>
      <c r="G321" s="196" t="s">
        <v>307</v>
      </c>
      <c r="H321" s="197">
        <v>0.004</v>
      </c>
      <c r="I321" s="198"/>
      <c r="J321" s="199">
        <f>ROUND(I321*H321,2)</f>
        <v>0</v>
      </c>
      <c r="K321" s="195" t="s">
        <v>277</v>
      </c>
      <c r="L321" s="200"/>
      <c r="M321" s="201" t="s">
        <v>154</v>
      </c>
      <c r="N321" s="202" t="s">
        <v>178</v>
      </c>
      <c r="O321" s="34"/>
      <c r="P321" s="169">
        <f>O321*H321</f>
        <v>0</v>
      </c>
      <c r="Q321" s="169">
        <v>1</v>
      </c>
      <c r="R321" s="169">
        <f>Q321*H321</f>
        <v>0.004</v>
      </c>
      <c r="S321" s="169">
        <v>0</v>
      </c>
      <c r="T321" s="170">
        <f>S321*H321</f>
        <v>0</v>
      </c>
      <c r="AR321" s="16" t="s">
        <v>438</v>
      </c>
      <c r="AT321" s="16" t="s">
        <v>369</v>
      </c>
      <c r="AU321" s="16" t="s">
        <v>215</v>
      </c>
      <c r="AY321" s="16" t="s">
        <v>271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6" t="s">
        <v>156</v>
      </c>
      <c r="BK321" s="171">
        <f>ROUND(I321*H321,2)</f>
        <v>0</v>
      </c>
      <c r="BL321" s="16" t="s">
        <v>353</v>
      </c>
      <c r="BM321" s="16" t="s">
        <v>755</v>
      </c>
    </row>
    <row r="322" spans="2:51" s="11" customFormat="1" ht="22.5" customHeight="1">
      <c r="B322" s="172"/>
      <c r="D322" s="173" t="s">
        <v>280</v>
      </c>
      <c r="F322" s="175" t="s">
        <v>756</v>
      </c>
      <c r="H322" s="176">
        <v>0.004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81" t="s">
        <v>280</v>
      </c>
      <c r="AU322" s="181" t="s">
        <v>215</v>
      </c>
      <c r="AV322" s="11" t="s">
        <v>215</v>
      </c>
      <c r="AW322" s="11" t="s">
        <v>138</v>
      </c>
      <c r="AX322" s="11" t="s">
        <v>156</v>
      </c>
      <c r="AY322" s="181" t="s">
        <v>271</v>
      </c>
    </row>
    <row r="323" spans="2:65" s="1" customFormat="1" ht="22.5" customHeight="1">
      <c r="B323" s="159"/>
      <c r="C323" s="160" t="s">
        <v>757</v>
      </c>
      <c r="D323" s="160" t="s">
        <v>273</v>
      </c>
      <c r="E323" s="161" t="s">
        <v>758</v>
      </c>
      <c r="F323" s="162" t="s">
        <v>759</v>
      </c>
      <c r="G323" s="163" t="s">
        <v>341</v>
      </c>
      <c r="H323" s="164">
        <v>23.791</v>
      </c>
      <c r="I323" s="165"/>
      <c r="J323" s="166">
        <f>ROUND(I323*H323,2)</f>
        <v>0</v>
      </c>
      <c r="K323" s="162" t="s">
        <v>277</v>
      </c>
      <c r="L323" s="33"/>
      <c r="M323" s="167" t="s">
        <v>154</v>
      </c>
      <c r="N323" s="168" t="s">
        <v>178</v>
      </c>
      <c r="O323" s="34"/>
      <c r="P323" s="169">
        <f>O323*H323</f>
        <v>0</v>
      </c>
      <c r="Q323" s="169">
        <v>0</v>
      </c>
      <c r="R323" s="169">
        <f>Q323*H323</f>
        <v>0</v>
      </c>
      <c r="S323" s="169">
        <v>0</v>
      </c>
      <c r="T323" s="170">
        <f>S323*H323</f>
        <v>0</v>
      </c>
      <c r="AR323" s="16" t="s">
        <v>353</v>
      </c>
      <c r="AT323" s="16" t="s">
        <v>273</v>
      </c>
      <c r="AU323" s="16" t="s">
        <v>215</v>
      </c>
      <c r="AY323" s="16" t="s">
        <v>271</v>
      </c>
      <c r="BE323" s="171">
        <f>IF(N323="základní",J323,0)</f>
        <v>0</v>
      </c>
      <c r="BF323" s="171">
        <f>IF(N323="snížená",J323,0)</f>
        <v>0</v>
      </c>
      <c r="BG323" s="171">
        <f>IF(N323="zákl. přenesená",J323,0)</f>
        <v>0</v>
      </c>
      <c r="BH323" s="171">
        <f>IF(N323="sníž. přenesená",J323,0)</f>
        <v>0</v>
      </c>
      <c r="BI323" s="171">
        <f>IF(N323="nulová",J323,0)</f>
        <v>0</v>
      </c>
      <c r="BJ323" s="16" t="s">
        <v>156</v>
      </c>
      <c r="BK323" s="171">
        <f>ROUND(I323*H323,2)</f>
        <v>0</v>
      </c>
      <c r="BL323" s="16" t="s">
        <v>353</v>
      </c>
      <c r="BM323" s="16" t="s">
        <v>760</v>
      </c>
    </row>
    <row r="324" spans="2:51" s="11" customFormat="1" ht="22.5" customHeight="1">
      <c r="B324" s="172"/>
      <c r="D324" s="173" t="s">
        <v>280</v>
      </c>
      <c r="E324" s="174" t="s">
        <v>154</v>
      </c>
      <c r="F324" s="175" t="s">
        <v>761</v>
      </c>
      <c r="H324" s="176">
        <v>23.791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81" t="s">
        <v>280</v>
      </c>
      <c r="AU324" s="181" t="s">
        <v>215</v>
      </c>
      <c r="AV324" s="11" t="s">
        <v>215</v>
      </c>
      <c r="AW324" s="11" t="s">
        <v>282</v>
      </c>
      <c r="AX324" s="11" t="s">
        <v>207</v>
      </c>
      <c r="AY324" s="181" t="s">
        <v>271</v>
      </c>
    </row>
    <row r="325" spans="2:65" s="1" customFormat="1" ht="22.5" customHeight="1">
      <c r="B325" s="159"/>
      <c r="C325" s="193" t="s">
        <v>762</v>
      </c>
      <c r="D325" s="193" t="s">
        <v>369</v>
      </c>
      <c r="E325" s="194" t="s">
        <v>753</v>
      </c>
      <c r="F325" s="195" t="s">
        <v>754</v>
      </c>
      <c r="G325" s="196" t="s">
        <v>307</v>
      </c>
      <c r="H325" s="197">
        <v>0.008</v>
      </c>
      <c r="I325" s="198"/>
      <c r="J325" s="199">
        <f>ROUND(I325*H325,2)</f>
        <v>0</v>
      </c>
      <c r="K325" s="195" t="s">
        <v>277</v>
      </c>
      <c r="L325" s="200"/>
      <c r="M325" s="201" t="s">
        <v>154</v>
      </c>
      <c r="N325" s="202" t="s">
        <v>178</v>
      </c>
      <c r="O325" s="34"/>
      <c r="P325" s="169">
        <f>O325*H325</f>
        <v>0</v>
      </c>
      <c r="Q325" s="169">
        <v>1</v>
      </c>
      <c r="R325" s="169">
        <f>Q325*H325</f>
        <v>0.008</v>
      </c>
      <c r="S325" s="169">
        <v>0</v>
      </c>
      <c r="T325" s="170">
        <f>S325*H325</f>
        <v>0</v>
      </c>
      <c r="AR325" s="16" t="s">
        <v>438</v>
      </c>
      <c r="AT325" s="16" t="s">
        <v>369</v>
      </c>
      <c r="AU325" s="16" t="s">
        <v>215</v>
      </c>
      <c r="AY325" s="16" t="s">
        <v>271</v>
      </c>
      <c r="BE325" s="171">
        <f>IF(N325="základní",J325,0)</f>
        <v>0</v>
      </c>
      <c r="BF325" s="171">
        <f>IF(N325="snížená",J325,0)</f>
        <v>0</v>
      </c>
      <c r="BG325" s="171">
        <f>IF(N325="zákl. přenesená",J325,0)</f>
        <v>0</v>
      </c>
      <c r="BH325" s="171">
        <f>IF(N325="sníž. přenesená",J325,0)</f>
        <v>0</v>
      </c>
      <c r="BI325" s="171">
        <f>IF(N325="nulová",J325,0)</f>
        <v>0</v>
      </c>
      <c r="BJ325" s="16" t="s">
        <v>156</v>
      </c>
      <c r="BK325" s="171">
        <f>ROUND(I325*H325,2)</f>
        <v>0</v>
      </c>
      <c r="BL325" s="16" t="s">
        <v>353</v>
      </c>
      <c r="BM325" s="16" t="s">
        <v>763</v>
      </c>
    </row>
    <row r="326" spans="2:51" s="11" customFormat="1" ht="22.5" customHeight="1">
      <c r="B326" s="172"/>
      <c r="D326" s="173" t="s">
        <v>280</v>
      </c>
      <c r="F326" s="175" t="s">
        <v>764</v>
      </c>
      <c r="H326" s="176">
        <v>0.008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81" t="s">
        <v>280</v>
      </c>
      <c r="AU326" s="181" t="s">
        <v>215</v>
      </c>
      <c r="AV326" s="11" t="s">
        <v>215</v>
      </c>
      <c r="AW326" s="11" t="s">
        <v>138</v>
      </c>
      <c r="AX326" s="11" t="s">
        <v>156</v>
      </c>
      <c r="AY326" s="181" t="s">
        <v>271</v>
      </c>
    </row>
    <row r="327" spans="2:65" s="1" customFormat="1" ht="22.5" customHeight="1">
      <c r="B327" s="159"/>
      <c r="C327" s="160" t="s">
        <v>765</v>
      </c>
      <c r="D327" s="160" t="s">
        <v>273</v>
      </c>
      <c r="E327" s="161" t="s">
        <v>766</v>
      </c>
      <c r="F327" s="162" t="s">
        <v>767</v>
      </c>
      <c r="G327" s="163" t="s">
        <v>341</v>
      </c>
      <c r="H327" s="164">
        <v>11.913</v>
      </c>
      <c r="I327" s="165"/>
      <c r="J327" s="166">
        <f>ROUND(I327*H327,2)</f>
        <v>0</v>
      </c>
      <c r="K327" s="162" t="s">
        <v>277</v>
      </c>
      <c r="L327" s="33"/>
      <c r="M327" s="167" t="s">
        <v>154</v>
      </c>
      <c r="N327" s="168" t="s">
        <v>178</v>
      </c>
      <c r="O327" s="34"/>
      <c r="P327" s="169">
        <f>O327*H327</f>
        <v>0</v>
      </c>
      <c r="Q327" s="169">
        <v>0.00039825</v>
      </c>
      <c r="R327" s="169">
        <f>Q327*H327</f>
        <v>0.00474435225</v>
      </c>
      <c r="S327" s="169">
        <v>0</v>
      </c>
      <c r="T327" s="170">
        <f>S327*H327</f>
        <v>0</v>
      </c>
      <c r="AR327" s="16" t="s">
        <v>353</v>
      </c>
      <c r="AT327" s="16" t="s">
        <v>273</v>
      </c>
      <c r="AU327" s="16" t="s">
        <v>215</v>
      </c>
      <c r="AY327" s="16" t="s">
        <v>271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6" t="s">
        <v>156</v>
      </c>
      <c r="BK327" s="171">
        <f>ROUND(I327*H327,2)</f>
        <v>0</v>
      </c>
      <c r="BL327" s="16" t="s">
        <v>353</v>
      </c>
      <c r="BM327" s="16" t="s">
        <v>768</v>
      </c>
    </row>
    <row r="328" spans="2:65" s="1" customFormat="1" ht="22.5" customHeight="1">
      <c r="B328" s="159"/>
      <c r="C328" s="193" t="s">
        <v>769</v>
      </c>
      <c r="D328" s="193" t="s">
        <v>369</v>
      </c>
      <c r="E328" s="194" t="s">
        <v>770</v>
      </c>
      <c r="F328" s="195" t="s">
        <v>771</v>
      </c>
      <c r="G328" s="196" t="s">
        <v>341</v>
      </c>
      <c r="H328" s="197">
        <v>13.7</v>
      </c>
      <c r="I328" s="198"/>
      <c r="J328" s="199">
        <f>ROUND(I328*H328,2)</f>
        <v>0</v>
      </c>
      <c r="K328" s="195" t="s">
        <v>277</v>
      </c>
      <c r="L328" s="200"/>
      <c r="M328" s="201" t="s">
        <v>154</v>
      </c>
      <c r="N328" s="202" t="s">
        <v>178</v>
      </c>
      <c r="O328" s="34"/>
      <c r="P328" s="169">
        <f>O328*H328</f>
        <v>0</v>
      </c>
      <c r="Q328" s="169">
        <v>0.0049</v>
      </c>
      <c r="R328" s="169">
        <f>Q328*H328</f>
        <v>0.06713</v>
      </c>
      <c r="S328" s="169">
        <v>0</v>
      </c>
      <c r="T328" s="170">
        <f>S328*H328</f>
        <v>0</v>
      </c>
      <c r="AR328" s="16" t="s">
        <v>438</v>
      </c>
      <c r="AT328" s="16" t="s">
        <v>369</v>
      </c>
      <c r="AU328" s="16" t="s">
        <v>215</v>
      </c>
      <c r="AY328" s="16" t="s">
        <v>271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6" t="s">
        <v>156</v>
      </c>
      <c r="BK328" s="171">
        <f>ROUND(I328*H328,2)</f>
        <v>0</v>
      </c>
      <c r="BL328" s="16" t="s">
        <v>353</v>
      </c>
      <c r="BM328" s="16" t="s">
        <v>772</v>
      </c>
    </row>
    <row r="329" spans="2:51" s="11" customFormat="1" ht="22.5" customHeight="1">
      <c r="B329" s="172"/>
      <c r="D329" s="173" t="s">
        <v>280</v>
      </c>
      <c r="F329" s="175" t="s">
        <v>773</v>
      </c>
      <c r="H329" s="176">
        <v>13.7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81" t="s">
        <v>280</v>
      </c>
      <c r="AU329" s="181" t="s">
        <v>215</v>
      </c>
      <c r="AV329" s="11" t="s">
        <v>215</v>
      </c>
      <c r="AW329" s="11" t="s">
        <v>138</v>
      </c>
      <c r="AX329" s="11" t="s">
        <v>156</v>
      </c>
      <c r="AY329" s="181" t="s">
        <v>271</v>
      </c>
    </row>
    <row r="330" spans="2:65" s="1" customFormat="1" ht="22.5" customHeight="1">
      <c r="B330" s="159"/>
      <c r="C330" s="160" t="s">
        <v>774</v>
      </c>
      <c r="D330" s="160" t="s">
        <v>273</v>
      </c>
      <c r="E330" s="161" t="s">
        <v>775</v>
      </c>
      <c r="F330" s="162" t="s">
        <v>776</v>
      </c>
      <c r="G330" s="163" t="s">
        <v>341</v>
      </c>
      <c r="H330" s="164">
        <v>23.791</v>
      </c>
      <c r="I330" s="165"/>
      <c r="J330" s="166">
        <f>ROUND(I330*H330,2)</f>
        <v>0</v>
      </c>
      <c r="K330" s="162" t="s">
        <v>277</v>
      </c>
      <c r="L330" s="33"/>
      <c r="M330" s="167" t="s">
        <v>154</v>
      </c>
      <c r="N330" s="168" t="s">
        <v>178</v>
      </c>
      <c r="O330" s="34"/>
      <c r="P330" s="169">
        <f>O330*H330</f>
        <v>0</v>
      </c>
      <c r="Q330" s="169">
        <v>0.00039825</v>
      </c>
      <c r="R330" s="169">
        <f>Q330*H330</f>
        <v>0.009474765750000001</v>
      </c>
      <c r="S330" s="169">
        <v>0</v>
      </c>
      <c r="T330" s="170">
        <f>S330*H330</f>
        <v>0</v>
      </c>
      <c r="AR330" s="16" t="s">
        <v>353</v>
      </c>
      <c r="AT330" s="16" t="s">
        <v>273</v>
      </c>
      <c r="AU330" s="16" t="s">
        <v>215</v>
      </c>
      <c r="AY330" s="16" t="s">
        <v>271</v>
      </c>
      <c r="BE330" s="171">
        <f>IF(N330="základní",J330,0)</f>
        <v>0</v>
      </c>
      <c r="BF330" s="171">
        <f>IF(N330="snížená",J330,0)</f>
        <v>0</v>
      </c>
      <c r="BG330" s="171">
        <f>IF(N330="zákl. přenesená",J330,0)</f>
        <v>0</v>
      </c>
      <c r="BH330" s="171">
        <f>IF(N330="sníž. přenesená",J330,0)</f>
        <v>0</v>
      </c>
      <c r="BI330" s="171">
        <f>IF(N330="nulová",J330,0)</f>
        <v>0</v>
      </c>
      <c r="BJ330" s="16" t="s">
        <v>156</v>
      </c>
      <c r="BK330" s="171">
        <f>ROUND(I330*H330,2)</f>
        <v>0</v>
      </c>
      <c r="BL330" s="16" t="s">
        <v>353</v>
      </c>
      <c r="BM330" s="16" t="s">
        <v>777</v>
      </c>
    </row>
    <row r="331" spans="2:65" s="1" customFormat="1" ht="22.5" customHeight="1">
      <c r="B331" s="159"/>
      <c r="C331" s="193" t="s">
        <v>620</v>
      </c>
      <c r="D331" s="193" t="s">
        <v>369</v>
      </c>
      <c r="E331" s="194" t="s">
        <v>770</v>
      </c>
      <c r="F331" s="195" t="s">
        <v>771</v>
      </c>
      <c r="G331" s="196" t="s">
        <v>341</v>
      </c>
      <c r="H331" s="197">
        <v>28.549</v>
      </c>
      <c r="I331" s="198"/>
      <c r="J331" s="199">
        <f>ROUND(I331*H331,2)</f>
        <v>0</v>
      </c>
      <c r="K331" s="195" t="s">
        <v>277</v>
      </c>
      <c r="L331" s="200"/>
      <c r="M331" s="201" t="s">
        <v>154</v>
      </c>
      <c r="N331" s="202" t="s">
        <v>178</v>
      </c>
      <c r="O331" s="34"/>
      <c r="P331" s="169">
        <f>O331*H331</f>
        <v>0</v>
      </c>
      <c r="Q331" s="169">
        <v>0.0049</v>
      </c>
      <c r="R331" s="169">
        <f>Q331*H331</f>
        <v>0.1398901</v>
      </c>
      <c r="S331" s="169">
        <v>0</v>
      </c>
      <c r="T331" s="170">
        <f>S331*H331</f>
        <v>0</v>
      </c>
      <c r="AR331" s="16" t="s">
        <v>438</v>
      </c>
      <c r="AT331" s="16" t="s">
        <v>369</v>
      </c>
      <c r="AU331" s="16" t="s">
        <v>215</v>
      </c>
      <c r="AY331" s="16" t="s">
        <v>271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6" t="s">
        <v>156</v>
      </c>
      <c r="BK331" s="171">
        <f>ROUND(I331*H331,2)</f>
        <v>0</v>
      </c>
      <c r="BL331" s="16" t="s">
        <v>353</v>
      </c>
      <c r="BM331" s="16" t="s">
        <v>778</v>
      </c>
    </row>
    <row r="332" spans="2:51" s="11" customFormat="1" ht="22.5" customHeight="1">
      <c r="B332" s="172"/>
      <c r="D332" s="173" t="s">
        <v>280</v>
      </c>
      <c r="F332" s="175" t="s">
        <v>779</v>
      </c>
      <c r="H332" s="176">
        <v>28.549</v>
      </c>
      <c r="I332" s="177"/>
      <c r="L332" s="172"/>
      <c r="M332" s="178"/>
      <c r="N332" s="179"/>
      <c r="O332" s="179"/>
      <c r="P332" s="179"/>
      <c r="Q332" s="179"/>
      <c r="R332" s="179"/>
      <c r="S332" s="179"/>
      <c r="T332" s="180"/>
      <c r="AT332" s="181" t="s">
        <v>280</v>
      </c>
      <c r="AU332" s="181" t="s">
        <v>215</v>
      </c>
      <c r="AV332" s="11" t="s">
        <v>215</v>
      </c>
      <c r="AW332" s="11" t="s">
        <v>138</v>
      </c>
      <c r="AX332" s="11" t="s">
        <v>156</v>
      </c>
      <c r="AY332" s="181" t="s">
        <v>271</v>
      </c>
    </row>
    <row r="333" spans="2:65" s="1" customFormat="1" ht="22.5" customHeight="1">
      <c r="B333" s="159"/>
      <c r="C333" s="160" t="s">
        <v>658</v>
      </c>
      <c r="D333" s="160" t="s">
        <v>273</v>
      </c>
      <c r="E333" s="161" t="s">
        <v>780</v>
      </c>
      <c r="F333" s="162" t="s">
        <v>781</v>
      </c>
      <c r="G333" s="163" t="s">
        <v>341</v>
      </c>
      <c r="H333" s="164">
        <v>11.913</v>
      </c>
      <c r="I333" s="165"/>
      <c r="J333" s="166">
        <f>ROUND(I333*H333,2)</f>
        <v>0</v>
      </c>
      <c r="K333" s="162" t="s">
        <v>277</v>
      </c>
      <c r="L333" s="33"/>
      <c r="M333" s="167" t="s">
        <v>154</v>
      </c>
      <c r="N333" s="168" t="s">
        <v>178</v>
      </c>
      <c r="O333" s="34"/>
      <c r="P333" s="169">
        <f>O333*H333</f>
        <v>0</v>
      </c>
      <c r="Q333" s="169">
        <v>0</v>
      </c>
      <c r="R333" s="169">
        <f>Q333*H333</f>
        <v>0</v>
      </c>
      <c r="S333" s="169">
        <v>0</v>
      </c>
      <c r="T333" s="170">
        <f>S333*H333</f>
        <v>0</v>
      </c>
      <c r="AR333" s="16" t="s">
        <v>353</v>
      </c>
      <c r="AT333" s="16" t="s">
        <v>273</v>
      </c>
      <c r="AU333" s="16" t="s">
        <v>215</v>
      </c>
      <c r="AY333" s="16" t="s">
        <v>271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6" t="s">
        <v>156</v>
      </c>
      <c r="BK333" s="171">
        <f>ROUND(I333*H333,2)</f>
        <v>0</v>
      </c>
      <c r="BL333" s="16" t="s">
        <v>353</v>
      </c>
      <c r="BM333" s="16" t="s">
        <v>782</v>
      </c>
    </row>
    <row r="334" spans="2:51" s="11" customFormat="1" ht="22.5" customHeight="1">
      <c r="B334" s="172"/>
      <c r="D334" s="173" t="s">
        <v>280</v>
      </c>
      <c r="E334" s="174" t="s">
        <v>154</v>
      </c>
      <c r="F334" s="175" t="s">
        <v>783</v>
      </c>
      <c r="H334" s="176">
        <v>11.913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81" t="s">
        <v>280</v>
      </c>
      <c r="AU334" s="181" t="s">
        <v>215</v>
      </c>
      <c r="AV334" s="11" t="s">
        <v>215</v>
      </c>
      <c r="AW334" s="11" t="s">
        <v>282</v>
      </c>
      <c r="AX334" s="11" t="s">
        <v>156</v>
      </c>
      <c r="AY334" s="181" t="s">
        <v>271</v>
      </c>
    </row>
    <row r="335" spans="2:65" s="1" customFormat="1" ht="22.5" customHeight="1">
      <c r="B335" s="159"/>
      <c r="C335" s="160" t="s">
        <v>784</v>
      </c>
      <c r="D335" s="160" t="s">
        <v>273</v>
      </c>
      <c r="E335" s="161" t="s">
        <v>785</v>
      </c>
      <c r="F335" s="162" t="s">
        <v>786</v>
      </c>
      <c r="G335" s="163" t="s">
        <v>341</v>
      </c>
      <c r="H335" s="164">
        <v>23.791</v>
      </c>
      <c r="I335" s="165"/>
      <c r="J335" s="166">
        <f>ROUND(I335*H335,2)</f>
        <v>0</v>
      </c>
      <c r="K335" s="162" t="s">
        <v>277</v>
      </c>
      <c r="L335" s="33"/>
      <c r="M335" s="167" t="s">
        <v>154</v>
      </c>
      <c r="N335" s="168" t="s">
        <v>178</v>
      </c>
      <c r="O335" s="34"/>
      <c r="P335" s="169">
        <f>O335*H335</f>
        <v>0</v>
      </c>
      <c r="Q335" s="169">
        <v>0</v>
      </c>
      <c r="R335" s="169">
        <f>Q335*H335</f>
        <v>0</v>
      </c>
      <c r="S335" s="169">
        <v>0</v>
      </c>
      <c r="T335" s="170">
        <f>S335*H335</f>
        <v>0</v>
      </c>
      <c r="AR335" s="16" t="s">
        <v>353</v>
      </c>
      <c r="AT335" s="16" t="s">
        <v>273</v>
      </c>
      <c r="AU335" s="16" t="s">
        <v>215</v>
      </c>
      <c r="AY335" s="16" t="s">
        <v>271</v>
      </c>
      <c r="BE335" s="171">
        <f>IF(N335="základní",J335,0)</f>
        <v>0</v>
      </c>
      <c r="BF335" s="171">
        <f>IF(N335="snížená",J335,0)</f>
        <v>0</v>
      </c>
      <c r="BG335" s="171">
        <f>IF(N335="zákl. přenesená",J335,0)</f>
        <v>0</v>
      </c>
      <c r="BH335" s="171">
        <f>IF(N335="sníž. přenesená",J335,0)</f>
        <v>0</v>
      </c>
      <c r="BI335" s="171">
        <f>IF(N335="nulová",J335,0)</f>
        <v>0</v>
      </c>
      <c r="BJ335" s="16" t="s">
        <v>156</v>
      </c>
      <c r="BK335" s="171">
        <f>ROUND(I335*H335,2)</f>
        <v>0</v>
      </c>
      <c r="BL335" s="16" t="s">
        <v>353</v>
      </c>
      <c r="BM335" s="16" t="s">
        <v>787</v>
      </c>
    </row>
    <row r="336" spans="2:65" s="1" customFormat="1" ht="22.5" customHeight="1">
      <c r="B336" s="159"/>
      <c r="C336" s="193" t="s">
        <v>675</v>
      </c>
      <c r="D336" s="193" t="s">
        <v>369</v>
      </c>
      <c r="E336" s="194" t="s">
        <v>788</v>
      </c>
      <c r="F336" s="195" t="s">
        <v>789</v>
      </c>
      <c r="G336" s="196" t="s">
        <v>341</v>
      </c>
      <c r="H336" s="197">
        <v>41.06</v>
      </c>
      <c r="I336" s="198"/>
      <c r="J336" s="199">
        <f>ROUND(I336*H336,2)</f>
        <v>0</v>
      </c>
      <c r="K336" s="195" t="s">
        <v>154</v>
      </c>
      <c r="L336" s="200"/>
      <c r="M336" s="201" t="s">
        <v>154</v>
      </c>
      <c r="N336" s="202" t="s">
        <v>178</v>
      </c>
      <c r="O336" s="34"/>
      <c r="P336" s="169">
        <f>O336*H336</f>
        <v>0</v>
      </c>
      <c r="Q336" s="169">
        <v>0.0003</v>
      </c>
      <c r="R336" s="169">
        <f>Q336*H336</f>
        <v>0.012317999999999999</v>
      </c>
      <c r="S336" s="169">
        <v>0</v>
      </c>
      <c r="T336" s="170">
        <f>S336*H336</f>
        <v>0</v>
      </c>
      <c r="AR336" s="16" t="s">
        <v>438</v>
      </c>
      <c r="AT336" s="16" t="s">
        <v>369</v>
      </c>
      <c r="AU336" s="16" t="s">
        <v>215</v>
      </c>
      <c r="AY336" s="16" t="s">
        <v>271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6" t="s">
        <v>156</v>
      </c>
      <c r="BK336" s="171">
        <f>ROUND(I336*H336,2)</f>
        <v>0</v>
      </c>
      <c r="BL336" s="16" t="s">
        <v>353</v>
      </c>
      <c r="BM336" s="16" t="s">
        <v>790</v>
      </c>
    </row>
    <row r="337" spans="2:51" s="11" customFormat="1" ht="22.5" customHeight="1">
      <c r="B337" s="172"/>
      <c r="D337" s="173" t="s">
        <v>280</v>
      </c>
      <c r="E337" s="174" t="s">
        <v>154</v>
      </c>
      <c r="F337" s="175" t="s">
        <v>791</v>
      </c>
      <c r="H337" s="176">
        <v>41.0596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81" t="s">
        <v>280</v>
      </c>
      <c r="AU337" s="181" t="s">
        <v>215</v>
      </c>
      <c r="AV337" s="11" t="s">
        <v>215</v>
      </c>
      <c r="AW337" s="11" t="s">
        <v>282</v>
      </c>
      <c r="AX337" s="11" t="s">
        <v>207</v>
      </c>
      <c r="AY337" s="181" t="s">
        <v>271</v>
      </c>
    </row>
    <row r="338" spans="2:65" s="1" customFormat="1" ht="22.5" customHeight="1">
      <c r="B338" s="159"/>
      <c r="C338" s="160" t="s">
        <v>792</v>
      </c>
      <c r="D338" s="160" t="s">
        <v>273</v>
      </c>
      <c r="E338" s="161" t="s">
        <v>793</v>
      </c>
      <c r="F338" s="162" t="s">
        <v>794</v>
      </c>
      <c r="G338" s="163" t="s">
        <v>307</v>
      </c>
      <c r="H338" s="164">
        <v>0.246</v>
      </c>
      <c r="I338" s="165"/>
      <c r="J338" s="166">
        <f>ROUND(I338*H338,2)</f>
        <v>0</v>
      </c>
      <c r="K338" s="162" t="s">
        <v>277</v>
      </c>
      <c r="L338" s="33"/>
      <c r="M338" s="167" t="s">
        <v>154</v>
      </c>
      <c r="N338" s="168" t="s">
        <v>178</v>
      </c>
      <c r="O338" s="34"/>
      <c r="P338" s="169">
        <f>O338*H338</f>
        <v>0</v>
      </c>
      <c r="Q338" s="169">
        <v>0</v>
      </c>
      <c r="R338" s="169">
        <f>Q338*H338</f>
        <v>0</v>
      </c>
      <c r="S338" s="169">
        <v>0</v>
      </c>
      <c r="T338" s="170">
        <f>S338*H338</f>
        <v>0</v>
      </c>
      <c r="AR338" s="16" t="s">
        <v>353</v>
      </c>
      <c r="AT338" s="16" t="s">
        <v>273</v>
      </c>
      <c r="AU338" s="16" t="s">
        <v>215</v>
      </c>
      <c r="AY338" s="16" t="s">
        <v>271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6" t="s">
        <v>156</v>
      </c>
      <c r="BK338" s="171">
        <f>ROUND(I338*H338,2)</f>
        <v>0</v>
      </c>
      <c r="BL338" s="16" t="s">
        <v>353</v>
      </c>
      <c r="BM338" s="16" t="s">
        <v>795</v>
      </c>
    </row>
    <row r="339" spans="2:63" s="10" customFormat="1" ht="29.25" customHeight="1">
      <c r="B339" s="145"/>
      <c r="D339" s="156" t="s">
        <v>206</v>
      </c>
      <c r="E339" s="157" t="s">
        <v>796</v>
      </c>
      <c r="F339" s="157" t="s">
        <v>797</v>
      </c>
      <c r="I339" s="148"/>
      <c r="J339" s="158">
        <f>BK339</f>
        <v>0</v>
      </c>
      <c r="L339" s="145"/>
      <c r="M339" s="150"/>
      <c r="N339" s="151"/>
      <c r="O339" s="151"/>
      <c r="P339" s="152">
        <f>SUM(P340:P368)</f>
        <v>0</v>
      </c>
      <c r="Q339" s="151"/>
      <c r="R339" s="152">
        <f>SUM(R340:R368)</f>
        <v>0.12226572809000001</v>
      </c>
      <c r="S339" s="151"/>
      <c r="T339" s="153">
        <f>SUM(T340:T368)</f>
        <v>0</v>
      </c>
      <c r="AR339" s="146" t="s">
        <v>215</v>
      </c>
      <c r="AT339" s="154" t="s">
        <v>206</v>
      </c>
      <c r="AU339" s="154" t="s">
        <v>156</v>
      </c>
      <c r="AY339" s="146" t="s">
        <v>271</v>
      </c>
      <c r="BK339" s="155">
        <f>SUM(BK340:BK368)</f>
        <v>0</v>
      </c>
    </row>
    <row r="340" spans="2:65" s="1" customFormat="1" ht="31.5" customHeight="1">
      <c r="B340" s="159"/>
      <c r="C340" s="160" t="s">
        <v>736</v>
      </c>
      <c r="D340" s="160" t="s">
        <v>273</v>
      </c>
      <c r="E340" s="161" t="s">
        <v>798</v>
      </c>
      <c r="F340" s="162" t="s">
        <v>799</v>
      </c>
      <c r="G340" s="163" t="s">
        <v>341</v>
      </c>
      <c r="H340" s="164">
        <v>14.656</v>
      </c>
      <c r="I340" s="165"/>
      <c r="J340" s="166">
        <f>ROUND(I340*H340,2)</f>
        <v>0</v>
      </c>
      <c r="K340" s="162" t="s">
        <v>277</v>
      </c>
      <c r="L340" s="33"/>
      <c r="M340" s="167" t="s">
        <v>154</v>
      </c>
      <c r="N340" s="168" t="s">
        <v>178</v>
      </c>
      <c r="O340" s="34"/>
      <c r="P340" s="169">
        <f>O340*H340</f>
        <v>0</v>
      </c>
      <c r="Q340" s="169">
        <v>0</v>
      </c>
      <c r="R340" s="169">
        <f>Q340*H340</f>
        <v>0</v>
      </c>
      <c r="S340" s="169">
        <v>0</v>
      </c>
      <c r="T340" s="170">
        <f>S340*H340</f>
        <v>0</v>
      </c>
      <c r="AR340" s="16" t="s">
        <v>353</v>
      </c>
      <c r="AT340" s="16" t="s">
        <v>273</v>
      </c>
      <c r="AU340" s="16" t="s">
        <v>215</v>
      </c>
      <c r="AY340" s="16" t="s">
        <v>271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6" t="s">
        <v>156</v>
      </c>
      <c r="BK340" s="171">
        <f>ROUND(I340*H340,2)</f>
        <v>0</v>
      </c>
      <c r="BL340" s="16" t="s">
        <v>353</v>
      </c>
      <c r="BM340" s="16" t="s">
        <v>800</v>
      </c>
    </row>
    <row r="341" spans="2:51" s="11" customFormat="1" ht="22.5" customHeight="1">
      <c r="B341" s="172"/>
      <c r="D341" s="182" t="s">
        <v>280</v>
      </c>
      <c r="E341" s="181" t="s">
        <v>154</v>
      </c>
      <c r="F341" s="183" t="s">
        <v>801</v>
      </c>
      <c r="H341" s="184">
        <v>7.8585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81" t="s">
        <v>280</v>
      </c>
      <c r="AU341" s="181" t="s">
        <v>215</v>
      </c>
      <c r="AV341" s="11" t="s">
        <v>215</v>
      </c>
      <c r="AW341" s="11" t="s">
        <v>282</v>
      </c>
      <c r="AX341" s="11" t="s">
        <v>207</v>
      </c>
      <c r="AY341" s="181" t="s">
        <v>271</v>
      </c>
    </row>
    <row r="342" spans="2:51" s="11" customFormat="1" ht="22.5" customHeight="1">
      <c r="B342" s="172"/>
      <c r="D342" s="173" t="s">
        <v>280</v>
      </c>
      <c r="E342" s="174" t="s">
        <v>154</v>
      </c>
      <c r="F342" s="175" t="s">
        <v>802</v>
      </c>
      <c r="H342" s="176">
        <v>6.797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81" t="s">
        <v>280</v>
      </c>
      <c r="AU342" s="181" t="s">
        <v>215</v>
      </c>
      <c r="AV342" s="11" t="s">
        <v>215</v>
      </c>
      <c r="AW342" s="11" t="s">
        <v>282</v>
      </c>
      <c r="AX342" s="11" t="s">
        <v>207</v>
      </c>
      <c r="AY342" s="181" t="s">
        <v>271</v>
      </c>
    </row>
    <row r="343" spans="2:65" s="1" customFormat="1" ht="22.5" customHeight="1">
      <c r="B343" s="159"/>
      <c r="C343" s="193" t="s">
        <v>162</v>
      </c>
      <c r="D343" s="193" t="s">
        <v>369</v>
      </c>
      <c r="E343" s="194" t="s">
        <v>753</v>
      </c>
      <c r="F343" s="195" t="s">
        <v>754</v>
      </c>
      <c r="G343" s="196" t="s">
        <v>307</v>
      </c>
      <c r="H343" s="197">
        <v>0.005</v>
      </c>
      <c r="I343" s="198"/>
      <c r="J343" s="199">
        <f>ROUND(I343*H343,2)</f>
        <v>0</v>
      </c>
      <c r="K343" s="195" t="s">
        <v>277</v>
      </c>
      <c r="L343" s="200"/>
      <c r="M343" s="201" t="s">
        <v>154</v>
      </c>
      <c r="N343" s="202" t="s">
        <v>178</v>
      </c>
      <c r="O343" s="34"/>
      <c r="P343" s="169">
        <f>O343*H343</f>
        <v>0</v>
      </c>
      <c r="Q343" s="169">
        <v>1</v>
      </c>
      <c r="R343" s="169">
        <f>Q343*H343</f>
        <v>0.005</v>
      </c>
      <c r="S343" s="169">
        <v>0</v>
      </c>
      <c r="T343" s="170">
        <f>S343*H343</f>
        <v>0</v>
      </c>
      <c r="AR343" s="16" t="s">
        <v>438</v>
      </c>
      <c r="AT343" s="16" t="s">
        <v>369</v>
      </c>
      <c r="AU343" s="16" t="s">
        <v>215</v>
      </c>
      <c r="AY343" s="16" t="s">
        <v>271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6" t="s">
        <v>156</v>
      </c>
      <c r="BK343" s="171">
        <f>ROUND(I343*H343,2)</f>
        <v>0</v>
      </c>
      <c r="BL343" s="16" t="s">
        <v>353</v>
      </c>
      <c r="BM343" s="16" t="s">
        <v>803</v>
      </c>
    </row>
    <row r="344" spans="2:51" s="11" customFormat="1" ht="22.5" customHeight="1">
      <c r="B344" s="172"/>
      <c r="D344" s="173" t="s">
        <v>280</v>
      </c>
      <c r="F344" s="175" t="s">
        <v>804</v>
      </c>
      <c r="H344" s="176">
        <v>0.005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81" t="s">
        <v>280</v>
      </c>
      <c r="AU344" s="181" t="s">
        <v>215</v>
      </c>
      <c r="AV344" s="11" t="s">
        <v>215</v>
      </c>
      <c r="AW344" s="11" t="s">
        <v>138</v>
      </c>
      <c r="AX344" s="11" t="s">
        <v>156</v>
      </c>
      <c r="AY344" s="181" t="s">
        <v>271</v>
      </c>
    </row>
    <row r="345" spans="2:65" s="1" customFormat="1" ht="22.5" customHeight="1">
      <c r="B345" s="159"/>
      <c r="C345" s="160" t="s">
        <v>805</v>
      </c>
      <c r="D345" s="160" t="s">
        <v>273</v>
      </c>
      <c r="E345" s="161" t="s">
        <v>806</v>
      </c>
      <c r="F345" s="162" t="s">
        <v>807</v>
      </c>
      <c r="G345" s="163" t="s">
        <v>341</v>
      </c>
      <c r="H345" s="164">
        <v>7.859</v>
      </c>
      <c r="I345" s="165"/>
      <c r="J345" s="166">
        <f>ROUND(I345*H345,2)</f>
        <v>0</v>
      </c>
      <c r="K345" s="162" t="s">
        <v>277</v>
      </c>
      <c r="L345" s="33"/>
      <c r="M345" s="167" t="s">
        <v>154</v>
      </c>
      <c r="N345" s="168" t="s">
        <v>178</v>
      </c>
      <c r="O345" s="34"/>
      <c r="P345" s="169">
        <f>O345*H345</f>
        <v>0</v>
      </c>
      <c r="Q345" s="169">
        <v>0.00088313</v>
      </c>
      <c r="R345" s="169">
        <f>Q345*H345</f>
        <v>0.00694051867</v>
      </c>
      <c r="S345" s="169">
        <v>0</v>
      </c>
      <c r="T345" s="170">
        <f>S345*H345</f>
        <v>0</v>
      </c>
      <c r="AR345" s="16" t="s">
        <v>353</v>
      </c>
      <c r="AT345" s="16" t="s">
        <v>273</v>
      </c>
      <c r="AU345" s="16" t="s">
        <v>215</v>
      </c>
      <c r="AY345" s="16" t="s">
        <v>271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6" t="s">
        <v>156</v>
      </c>
      <c r="BK345" s="171">
        <f>ROUND(I345*H345,2)</f>
        <v>0</v>
      </c>
      <c r="BL345" s="16" t="s">
        <v>353</v>
      </c>
      <c r="BM345" s="16" t="s">
        <v>808</v>
      </c>
    </row>
    <row r="346" spans="2:51" s="11" customFormat="1" ht="22.5" customHeight="1">
      <c r="B346" s="172"/>
      <c r="D346" s="173" t="s">
        <v>280</v>
      </c>
      <c r="E346" s="174" t="s">
        <v>154</v>
      </c>
      <c r="F346" s="175" t="s">
        <v>801</v>
      </c>
      <c r="H346" s="176">
        <v>7.8585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81" t="s">
        <v>280</v>
      </c>
      <c r="AU346" s="181" t="s">
        <v>215</v>
      </c>
      <c r="AV346" s="11" t="s">
        <v>215</v>
      </c>
      <c r="AW346" s="11" t="s">
        <v>282</v>
      </c>
      <c r="AX346" s="11" t="s">
        <v>156</v>
      </c>
      <c r="AY346" s="181" t="s">
        <v>271</v>
      </c>
    </row>
    <row r="347" spans="2:65" s="1" customFormat="1" ht="22.5" customHeight="1">
      <c r="B347" s="159"/>
      <c r="C347" s="193" t="s">
        <v>809</v>
      </c>
      <c r="D347" s="193" t="s">
        <v>369</v>
      </c>
      <c r="E347" s="194" t="s">
        <v>810</v>
      </c>
      <c r="F347" s="195" t="s">
        <v>811</v>
      </c>
      <c r="G347" s="196" t="s">
        <v>341</v>
      </c>
      <c r="H347" s="197">
        <v>14.296</v>
      </c>
      <c r="I347" s="198"/>
      <c r="J347" s="199">
        <f>ROUND(I347*H347,2)</f>
        <v>0</v>
      </c>
      <c r="K347" s="195" t="s">
        <v>154</v>
      </c>
      <c r="L347" s="200"/>
      <c r="M347" s="201" t="s">
        <v>154</v>
      </c>
      <c r="N347" s="202" t="s">
        <v>178</v>
      </c>
      <c r="O347" s="34"/>
      <c r="P347" s="169">
        <f>O347*H347</f>
        <v>0</v>
      </c>
      <c r="Q347" s="169">
        <v>0.0049</v>
      </c>
      <c r="R347" s="169">
        <f>Q347*H347</f>
        <v>0.0700504</v>
      </c>
      <c r="S347" s="169">
        <v>0</v>
      </c>
      <c r="T347" s="170">
        <f>S347*H347</f>
        <v>0</v>
      </c>
      <c r="AR347" s="16" t="s">
        <v>438</v>
      </c>
      <c r="AT347" s="16" t="s">
        <v>369</v>
      </c>
      <c r="AU347" s="16" t="s">
        <v>215</v>
      </c>
      <c r="AY347" s="16" t="s">
        <v>271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6" t="s">
        <v>156</v>
      </c>
      <c r="BK347" s="171">
        <f>ROUND(I347*H347,2)</f>
        <v>0</v>
      </c>
      <c r="BL347" s="16" t="s">
        <v>353</v>
      </c>
      <c r="BM347" s="16" t="s">
        <v>812</v>
      </c>
    </row>
    <row r="348" spans="2:51" s="11" customFormat="1" ht="22.5" customHeight="1">
      <c r="B348" s="172"/>
      <c r="D348" s="173" t="s">
        <v>280</v>
      </c>
      <c r="F348" s="175" t="s">
        <v>813</v>
      </c>
      <c r="H348" s="176">
        <v>14.296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81" t="s">
        <v>280</v>
      </c>
      <c r="AU348" s="181" t="s">
        <v>215</v>
      </c>
      <c r="AV348" s="11" t="s">
        <v>215</v>
      </c>
      <c r="AW348" s="11" t="s">
        <v>138</v>
      </c>
      <c r="AX348" s="11" t="s">
        <v>156</v>
      </c>
      <c r="AY348" s="181" t="s">
        <v>271</v>
      </c>
    </row>
    <row r="349" spans="2:65" s="1" customFormat="1" ht="22.5" customHeight="1">
      <c r="B349" s="159"/>
      <c r="C349" s="160" t="s">
        <v>814</v>
      </c>
      <c r="D349" s="160" t="s">
        <v>273</v>
      </c>
      <c r="E349" s="161" t="s">
        <v>815</v>
      </c>
      <c r="F349" s="162" t="s">
        <v>816</v>
      </c>
      <c r="G349" s="163" t="s">
        <v>341</v>
      </c>
      <c r="H349" s="164">
        <v>11.817</v>
      </c>
      <c r="I349" s="165"/>
      <c r="J349" s="166">
        <f>ROUND(I349*H349,2)</f>
        <v>0</v>
      </c>
      <c r="K349" s="162" t="s">
        <v>277</v>
      </c>
      <c r="L349" s="33"/>
      <c r="M349" s="167" t="s">
        <v>154</v>
      </c>
      <c r="N349" s="168" t="s">
        <v>178</v>
      </c>
      <c r="O349" s="34"/>
      <c r="P349" s="169">
        <f>O349*H349</f>
        <v>0</v>
      </c>
      <c r="Q349" s="169">
        <v>0.00046126</v>
      </c>
      <c r="R349" s="169">
        <f>Q349*H349</f>
        <v>0.00545070942</v>
      </c>
      <c r="S349" s="169">
        <v>0</v>
      </c>
      <c r="T349" s="170">
        <f>S349*H349</f>
        <v>0</v>
      </c>
      <c r="AR349" s="16" t="s">
        <v>353</v>
      </c>
      <c r="AT349" s="16" t="s">
        <v>273</v>
      </c>
      <c r="AU349" s="16" t="s">
        <v>215</v>
      </c>
      <c r="AY349" s="16" t="s">
        <v>271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6" t="s">
        <v>156</v>
      </c>
      <c r="BK349" s="171">
        <f>ROUND(I349*H349,2)</f>
        <v>0</v>
      </c>
      <c r="BL349" s="16" t="s">
        <v>353</v>
      </c>
      <c r="BM349" s="16" t="s">
        <v>817</v>
      </c>
    </row>
    <row r="350" spans="2:65" s="1" customFormat="1" ht="31.5" customHeight="1">
      <c r="B350" s="159"/>
      <c r="C350" s="160" t="s">
        <v>818</v>
      </c>
      <c r="D350" s="160" t="s">
        <v>273</v>
      </c>
      <c r="E350" s="161" t="s">
        <v>819</v>
      </c>
      <c r="F350" s="162" t="s">
        <v>820</v>
      </c>
      <c r="G350" s="163" t="s">
        <v>614</v>
      </c>
      <c r="H350" s="164">
        <v>70</v>
      </c>
      <c r="I350" s="165"/>
      <c r="J350" s="166">
        <f>ROUND(I350*H350,2)</f>
        <v>0</v>
      </c>
      <c r="K350" s="162" t="s">
        <v>277</v>
      </c>
      <c r="L350" s="33"/>
      <c r="M350" s="167" t="s">
        <v>154</v>
      </c>
      <c r="N350" s="168" t="s">
        <v>178</v>
      </c>
      <c r="O350" s="34"/>
      <c r="P350" s="169">
        <f>O350*H350</f>
        <v>0</v>
      </c>
      <c r="Q350" s="169">
        <v>0</v>
      </c>
      <c r="R350" s="169">
        <f>Q350*H350</f>
        <v>0</v>
      </c>
      <c r="S350" s="169">
        <v>0</v>
      </c>
      <c r="T350" s="170">
        <f>S350*H350</f>
        <v>0</v>
      </c>
      <c r="AR350" s="16" t="s">
        <v>353</v>
      </c>
      <c r="AT350" s="16" t="s">
        <v>273</v>
      </c>
      <c r="AU350" s="16" t="s">
        <v>215</v>
      </c>
      <c r="AY350" s="16" t="s">
        <v>271</v>
      </c>
      <c r="BE350" s="171">
        <f>IF(N350="základní",J350,0)</f>
        <v>0</v>
      </c>
      <c r="BF350" s="171">
        <f>IF(N350="snížená",J350,0)</f>
        <v>0</v>
      </c>
      <c r="BG350" s="171">
        <f>IF(N350="zákl. přenesená",J350,0)</f>
        <v>0</v>
      </c>
      <c r="BH350" s="171">
        <f>IF(N350="sníž. přenesená",J350,0)</f>
        <v>0</v>
      </c>
      <c r="BI350" s="171">
        <f>IF(N350="nulová",J350,0)</f>
        <v>0</v>
      </c>
      <c r="BJ350" s="16" t="s">
        <v>156</v>
      </c>
      <c r="BK350" s="171">
        <f>ROUND(I350*H350,2)</f>
        <v>0</v>
      </c>
      <c r="BL350" s="16" t="s">
        <v>353</v>
      </c>
      <c r="BM350" s="16" t="s">
        <v>821</v>
      </c>
    </row>
    <row r="351" spans="2:65" s="1" customFormat="1" ht="22.5" customHeight="1">
      <c r="B351" s="159"/>
      <c r="C351" s="193" t="s">
        <v>822</v>
      </c>
      <c r="D351" s="193" t="s">
        <v>369</v>
      </c>
      <c r="E351" s="194" t="s">
        <v>823</v>
      </c>
      <c r="F351" s="195" t="s">
        <v>824</v>
      </c>
      <c r="G351" s="196" t="s">
        <v>341</v>
      </c>
      <c r="H351" s="197">
        <v>15.022</v>
      </c>
      <c r="I351" s="198"/>
      <c r="J351" s="199">
        <f>ROUND(I351*H351,2)</f>
        <v>0</v>
      </c>
      <c r="K351" s="195" t="s">
        <v>154</v>
      </c>
      <c r="L351" s="200"/>
      <c r="M351" s="201" t="s">
        <v>154</v>
      </c>
      <c r="N351" s="202" t="s">
        <v>178</v>
      </c>
      <c r="O351" s="34"/>
      <c r="P351" s="169">
        <f>O351*H351</f>
        <v>0</v>
      </c>
      <c r="Q351" s="169">
        <v>0.0019</v>
      </c>
      <c r="R351" s="169">
        <f>Q351*H351</f>
        <v>0.0285418</v>
      </c>
      <c r="S351" s="169">
        <v>0</v>
      </c>
      <c r="T351" s="170">
        <f>S351*H351</f>
        <v>0</v>
      </c>
      <c r="AR351" s="16" t="s">
        <v>438</v>
      </c>
      <c r="AT351" s="16" t="s">
        <v>369</v>
      </c>
      <c r="AU351" s="16" t="s">
        <v>215</v>
      </c>
      <c r="AY351" s="16" t="s">
        <v>271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6" t="s">
        <v>156</v>
      </c>
      <c r="BK351" s="171">
        <f>ROUND(I351*H351,2)</f>
        <v>0</v>
      </c>
      <c r="BL351" s="16" t="s">
        <v>353</v>
      </c>
      <c r="BM351" s="16" t="s">
        <v>825</v>
      </c>
    </row>
    <row r="352" spans="2:51" s="11" customFormat="1" ht="22.5" customHeight="1">
      <c r="B352" s="172"/>
      <c r="D352" s="182" t="s">
        <v>280</v>
      </c>
      <c r="E352" s="181" t="s">
        <v>154</v>
      </c>
      <c r="F352" s="183" t="s">
        <v>826</v>
      </c>
      <c r="H352" s="184">
        <v>14.1816</v>
      </c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81" t="s">
        <v>280</v>
      </c>
      <c r="AU352" s="181" t="s">
        <v>215</v>
      </c>
      <c r="AV352" s="11" t="s">
        <v>215</v>
      </c>
      <c r="AW352" s="11" t="s">
        <v>282</v>
      </c>
      <c r="AX352" s="11" t="s">
        <v>207</v>
      </c>
      <c r="AY352" s="181" t="s">
        <v>271</v>
      </c>
    </row>
    <row r="353" spans="2:51" s="11" customFormat="1" ht="22.5" customHeight="1">
      <c r="B353" s="172"/>
      <c r="D353" s="173" t="s">
        <v>280</v>
      </c>
      <c r="E353" s="174" t="s">
        <v>154</v>
      </c>
      <c r="F353" s="175" t="s">
        <v>827</v>
      </c>
      <c r="H353" s="176">
        <v>0.84</v>
      </c>
      <c r="I353" s="177"/>
      <c r="L353" s="172"/>
      <c r="M353" s="178"/>
      <c r="N353" s="179"/>
      <c r="O353" s="179"/>
      <c r="P353" s="179"/>
      <c r="Q353" s="179"/>
      <c r="R353" s="179"/>
      <c r="S353" s="179"/>
      <c r="T353" s="180"/>
      <c r="AT353" s="181" t="s">
        <v>280</v>
      </c>
      <c r="AU353" s="181" t="s">
        <v>215</v>
      </c>
      <c r="AV353" s="11" t="s">
        <v>215</v>
      </c>
      <c r="AW353" s="11" t="s">
        <v>282</v>
      </c>
      <c r="AX353" s="11" t="s">
        <v>207</v>
      </c>
      <c r="AY353" s="181" t="s">
        <v>271</v>
      </c>
    </row>
    <row r="354" spans="2:65" s="1" customFormat="1" ht="31.5" customHeight="1">
      <c r="B354" s="159"/>
      <c r="C354" s="160" t="s">
        <v>828</v>
      </c>
      <c r="D354" s="160" t="s">
        <v>273</v>
      </c>
      <c r="E354" s="161" t="s">
        <v>829</v>
      </c>
      <c r="F354" s="162" t="s">
        <v>830</v>
      </c>
      <c r="G354" s="163" t="s">
        <v>614</v>
      </c>
      <c r="H354" s="164">
        <v>70</v>
      </c>
      <c r="I354" s="165"/>
      <c r="J354" s="166">
        <f>ROUND(I354*H354,2)</f>
        <v>0</v>
      </c>
      <c r="K354" s="162" t="s">
        <v>277</v>
      </c>
      <c r="L354" s="33"/>
      <c r="M354" s="167" t="s">
        <v>154</v>
      </c>
      <c r="N354" s="168" t="s">
        <v>178</v>
      </c>
      <c r="O354" s="34"/>
      <c r="P354" s="169">
        <f>O354*H354</f>
        <v>0</v>
      </c>
      <c r="Q354" s="169">
        <v>0</v>
      </c>
      <c r="R354" s="169">
        <f>Q354*H354</f>
        <v>0</v>
      </c>
      <c r="S354" s="169">
        <v>0</v>
      </c>
      <c r="T354" s="170">
        <f>S354*H354</f>
        <v>0</v>
      </c>
      <c r="AR354" s="16" t="s">
        <v>353</v>
      </c>
      <c r="AT354" s="16" t="s">
        <v>273</v>
      </c>
      <c r="AU354" s="16" t="s">
        <v>215</v>
      </c>
      <c r="AY354" s="16" t="s">
        <v>271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6" t="s">
        <v>156</v>
      </c>
      <c r="BK354" s="171">
        <f>ROUND(I354*H354,2)</f>
        <v>0</v>
      </c>
      <c r="BL354" s="16" t="s">
        <v>353</v>
      </c>
      <c r="BM354" s="16" t="s">
        <v>831</v>
      </c>
    </row>
    <row r="355" spans="2:51" s="11" customFormat="1" ht="22.5" customHeight="1">
      <c r="B355" s="172"/>
      <c r="D355" s="173" t="s">
        <v>280</v>
      </c>
      <c r="E355" s="174" t="s">
        <v>154</v>
      </c>
      <c r="F355" s="175" t="s">
        <v>832</v>
      </c>
      <c r="H355" s="176">
        <v>70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81" t="s">
        <v>280</v>
      </c>
      <c r="AU355" s="181" t="s">
        <v>215</v>
      </c>
      <c r="AV355" s="11" t="s">
        <v>215</v>
      </c>
      <c r="AW355" s="11" t="s">
        <v>282</v>
      </c>
      <c r="AX355" s="11" t="s">
        <v>156</v>
      </c>
      <c r="AY355" s="181" t="s">
        <v>271</v>
      </c>
    </row>
    <row r="356" spans="2:65" s="1" customFormat="1" ht="22.5" customHeight="1">
      <c r="B356" s="159"/>
      <c r="C356" s="193" t="s">
        <v>833</v>
      </c>
      <c r="D356" s="193" t="s">
        <v>369</v>
      </c>
      <c r="E356" s="194" t="s">
        <v>834</v>
      </c>
      <c r="F356" s="195" t="s">
        <v>835</v>
      </c>
      <c r="G356" s="196" t="s">
        <v>614</v>
      </c>
      <c r="H356" s="197">
        <v>73.5</v>
      </c>
      <c r="I356" s="198"/>
      <c r="J356" s="199">
        <f>ROUND(I356*H356,2)</f>
        <v>0</v>
      </c>
      <c r="K356" s="195" t="s">
        <v>154</v>
      </c>
      <c r="L356" s="200"/>
      <c r="M356" s="201" t="s">
        <v>154</v>
      </c>
      <c r="N356" s="202" t="s">
        <v>178</v>
      </c>
      <c r="O356" s="34"/>
      <c r="P356" s="169">
        <f>O356*H356</f>
        <v>0</v>
      </c>
      <c r="Q356" s="169">
        <v>3E-05</v>
      </c>
      <c r="R356" s="169">
        <f>Q356*H356</f>
        <v>0.002205</v>
      </c>
      <c r="S356" s="169">
        <v>0</v>
      </c>
      <c r="T356" s="170">
        <f>S356*H356</f>
        <v>0</v>
      </c>
      <c r="AR356" s="16" t="s">
        <v>438</v>
      </c>
      <c r="AT356" s="16" t="s">
        <v>369</v>
      </c>
      <c r="AU356" s="16" t="s">
        <v>215</v>
      </c>
      <c r="AY356" s="16" t="s">
        <v>271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6" t="s">
        <v>156</v>
      </c>
      <c r="BK356" s="171">
        <f>ROUND(I356*H356,2)</f>
        <v>0</v>
      </c>
      <c r="BL356" s="16" t="s">
        <v>353</v>
      </c>
      <c r="BM356" s="16" t="s">
        <v>836</v>
      </c>
    </row>
    <row r="357" spans="2:51" s="11" customFormat="1" ht="22.5" customHeight="1">
      <c r="B357" s="172"/>
      <c r="D357" s="173" t="s">
        <v>280</v>
      </c>
      <c r="F357" s="175" t="s">
        <v>837</v>
      </c>
      <c r="H357" s="176">
        <v>73.5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81" t="s">
        <v>280</v>
      </c>
      <c r="AU357" s="181" t="s">
        <v>215</v>
      </c>
      <c r="AV357" s="11" t="s">
        <v>215</v>
      </c>
      <c r="AW357" s="11" t="s">
        <v>138</v>
      </c>
      <c r="AX357" s="11" t="s">
        <v>156</v>
      </c>
      <c r="AY357" s="181" t="s">
        <v>271</v>
      </c>
    </row>
    <row r="358" spans="2:65" s="1" customFormat="1" ht="22.5" customHeight="1">
      <c r="B358" s="159"/>
      <c r="C358" s="160" t="s">
        <v>838</v>
      </c>
      <c r="D358" s="160" t="s">
        <v>273</v>
      </c>
      <c r="E358" s="161" t="s">
        <v>839</v>
      </c>
      <c r="F358" s="162" t="s">
        <v>840</v>
      </c>
      <c r="G358" s="163" t="s">
        <v>614</v>
      </c>
      <c r="H358" s="164">
        <v>5</v>
      </c>
      <c r="I358" s="165"/>
      <c r="J358" s="166">
        <f>ROUND(I358*H358,2)</f>
        <v>0</v>
      </c>
      <c r="K358" s="162" t="s">
        <v>841</v>
      </c>
      <c r="L358" s="33"/>
      <c r="M358" s="167" t="s">
        <v>154</v>
      </c>
      <c r="N358" s="168" t="s">
        <v>178</v>
      </c>
      <c r="O358" s="34"/>
      <c r="P358" s="169">
        <f>O358*H358</f>
        <v>0</v>
      </c>
      <c r="Q358" s="169">
        <v>0</v>
      </c>
      <c r="R358" s="169">
        <f>Q358*H358</f>
        <v>0</v>
      </c>
      <c r="S358" s="169">
        <v>0</v>
      </c>
      <c r="T358" s="170">
        <f>S358*H358</f>
        <v>0</v>
      </c>
      <c r="AR358" s="16" t="s">
        <v>278</v>
      </c>
      <c r="AT358" s="16" t="s">
        <v>273</v>
      </c>
      <c r="AU358" s="16" t="s">
        <v>215</v>
      </c>
      <c r="AY358" s="16" t="s">
        <v>271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6" t="s">
        <v>156</v>
      </c>
      <c r="BK358" s="171">
        <f>ROUND(I358*H358,2)</f>
        <v>0</v>
      </c>
      <c r="BL358" s="16" t="s">
        <v>278</v>
      </c>
      <c r="BM358" s="16" t="s">
        <v>842</v>
      </c>
    </row>
    <row r="359" spans="2:51" s="11" customFormat="1" ht="22.5" customHeight="1">
      <c r="B359" s="172"/>
      <c r="D359" s="173" t="s">
        <v>280</v>
      </c>
      <c r="E359" s="174" t="s">
        <v>154</v>
      </c>
      <c r="F359" s="175" t="s">
        <v>843</v>
      </c>
      <c r="H359" s="176">
        <v>5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81" t="s">
        <v>280</v>
      </c>
      <c r="AU359" s="181" t="s">
        <v>215</v>
      </c>
      <c r="AV359" s="11" t="s">
        <v>215</v>
      </c>
      <c r="AW359" s="11" t="s">
        <v>282</v>
      </c>
      <c r="AX359" s="11" t="s">
        <v>156</v>
      </c>
      <c r="AY359" s="181" t="s">
        <v>271</v>
      </c>
    </row>
    <row r="360" spans="2:65" s="1" customFormat="1" ht="22.5" customHeight="1">
      <c r="B360" s="159"/>
      <c r="C360" s="160" t="s">
        <v>844</v>
      </c>
      <c r="D360" s="160" t="s">
        <v>273</v>
      </c>
      <c r="E360" s="161" t="s">
        <v>845</v>
      </c>
      <c r="F360" s="162" t="s">
        <v>846</v>
      </c>
      <c r="G360" s="163" t="s">
        <v>614</v>
      </c>
      <c r="H360" s="164">
        <v>5</v>
      </c>
      <c r="I360" s="165"/>
      <c r="J360" s="166">
        <f>ROUND(I360*H360,2)</f>
        <v>0</v>
      </c>
      <c r="K360" s="162" t="s">
        <v>841</v>
      </c>
      <c r="L360" s="33"/>
      <c r="M360" s="167" t="s">
        <v>154</v>
      </c>
      <c r="N360" s="168" t="s">
        <v>178</v>
      </c>
      <c r="O360" s="34"/>
      <c r="P360" s="169">
        <f>O360*H360</f>
        <v>0</v>
      </c>
      <c r="Q360" s="169">
        <v>0</v>
      </c>
      <c r="R360" s="169">
        <f>Q360*H360</f>
        <v>0</v>
      </c>
      <c r="S360" s="169">
        <v>0</v>
      </c>
      <c r="T360" s="170">
        <f>S360*H360</f>
        <v>0</v>
      </c>
      <c r="AR360" s="16" t="s">
        <v>353</v>
      </c>
      <c r="AT360" s="16" t="s">
        <v>273</v>
      </c>
      <c r="AU360" s="16" t="s">
        <v>215</v>
      </c>
      <c r="AY360" s="16" t="s">
        <v>271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6" t="s">
        <v>156</v>
      </c>
      <c r="BK360" s="171">
        <f>ROUND(I360*H360,2)</f>
        <v>0</v>
      </c>
      <c r="BL360" s="16" t="s">
        <v>353</v>
      </c>
      <c r="BM360" s="16" t="s">
        <v>847</v>
      </c>
    </row>
    <row r="361" spans="2:65" s="1" customFormat="1" ht="22.5" customHeight="1">
      <c r="B361" s="159"/>
      <c r="C361" s="160" t="s">
        <v>848</v>
      </c>
      <c r="D361" s="160" t="s">
        <v>273</v>
      </c>
      <c r="E361" s="161" t="s">
        <v>849</v>
      </c>
      <c r="F361" s="162" t="s">
        <v>850</v>
      </c>
      <c r="G361" s="163" t="s">
        <v>614</v>
      </c>
      <c r="H361" s="164">
        <v>6</v>
      </c>
      <c r="I361" s="165"/>
      <c r="J361" s="166">
        <f>ROUND(I361*H361,2)</f>
        <v>0</v>
      </c>
      <c r="K361" s="162" t="s">
        <v>841</v>
      </c>
      <c r="L361" s="33"/>
      <c r="M361" s="167" t="s">
        <v>154</v>
      </c>
      <c r="N361" s="168" t="s">
        <v>178</v>
      </c>
      <c r="O361" s="34"/>
      <c r="P361" s="169">
        <f>O361*H361</f>
        <v>0</v>
      </c>
      <c r="Q361" s="169">
        <v>0</v>
      </c>
      <c r="R361" s="169">
        <f>Q361*H361</f>
        <v>0</v>
      </c>
      <c r="S361" s="169">
        <v>0</v>
      </c>
      <c r="T361" s="170">
        <f>S361*H361</f>
        <v>0</v>
      </c>
      <c r="AR361" s="16" t="s">
        <v>353</v>
      </c>
      <c r="AT361" s="16" t="s">
        <v>273</v>
      </c>
      <c r="AU361" s="16" t="s">
        <v>215</v>
      </c>
      <c r="AY361" s="16" t="s">
        <v>271</v>
      </c>
      <c r="BE361" s="171">
        <f>IF(N361="základní",J361,0)</f>
        <v>0</v>
      </c>
      <c r="BF361" s="171">
        <f>IF(N361="snížená",J361,0)</f>
        <v>0</v>
      </c>
      <c r="BG361" s="171">
        <f>IF(N361="zákl. přenesená",J361,0)</f>
        <v>0</v>
      </c>
      <c r="BH361" s="171">
        <f>IF(N361="sníž. přenesená",J361,0)</f>
        <v>0</v>
      </c>
      <c r="BI361" s="171">
        <f>IF(N361="nulová",J361,0)</f>
        <v>0</v>
      </c>
      <c r="BJ361" s="16" t="s">
        <v>156</v>
      </c>
      <c r="BK361" s="171">
        <f>ROUND(I361*H361,2)</f>
        <v>0</v>
      </c>
      <c r="BL361" s="16" t="s">
        <v>353</v>
      </c>
      <c r="BM361" s="16" t="s">
        <v>851</v>
      </c>
    </row>
    <row r="362" spans="2:51" s="11" customFormat="1" ht="22.5" customHeight="1">
      <c r="B362" s="172"/>
      <c r="D362" s="173" t="s">
        <v>280</v>
      </c>
      <c r="E362" s="174" t="s">
        <v>154</v>
      </c>
      <c r="F362" s="175" t="s">
        <v>852</v>
      </c>
      <c r="H362" s="176">
        <v>6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81" t="s">
        <v>280</v>
      </c>
      <c r="AU362" s="181" t="s">
        <v>215</v>
      </c>
      <c r="AV362" s="11" t="s">
        <v>215</v>
      </c>
      <c r="AW362" s="11" t="s">
        <v>282</v>
      </c>
      <c r="AX362" s="11" t="s">
        <v>156</v>
      </c>
      <c r="AY362" s="181" t="s">
        <v>271</v>
      </c>
    </row>
    <row r="363" spans="2:65" s="1" customFormat="1" ht="22.5" customHeight="1">
      <c r="B363" s="159"/>
      <c r="C363" s="160" t="s">
        <v>853</v>
      </c>
      <c r="D363" s="160" t="s">
        <v>273</v>
      </c>
      <c r="E363" s="161" t="s">
        <v>854</v>
      </c>
      <c r="F363" s="162" t="s">
        <v>855</v>
      </c>
      <c r="G363" s="163" t="s">
        <v>614</v>
      </c>
      <c r="H363" s="164">
        <v>1</v>
      </c>
      <c r="I363" s="165"/>
      <c r="J363" s="166">
        <f>ROUND(I363*H363,2)</f>
        <v>0</v>
      </c>
      <c r="K363" s="162" t="s">
        <v>841</v>
      </c>
      <c r="L363" s="33"/>
      <c r="M363" s="167" t="s">
        <v>154</v>
      </c>
      <c r="N363" s="168" t="s">
        <v>178</v>
      </c>
      <c r="O363" s="34"/>
      <c r="P363" s="169">
        <f>O363*H363</f>
        <v>0</v>
      </c>
      <c r="Q363" s="169">
        <v>0</v>
      </c>
      <c r="R363" s="169">
        <f>Q363*H363</f>
        <v>0</v>
      </c>
      <c r="S363" s="169">
        <v>0</v>
      </c>
      <c r="T363" s="170">
        <f>S363*H363</f>
        <v>0</v>
      </c>
      <c r="AR363" s="16" t="s">
        <v>353</v>
      </c>
      <c r="AT363" s="16" t="s">
        <v>273</v>
      </c>
      <c r="AU363" s="16" t="s">
        <v>215</v>
      </c>
      <c r="AY363" s="16" t="s">
        <v>271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6" t="s">
        <v>156</v>
      </c>
      <c r="BK363" s="171">
        <f>ROUND(I363*H363,2)</f>
        <v>0</v>
      </c>
      <c r="BL363" s="16" t="s">
        <v>353</v>
      </c>
      <c r="BM363" s="16" t="s">
        <v>856</v>
      </c>
    </row>
    <row r="364" spans="2:51" s="11" customFormat="1" ht="22.5" customHeight="1">
      <c r="B364" s="172"/>
      <c r="D364" s="173" t="s">
        <v>280</v>
      </c>
      <c r="E364" s="174" t="s">
        <v>154</v>
      </c>
      <c r="F364" s="175" t="s">
        <v>857</v>
      </c>
      <c r="H364" s="176">
        <v>1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81" t="s">
        <v>280</v>
      </c>
      <c r="AU364" s="181" t="s">
        <v>215</v>
      </c>
      <c r="AV364" s="11" t="s">
        <v>215</v>
      </c>
      <c r="AW364" s="11" t="s">
        <v>282</v>
      </c>
      <c r="AX364" s="11" t="s">
        <v>156</v>
      </c>
      <c r="AY364" s="181" t="s">
        <v>271</v>
      </c>
    </row>
    <row r="365" spans="2:65" s="1" customFormat="1" ht="22.5" customHeight="1">
      <c r="B365" s="159"/>
      <c r="C365" s="160" t="s">
        <v>858</v>
      </c>
      <c r="D365" s="160" t="s">
        <v>273</v>
      </c>
      <c r="E365" s="161" t="s">
        <v>859</v>
      </c>
      <c r="F365" s="162" t="s">
        <v>860</v>
      </c>
      <c r="G365" s="163" t="s">
        <v>341</v>
      </c>
      <c r="H365" s="164">
        <v>11.818</v>
      </c>
      <c r="I365" s="165"/>
      <c r="J365" s="166">
        <f>ROUND(I365*H365,2)</f>
        <v>0</v>
      </c>
      <c r="K365" s="162" t="s">
        <v>277</v>
      </c>
      <c r="L365" s="33"/>
      <c r="M365" s="167" t="s">
        <v>154</v>
      </c>
      <c r="N365" s="168" t="s">
        <v>178</v>
      </c>
      <c r="O365" s="34"/>
      <c r="P365" s="169">
        <f>O365*H365</f>
        <v>0</v>
      </c>
      <c r="Q365" s="169">
        <v>0</v>
      </c>
      <c r="R365" s="169">
        <f>Q365*H365</f>
        <v>0</v>
      </c>
      <c r="S365" s="169">
        <v>0</v>
      </c>
      <c r="T365" s="170">
        <f>S365*H365</f>
        <v>0</v>
      </c>
      <c r="AR365" s="16" t="s">
        <v>353</v>
      </c>
      <c r="AT365" s="16" t="s">
        <v>273</v>
      </c>
      <c r="AU365" s="16" t="s">
        <v>215</v>
      </c>
      <c r="AY365" s="16" t="s">
        <v>271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6" t="s">
        <v>156</v>
      </c>
      <c r="BK365" s="171">
        <f>ROUND(I365*H365,2)</f>
        <v>0</v>
      </c>
      <c r="BL365" s="16" t="s">
        <v>353</v>
      </c>
      <c r="BM365" s="16" t="s">
        <v>861</v>
      </c>
    </row>
    <row r="366" spans="2:65" s="1" customFormat="1" ht="22.5" customHeight="1">
      <c r="B366" s="159"/>
      <c r="C366" s="193" t="s">
        <v>862</v>
      </c>
      <c r="D366" s="193" t="s">
        <v>369</v>
      </c>
      <c r="E366" s="194" t="s">
        <v>863</v>
      </c>
      <c r="F366" s="195" t="s">
        <v>864</v>
      </c>
      <c r="G366" s="196" t="s">
        <v>341</v>
      </c>
      <c r="H366" s="197">
        <v>13.591</v>
      </c>
      <c r="I366" s="198"/>
      <c r="J366" s="199">
        <f>ROUND(I366*H366,2)</f>
        <v>0</v>
      </c>
      <c r="K366" s="195" t="s">
        <v>154</v>
      </c>
      <c r="L366" s="200"/>
      <c r="M366" s="201" t="s">
        <v>154</v>
      </c>
      <c r="N366" s="202" t="s">
        <v>178</v>
      </c>
      <c r="O366" s="34"/>
      <c r="P366" s="169">
        <f>O366*H366</f>
        <v>0</v>
      </c>
      <c r="Q366" s="169">
        <v>0.0003</v>
      </c>
      <c r="R366" s="169">
        <f>Q366*H366</f>
        <v>0.0040773</v>
      </c>
      <c r="S366" s="169">
        <v>0</v>
      </c>
      <c r="T366" s="170">
        <f>S366*H366</f>
        <v>0</v>
      </c>
      <c r="AR366" s="16" t="s">
        <v>438</v>
      </c>
      <c r="AT366" s="16" t="s">
        <v>369</v>
      </c>
      <c r="AU366" s="16" t="s">
        <v>215</v>
      </c>
      <c r="AY366" s="16" t="s">
        <v>271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6" t="s">
        <v>156</v>
      </c>
      <c r="BK366" s="171">
        <f>ROUND(I366*H366,2)</f>
        <v>0</v>
      </c>
      <c r="BL366" s="16" t="s">
        <v>353</v>
      </c>
      <c r="BM366" s="16" t="s">
        <v>865</v>
      </c>
    </row>
    <row r="367" spans="2:51" s="11" customFormat="1" ht="22.5" customHeight="1">
      <c r="B367" s="172"/>
      <c r="D367" s="173" t="s">
        <v>280</v>
      </c>
      <c r="F367" s="175" t="s">
        <v>866</v>
      </c>
      <c r="H367" s="176">
        <v>13.591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81" t="s">
        <v>280</v>
      </c>
      <c r="AU367" s="181" t="s">
        <v>215</v>
      </c>
      <c r="AV367" s="11" t="s">
        <v>215</v>
      </c>
      <c r="AW367" s="11" t="s">
        <v>138</v>
      </c>
      <c r="AX367" s="11" t="s">
        <v>156</v>
      </c>
      <c r="AY367" s="181" t="s">
        <v>271</v>
      </c>
    </row>
    <row r="368" spans="2:65" s="1" customFormat="1" ht="22.5" customHeight="1">
      <c r="B368" s="159"/>
      <c r="C368" s="160" t="s">
        <v>867</v>
      </c>
      <c r="D368" s="160" t="s">
        <v>273</v>
      </c>
      <c r="E368" s="161" t="s">
        <v>868</v>
      </c>
      <c r="F368" s="162" t="s">
        <v>869</v>
      </c>
      <c r="G368" s="163" t="s">
        <v>307</v>
      </c>
      <c r="H368" s="164">
        <v>0.122</v>
      </c>
      <c r="I368" s="165"/>
      <c r="J368" s="166">
        <f>ROUND(I368*H368,2)</f>
        <v>0</v>
      </c>
      <c r="K368" s="162" t="s">
        <v>277</v>
      </c>
      <c r="L368" s="33"/>
      <c r="M368" s="167" t="s">
        <v>154</v>
      </c>
      <c r="N368" s="168" t="s">
        <v>178</v>
      </c>
      <c r="O368" s="34"/>
      <c r="P368" s="169">
        <f>O368*H368</f>
        <v>0</v>
      </c>
      <c r="Q368" s="169">
        <v>0</v>
      </c>
      <c r="R368" s="169">
        <f>Q368*H368</f>
        <v>0</v>
      </c>
      <c r="S368" s="169">
        <v>0</v>
      </c>
      <c r="T368" s="170">
        <f>S368*H368</f>
        <v>0</v>
      </c>
      <c r="AR368" s="16" t="s">
        <v>353</v>
      </c>
      <c r="AT368" s="16" t="s">
        <v>273</v>
      </c>
      <c r="AU368" s="16" t="s">
        <v>215</v>
      </c>
      <c r="AY368" s="16" t="s">
        <v>271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6" t="s">
        <v>156</v>
      </c>
      <c r="BK368" s="171">
        <f>ROUND(I368*H368,2)</f>
        <v>0</v>
      </c>
      <c r="BL368" s="16" t="s">
        <v>353</v>
      </c>
      <c r="BM368" s="16" t="s">
        <v>870</v>
      </c>
    </row>
    <row r="369" spans="2:63" s="10" customFormat="1" ht="29.25" customHeight="1">
      <c r="B369" s="145"/>
      <c r="D369" s="156" t="s">
        <v>206</v>
      </c>
      <c r="E369" s="157" t="s">
        <v>871</v>
      </c>
      <c r="F369" s="157" t="s">
        <v>872</v>
      </c>
      <c r="I369" s="148"/>
      <c r="J369" s="158">
        <f>BK369</f>
        <v>0</v>
      </c>
      <c r="L369" s="145"/>
      <c r="M369" s="150"/>
      <c r="N369" s="151"/>
      <c r="O369" s="151"/>
      <c r="P369" s="152">
        <f>SUM(P370:P375)</f>
        <v>0</v>
      </c>
      <c r="Q369" s="151"/>
      <c r="R369" s="152">
        <f>SUM(R370:R375)</f>
        <v>0.09273384230000001</v>
      </c>
      <c r="S369" s="151"/>
      <c r="T369" s="153">
        <f>SUM(T370:T375)</f>
        <v>0</v>
      </c>
      <c r="AR369" s="146" t="s">
        <v>215</v>
      </c>
      <c r="AT369" s="154" t="s">
        <v>206</v>
      </c>
      <c r="AU369" s="154" t="s">
        <v>156</v>
      </c>
      <c r="AY369" s="146" t="s">
        <v>271</v>
      </c>
      <c r="BK369" s="155">
        <f>SUM(BK370:BK375)</f>
        <v>0</v>
      </c>
    </row>
    <row r="370" spans="2:65" s="1" customFormat="1" ht="31.5" customHeight="1">
      <c r="B370" s="159"/>
      <c r="C370" s="160" t="s">
        <v>873</v>
      </c>
      <c r="D370" s="160" t="s">
        <v>273</v>
      </c>
      <c r="E370" s="161" t="s">
        <v>874</v>
      </c>
      <c r="F370" s="162" t="s">
        <v>875</v>
      </c>
      <c r="G370" s="163" t="s">
        <v>341</v>
      </c>
      <c r="H370" s="164">
        <v>7.859</v>
      </c>
      <c r="I370" s="165"/>
      <c r="J370" s="166">
        <f>ROUND(I370*H370,2)</f>
        <v>0</v>
      </c>
      <c r="K370" s="162" t="s">
        <v>277</v>
      </c>
      <c r="L370" s="33"/>
      <c r="M370" s="167" t="s">
        <v>154</v>
      </c>
      <c r="N370" s="168" t="s">
        <v>178</v>
      </c>
      <c r="O370" s="34"/>
      <c r="P370" s="169">
        <f>O370*H370</f>
        <v>0</v>
      </c>
      <c r="Q370" s="169">
        <v>0.0002997</v>
      </c>
      <c r="R370" s="169">
        <f>Q370*H370</f>
        <v>0.0023553423</v>
      </c>
      <c r="S370" s="169">
        <v>0</v>
      </c>
      <c r="T370" s="170">
        <f>S370*H370</f>
        <v>0</v>
      </c>
      <c r="AR370" s="16" t="s">
        <v>353</v>
      </c>
      <c r="AT370" s="16" t="s">
        <v>273</v>
      </c>
      <c r="AU370" s="16" t="s">
        <v>215</v>
      </c>
      <c r="AY370" s="16" t="s">
        <v>271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6" t="s">
        <v>156</v>
      </c>
      <c r="BK370" s="171">
        <f>ROUND(I370*H370,2)</f>
        <v>0</v>
      </c>
      <c r="BL370" s="16" t="s">
        <v>353</v>
      </c>
      <c r="BM370" s="16" t="s">
        <v>876</v>
      </c>
    </row>
    <row r="371" spans="2:51" s="11" customFormat="1" ht="22.5" customHeight="1">
      <c r="B371" s="172"/>
      <c r="D371" s="173" t="s">
        <v>280</v>
      </c>
      <c r="E371" s="174" t="s">
        <v>154</v>
      </c>
      <c r="F371" s="175" t="s">
        <v>877</v>
      </c>
      <c r="H371" s="176">
        <v>7.8585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81" t="s">
        <v>280</v>
      </c>
      <c r="AU371" s="181" t="s">
        <v>215</v>
      </c>
      <c r="AV371" s="11" t="s">
        <v>215</v>
      </c>
      <c r="AW371" s="11" t="s">
        <v>282</v>
      </c>
      <c r="AX371" s="11" t="s">
        <v>156</v>
      </c>
      <c r="AY371" s="181" t="s">
        <v>271</v>
      </c>
    </row>
    <row r="372" spans="2:65" s="1" customFormat="1" ht="22.5" customHeight="1">
      <c r="B372" s="159"/>
      <c r="C372" s="160" t="s">
        <v>878</v>
      </c>
      <c r="D372" s="160" t="s">
        <v>273</v>
      </c>
      <c r="E372" s="161" t="s">
        <v>879</v>
      </c>
      <c r="F372" s="162" t="s">
        <v>880</v>
      </c>
      <c r="G372" s="163" t="s">
        <v>341</v>
      </c>
      <c r="H372" s="164">
        <v>7.859</v>
      </c>
      <c r="I372" s="165"/>
      <c r="J372" s="166">
        <f>ROUND(I372*H372,2)</f>
        <v>0</v>
      </c>
      <c r="K372" s="162" t="s">
        <v>277</v>
      </c>
      <c r="L372" s="33"/>
      <c r="M372" s="167" t="s">
        <v>154</v>
      </c>
      <c r="N372" s="168" t="s">
        <v>178</v>
      </c>
      <c r="O372" s="34"/>
      <c r="P372" s="169">
        <f>O372*H372</f>
        <v>0</v>
      </c>
      <c r="Q372" s="169">
        <v>0</v>
      </c>
      <c r="R372" s="169">
        <f>Q372*H372</f>
        <v>0</v>
      </c>
      <c r="S372" s="169">
        <v>0</v>
      </c>
      <c r="T372" s="170">
        <f>S372*H372</f>
        <v>0</v>
      </c>
      <c r="AR372" s="16" t="s">
        <v>353</v>
      </c>
      <c r="AT372" s="16" t="s">
        <v>273</v>
      </c>
      <c r="AU372" s="16" t="s">
        <v>215</v>
      </c>
      <c r="AY372" s="16" t="s">
        <v>271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6" t="s">
        <v>156</v>
      </c>
      <c r="BK372" s="171">
        <f>ROUND(I372*H372,2)</f>
        <v>0</v>
      </c>
      <c r="BL372" s="16" t="s">
        <v>353</v>
      </c>
      <c r="BM372" s="16" t="s">
        <v>881</v>
      </c>
    </row>
    <row r="373" spans="2:65" s="1" customFormat="1" ht="22.5" customHeight="1">
      <c r="B373" s="159"/>
      <c r="C373" s="193" t="s">
        <v>882</v>
      </c>
      <c r="D373" s="193" t="s">
        <v>369</v>
      </c>
      <c r="E373" s="194" t="s">
        <v>883</v>
      </c>
      <c r="F373" s="195" t="s">
        <v>884</v>
      </c>
      <c r="G373" s="196" t="s">
        <v>341</v>
      </c>
      <c r="H373" s="197">
        <v>7.859</v>
      </c>
      <c r="I373" s="198"/>
      <c r="J373" s="199">
        <f>ROUND(I373*H373,2)</f>
        <v>0</v>
      </c>
      <c r="K373" s="195" t="s">
        <v>154</v>
      </c>
      <c r="L373" s="200"/>
      <c r="M373" s="201" t="s">
        <v>154</v>
      </c>
      <c r="N373" s="202" t="s">
        <v>178</v>
      </c>
      <c r="O373" s="34"/>
      <c r="P373" s="169">
        <f>O373*H373</f>
        <v>0</v>
      </c>
      <c r="Q373" s="169">
        <v>0.0049</v>
      </c>
      <c r="R373" s="169">
        <f>Q373*H373</f>
        <v>0.0385091</v>
      </c>
      <c r="S373" s="169">
        <v>0</v>
      </c>
      <c r="T373" s="170">
        <f>S373*H373</f>
        <v>0</v>
      </c>
      <c r="AR373" s="16" t="s">
        <v>438</v>
      </c>
      <c r="AT373" s="16" t="s">
        <v>369</v>
      </c>
      <c r="AU373" s="16" t="s">
        <v>215</v>
      </c>
      <c r="AY373" s="16" t="s">
        <v>271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6" t="s">
        <v>156</v>
      </c>
      <c r="BK373" s="171">
        <f>ROUND(I373*H373,2)</f>
        <v>0</v>
      </c>
      <c r="BL373" s="16" t="s">
        <v>353</v>
      </c>
      <c r="BM373" s="16" t="s">
        <v>885</v>
      </c>
    </row>
    <row r="374" spans="2:65" s="1" customFormat="1" ht="22.5" customHeight="1">
      <c r="B374" s="159"/>
      <c r="C374" s="193" t="s">
        <v>886</v>
      </c>
      <c r="D374" s="193" t="s">
        <v>369</v>
      </c>
      <c r="E374" s="194" t="s">
        <v>887</v>
      </c>
      <c r="F374" s="195" t="s">
        <v>888</v>
      </c>
      <c r="G374" s="196" t="s">
        <v>341</v>
      </c>
      <c r="H374" s="197">
        <v>7.859</v>
      </c>
      <c r="I374" s="198"/>
      <c r="J374" s="199">
        <f>ROUND(I374*H374,2)</f>
        <v>0</v>
      </c>
      <c r="K374" s="195" t="s">
        <v>154</v>
      </c>
      <c r="L374" s="200"/>
      <c r="M374" s="201" t="s">
        <v>154</v>
      </c>
      <c r="N374" s="202" t="s">
        <v>178</v>
      </c>
      <c r="O374" s="34"/>
      <c r="P374" s="169">
        <f>O374*H374</f>
        <v>0</v>
      </c>
      <c r="Q374" s="169">
        <v>0.0066</v>
      </c>
      <c r="R374" s="169">
        <f>Q374*H374</f>
        <v>0.0518694</v>
      </c>
      <c r="S374" s="169">
        <v>0</v>
      </c>
      <c r="T374" s="170">
        <f>S374*H374</f>
        <v>0</v>
      </c>
      <c r="AR374" s="16" t="s">
        <v>438</v>
      </c>
      <c r="AT374" s="16" t="s">
        <v>369</v>
      </c>
      <c r="AU374" s="16" t="s">
        <v>215</v>
      </c>
      <c r="AY374" s="16" t="s">
        <v>271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6" t="s">
        <v>156</v>
      </c>
      <c r="BK374" s="171">
        <f>ROUND(I374*H374,2)</f>
        <v>0</v>
      </c>
      <c r="BL374" s="16" t="s">
        <v>353</v>
      </c>
      <c r="BM374" s="16" t="s">
        <v>889</v>
      </c>
    </row>
    <row r="375" spans="2:65" s="1" customFormat="1" ht="22.5" customHeight="1">
      <c r="B375" s="159"/>
      <c r="C375" s="160" t="s">
        <v>890</v>
      </c>
      <c r="D375" s="160" t="s">
        <v>273</v>
      </c>
      <c r="E375" s="161" t="s">
        <v>891</v>
      </c>
      <c r="F375" s="162" t="s">
        <v>892</v>
      </c>
      <c r="G375" s="163" t="s">
        <v>307</v>
      </c>
      <c r="H375" s="164">
        <v>0.093</v>
      </c>
      <c r="I375" s="165"/>
      <c r="J375" s="166">
        <f>ROUND(I375*H375,2)</f>
        <v>0</v>
      </c>
      <c r="K375" s="162" t="s">
        <v>277</v>
      </c>
      <c r="L375" s="33"/>
      <c r="M375" s="167" t="s">
        <v>154</v>
      </c>
      <c r="N375" s="168" t="s">
        <v>178</v>
      </c>
      <c r="O375" s="34"/>
      <c r="P375" s="169">
        <f>O375*H375</f>
        <v>0</v>
      </c>
      <c r="Q375" s="169">
        <v>0</v>
      </c>
      <c r="R375" s="169">
        <f>Q375*H375</f>
        <v>0</v>
      </c>
      <c r="S375" s="169">
        <v>0</v>
      </c>
      <c r="T375" s="170">
        <f>S375*H375</f>
        <v>0</v>
      </c>
      <c r="AR375" s="16" t="s">
        <v>353</v>
      </c>
      <c r="AT375" s="16" t="s">
        <v>273</v>
      </c>
      <c r="AU375" s="16" t="s">
        <v>215</v>
      </c>
      <c r="AY375" s="16" t="s">
        <v>271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6" t="s">
        <v>156</v>
      </c>
      <c r="BK375" s="171">
        <f>ROUND(I375*H375,2)</f>
        <v>0</v>
      </c>
      <c r="BL375" s="16" t="s">
        <v>353</v>
      </c>
      <c r="BM375" s="16" t="s">
        <v>893</v>
      </c>
    </row>
    <row r="376" spans="2:63" s="10" customFormat="1" ht="29.25" customHeight="1">
      <c r="B376" s="145"/>
      <c r="D376" s="156" t="s">
        <v>206</v>
      </c>
      <c r="E376" s="157" t="s">
        <v>894</v>
      </c>
      <c r="F376" s="157" t="s">
        <v>895</v>
      </c>
      <c r="I376" s="148"/>
      <c r="J376" s="158">
        <f>BK376</f>
        <v>0</v>
      </c>
      <c r="L376" s="145"/>
      <c r="M376" s="150"/>
      <c r="N376" s="151"/>
      <c r="O376" s="151"/>
      <c r="P376" s="152">
        <f>SUM(P377:P382)</f>
        <v>0</v>
      </c>
      <c r="Q376" s="151"/>
      <c r="R376" s="152">
        <f>SUM(R377:R382)</f>
        <v>0.02291756293</v>
      </c>
      <c r="S376" s="151"/>
      <c r="T376" s="153">
        <f>SUM(T377:T382)</f>
        <v>0</v>
      </c>
      <c r="AR376" s="146" t="s">
        <v>215</v>
      </c>
      <c r="AT376" s="154" t="s">
        <v>206</v>
      </c>
      <c r="AU376" s="154" t="s">
        <v>156</v>
      </c>
      <c r="AY376" s="146" t="s">
        <v>271</v>
      </c>
      <c r="BK376" s="155">
        <f>SUM(BK377:BK382)</f>
        <v>0</v>
      </c>
    </row>
    <row r="377" spans="2:65" s="1" customFormat="1" ht="22.5" customHeight="1">
      <c r="B377" s="159"/>
      <c r="C377" s="160" t="s">
        <v>896</v>
      </c>
      <c r="D377" s="160" t="s">
        <v>273</v>
      </c>
      <c r="E377" s="161" t="s">
        <v>897</v>
      </c>
      <c r="F377" s="162" t="s">
        <v>898</v>
      </c>
      <c r="G377" s="163" t="s">
        <v>614</v>
      </c>
      <c r="H377" s="164">
        <v>3</v>
      </c>
      <c r="I377" s="165"/>
      <c r="J377" s="166">
        <f>ROUND(I377*H377,2)</f>
        <v>0</v>
      </c>
      <c r="K377" s="162" t="s">
        <v>277</v>
      </c>
      <c r="L377" s="33"/>
      <c r="M377" s="167" t="s">
        <v>154</v>
      </c>
      <c r="N377" s="168" t="s">
        <v>178</v>
      </c>
      <c r="O377" s="34"/>
      <c r="P377" s="169">
        <f>O377*H377</f>
        <v>0</v>
      </c>
      <c r="Q377" s="169">
        <v>0.00267</v>
      </c>
      <c r="R377" s="169">
        <f>Q377*H377</f>
        <v>0.00801</v>
      </c>
      <c r="S377" s="169">
        <v>0</v>
      </c>
      <c r="T377" s="170">
        <f>S377*H377</f>
        <v>0</v>
      </c>
      <c r="AR377" s="16" t="s">
        <v>353</v>
      </c>
      <c r="AT377" s="16" t="s">
        <v>273</v>
      </c>
      <c r="AU377" s="16" t="s">
        <v>215</v>
      </c>
      <c r="AY377" s="16" t="s">
        <v>271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6" t="s">
        <v>156</v>
      </c>
      <c r="BK377" s="171">
        <f>ROUND(I377*H377,2)</f>
        <v>0</v>
      </c>
      <c r="BL377" s="16" t="s">
        <v>353</v>
      </c>
      <c r="BM377" s="16" t="s">
        <v>899</v>
      </c>
    </row>
    <row r="378" spans="2:65" s="1" customFormat="1" ht="31.5" customHeight="1">
      <c r="B378" s="159"/>
      <c r="C378" s="160" t="s">
        <v>900</v>
      </c>
      <c r="D378" s="160" t="s">
        <v>273</v>
      </c>
      <c r="E378" s="161" t="s">
        <v>901</v>
      </c>
      <c r="F378" s="162" t="s">
        <v>902</v>
      </c>
      <c r="G378" s="163" t="s">
        <v>472</v>
      </c>
      <c r="H378" s="164">
        <v>1.931</v>
      </c>
      <c r="I378" s="165"/>
      <c r="J378" s="166">
        <f>ROUND(I378*H378,2)</f>
        <v>0</v>
      </c>
      <c r="K378" s="162" t="s">
        <v>277</v>
      </c>
      <c r="L378" s="33"/>
      <c r="M378" s="167" t="s">
        <v>154</v>
      </c>
      <c r="N378" s="168" t="s">
        <v>178</v>
      </c>
      <c r="O378" s="34"/>
      <c r="P378" s="169">
        <f>O378*H378</f>
        <v>0</v>
      </c>
      <c r="Q378" s="169">
        <v>0</v>
      </c>
      <c r="R378" s="169">
        <f>Q378*H378</f>
        <v>0</v>
      </c>
      <c r="S378" s="169">
        <v>0</v>
      </c>
      <c r="T378" s="170">
        <f>S378*H378</f>
        <v>0</v>
      </c>
      <c r="AR378" s="16" t="s">
        <v>353</v>
      </c>
      <c r="AT378" s="16" t="s">
        <v>273</v>
      </c>
      <c r="AU378" s="16" t="s">
        <v>215</v>
      </c>
      <c r="AY378" s="16" t="s">
        <v>271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6" t="s">
        <v>156</v>
      </c>
      <c r="BK378" s="171">
        <f>ROUND(I378*H378,2)</f>
        <v>0</v>
      </c>
      <c r="BL378" s="16" t="s">
        <v>353</v>
      </c>
      <c r="BM378" s="16" t="s">
        <v>903</v>
      </c>
    </row>
    <row r="379" spans="2:65" s="1" customFormat="1" ht="22.5" customHeight="1">
      <c r="B379" s="159"/>
      <c r="C379" s="193" t="s">
        <v>904</v>
      </c>
      <c r="D379" s="193" t="s">
        <v>369</v>
      </c>
      <c r="E379" s="194" t="s">
        <v>905</v>
      </c>
      <c r="F379" s="195" t="s">
        <v>906</v>
      </c>
      <c r="G379" s="196" t="s">
        <v>276</v>
      </c>
      <c r="H379" s="197">
        <v>0.026</v>
      </c>
      <c r="I379" s="198"/>
      <c r="J379" s="199">
        <f>ROUND(I379*H379,2)</f>
        <v>0</v>
      </c>
      <c r="K379" s="195" t="s">
        <v>277</v>
      </c>
      <c r="L379" s="200"/>
      <c r="M379" s="201" t="s">
        <v>154</v>
      </c>
      <c r="N379" s="202" t="s">
        <v>178</v>
      </c>
      <c r="O379" s="34"/>
      <c r="P379" s="169">
        <f>O379*H379</f>
        <v>0</v>
      </c>
      <c r="Q379" s="169">
        <v>0.55</v>
      </c>
      <c r="R379" s="169">
        <f>Q379*H379</f>
        <v>0.0143</v>
      </c>
      <c r="S379" s="169">
        <v>0</v>
      </c>
      <c r="T379" s="170">
        <f>S379*H379</f>
        <v>0</v>
      </c>
      <c r="AR379" s="16" t="s">
        <v>438</v>
      </c>
      <c r="AT379" s="16" t="s">
        <v>369</v>
      </c>
      <c r="AU379" s="16" t="s">
        <v>215</v>
      </c>
      <c r="AY379" s="16" t="s">
        <v>271</v>
      </c>
      <c r="BE379" s="171">
        <f>IF(N379="základní",J379,0)</f>
        <v>0</v>
      </c>
      <c r="BF379" s="171">
        <f>IF(N379="snížená",J379,0)</f>
        <v>0</v>
      </c>
      <c r="BG379" s="171">
        <f>IF(N379="zákl. přenesená",J379,0)</f>
        <v>0</v>
      </c>
      <c r="BH379" s="171">
        <f>IF(N379="sníž. přenesená",J379,0)</f>
        <v>0</v>
      </c>
      <c r="BI379" s="171">
        <f>IF(N379="nulová",J379,0)</f>
        <v>0</v>
      </c>
      <c r="BJ379" s="16" t="s">
        <v>156</v>
      </c>
      <c r="BK379" s="171">
        <f>ROUND(I379*H379,2)</f>
        <v>0</v>
      </c>
      <c r="BL379" s="16" t="s">
        <v>353</v>
      </c>
      <c r="BM379" s="16" t="s">
        <v>907</v>
      </c>
    </row>
    <row r="380" spans="2:51" s="11" customFormat="1" ht="22.5" customHeight="1">
      <c r="B380" s="172"/>
      <c r="D380" s="173" t="s">
        <v>280</v>
      </c>
      <c r="E380" s="174" t="s">
        <v>154</v>
      </c>
      <c r="F380" s="175" t="s">
        <v>908</v>
      </c>
      <c r="H380" s="176">
        <v>0.02574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81" t="s">
        <v>280</v>
      </c>
      <c r="AU380" s="181" t="s">
        <v>215</v>
      </c>
      <c r="AV380" s="11" t="s">
        <v>215</v>
      </c>
      <c r="AW380" s="11" t="s">
        <v>282</v>
      </c>
      <c r="AX380" s="11" t="s">
        <v>207</v>
      </c>
      <c r="AY380" s="181" t="s">
        <v>271</v>
      </c>
    </row>
    <row r="381" spans="2:65" s="1" customFormat="1" ht="22.5" customHeight="1">
      <c r="B381" s="159"/>
      <c r="C381" s="160" t="s">
        <v>909</v>
      </c>
      <c r="D381" s="160" t="s">
        <v>273</v>
      </c>
      <c r="E381" s="161" t="s">
        <v>910</v>
      </c>
      <c r="F381" s="162" t="s">
        <v>911</v>
      </c>
      <c r="G381" s="163" t="s">
        <v>276</v>
      </c>
      <c r="H381" s="164">
        <v>0.026</v>
      </c>
      <c r="I381" s="165"/>
      <c r="J381" s="166">
        <f>ROUND(I381*H381,2)</f>
        <v>0</v>
      </c>
      <c r="K381" s="162" t="s">
        <v>277</v>
      </c>
      <c r="L381" s="33"/>
      <c r="M381" s="167" t="s">
        <v>154</v>
      </c>
      <c r="N381" s="168" t="s">
        <v>178</v>
      </c>
      <c r="O381" s="34"/>
      <c r="P381" s="169">
        <f>O381*H381</f>
        <v>0</v>
      </c>
      <c r="Q381" s="169">
        <v>0.023367805</v>
      </c>
      <c r="R381" s="169">
        <f>Q381*H381</f>
        <v>0.0006075629299999999</v>
      </c>
      <c r="S381" s="169">
        <v>0</v>
      </c>
      <c r="T381" s="170">
        <f>S381*H381</f>
        <v>0</v>
      </c>
      <c r="AR381" s="16" t="s">
        <v>353</v>
      </c>
      <c r="AT381" s="16" t="s">
        <v>273</v>
      </c>
      <c r="AU381" s="16" t="s">
        <v>215</v>
      </c>
      <c r="AY381" s="16" t="s">
        <v>271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6" t="s">
        <v>156</v>
      </c>
      <c r="BK381" s="171">
        <f>ROUND(I381*H381,2)</f>
        <v>0</v>
      </c>
      <c r="BL381" s="16" t="s">
        <v>353</v>
      </c>
      <c r="BM381" s="16" t="s">
        <v>912</v>
      </c>
    </row>
    <row r="382" spans="2:65" s="1" customFormat="1" ht="22.5" customHeight="1">
      <c r="B382" s="159"/>
      <c r="C382" s="160" t="s">
        <v>913</v>
      </c>
      <c r="D382" s="160" t="s">
        <v>273</v>
      </c>
      <c r="E382" s="161" t="s">
        <v>914</v>
      </c>
      <c r="F382" s="162" t="s">
        <v>915</v>
      </c>
      <c r="G382" s="163" t="s">
        <v>307</v>
      </c>
      <c r="H382" s="164">
        <v>0.023</v>
      </c>
      <c r="I382" s="165"/>
      <c r="J382" s="166">
        <f>ROUND(I382*H382,2)</f>
        <v>0</v>
      </c>
      <c r="K382" s="162" t="s">
        <v>277</v>
      </c>
      <c r="L382" s="33"/>
      <c r="M382" s="167" t="s">
        <v>154</v>
      </c>
      <c r="N382" s="168" t="s">
        <v>178</v>
      </c>
      <c r="O382" s="34"/>
      <c r="P382" s="169">
        <f>O382*H382</f>
        <v>0</v>
      </c>
      <c r="Q382" s="169">
        <v>0</v>
      </c>
      <c r="R382" s="169">
        <f>Q382*H382</f>
        <v>0</v>
      </c>
      <c r="S382" s="169">
        <v>0</v>
      </c>
      <c r="T382" s="170">
        <f>S382*H382</f>
        <v>0</v>
      </c>
      <c r="AR382" s="16" t="s">
        <v>353</v>
      </c>
      <c r="AT382" s="16" t="s">
        <v>273</v>
      </c>
      <c r="AU382" s="16" t="s">
        <v>215</v>
      </c>
      <c r="AY382" s="16" t="s">
        <v>271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6" t="s">
        <v>156</v>
      </c>
      <c r="BK382" s="171">
        <f>ROUND(I382*H382,2)</f>
        <v>0</v>
      </c>
      <c r="BL382" s="16" t="s">
        <v>353</v>
      </c>
      <c r="BM382" s="16" t="s">
        <v>916</v>
      </c>
    </row>
    <row r="383" spans="2:63" s="10" customFormat="1" ht="29.25" customHeight="1">
      <c r="B383" s="145"/>
      <c r="D383" s="156" t="s">
        <v>206</v>
      </c>
      <c r="E383" s="157" t="s">
        <v>917</v>
      </c>
      <c r="F383" s="157" t="s">
        <v>918</v>
      </c>
      <c r="I383" s="148"/>
      <c r="J383" s="158">
        <f>BK383</f>
        <v>0</v>
      </c>
      <c r="L383" s="145"/>
      <c r="M383" s="150"/>
      <c r="N383" s="151"/>
      <c r="O383" s="151"/>
      <c r="P383" s="152">
        <f>SUM(P384:P399)</f>
        <v>0</v>
      </c>
      <c r="Q383" s="151"/>
      <c r="R383" s="152">
        <f>SUM(R384:R399)</f>
        <v>0.08642530000000001</v>
      </c>
      <c r="S383" s="151"/>
      <c r="T383" s="153">
        <f>SUM(T384:T399)</f>
        <v>0.0048705</v>
      </c>
      <c r="AR383" s="146" t="s">
        <v>215</v>
      </c>
      <c r="AT383" s="154" t="s">
        <v>206</v>
      </c>
      <c r="AU383" s="154" t="s">
        <v>156</v>
      </c>
      <c r="AY383" s="146" t="s">
        <v>271</v>
      </c>
      <c r="BK383" s="155">
        <f>SUM(BK384:BK399)</f>
        <v>0</v>
      </c>
    </row>
    <row r="384" spans="2:65" s="1" customFormat="1" ht="22.5" customHeight="1">
      <c r="B384" s="159"/>
      <c r="C384" s="160" t="s">
        <v>919</v>
      </c>
      <c r="D384" s="160" t="s">
        <v>273</v>
      </c>
      <c r="E384" s="161" t="s">
        <v>920</v>
      </c>
      <c r="F384" s="162" t="s">
        <v>921</v>
      </c>
      <c r="G384" s="163" t="s">
        <v>472</v>
      </c>
      <c r="H384" s="164">
        <v>2.55</v>
      </c>
      <c r="I384" s="165"/>
      <c r="J384" s="166">
        <f>ROUND(I384*H384,2)</f>
        <v>0</v>
      </c>
      <c r="K384" s="162" t="s">
        <v>277</v>
      </c>
      <c r="L384" s="33"/>
      <c r="M384" s="167" t="s">
        <v>154</v>
      </c>
      <c r="N384" s="168" t="s">
        <v>178</v>
      </c>
      <c r="O384" s="34"/>
      <c r="P384" s="169">
        <f>O384*H384</f>
        <v>0</v>
      </c>
      <c r="Q384" s="169">
        <v>0</v>
      </c>
      <c r="R384" s="169">
        <f>Q384*H384</f>
        <v>0</v>
      </c>
      <c r="S384" s="169">
        <v>0.00191</v>
      </c>
      <c r="T384" s="170">
        <f>S384*H384</f>
        <v>0.0048705</v>
      </c>
      <c r="AR384" s="16" t="s">
        <v>353</v>
      </c>
      <c r="AT384" s="16" t="s">
        <v>273</v>
      </c>
      <c r="AU384" s="16" t="s">
        <v>215</v>
      </c>
      <c r="AY384" s="16" t="s">
        <v>271</v>
      </c>
      <c r="BE384" s="171">
        <f>IF(N384="základní",J384,0)</f>
        <v>0</v>
      </c>
      <c r="BF384" s="171">
        <f>IF(N384="snížená",J384,0)</f>
        <v>0</v>
      </c>
      <c r="BG384" s="171">
        <f>IF(N384="zákl. přenesená",J384,0)</f>
        <v>0</v>
      </c>
      <c r="BH384" s="171">
        <f>IF(N384="sníž. přenesená",J384,0)</f>
        <v>0</v>
      </c>
      <c r="BI384" s="171">
        <f>IF(N384="nulová",J384,0)</f>
        <v>0</v>
      </c>
      <c r="BJ384" s="16" t="s">
        <v>156</v>
      </c>
      <c r="BK384" s="171">
        <f>ROUND(I384*H384,2)</f>
        <v>0</v>
      </c>
      <c r="BL384" s="16" t="s">
        <v>353</v>
      </c>
      <c r="BM384" s="16" t="s">
        <v>922</v>
      </c>
    </row>
    <row r="385" spans="2:47" s="1" customFormat="1" ht="22.5" customHeight="1">
      <c r="B385" s="33"/>
      <c r="D385" s="173" t="s">
        <v>387</v>
      </c>
      <c r="F385" s="204" t="s">
        <v>923</v>
      </c>
      <c r="I385" s="131"/>
      <c r="L385" s="33"/>
      <c r="M385" s="63"/>
      <c r="N385" s="34"/>
      <c r="O385" s="34"/>
      <c r="P385" s="34"/>
      <c r="Q385" s="34"/>
      <c r="R385" s="34"/>
      <c r="S385" s="34"/>
      <c r="T385" s="64"/>
      <c r="AT385" s="16" t="s">
        <v>387</v>
      </c>
      <c r="AU385" s="16" t="s">
        <v>215</v>
      </c>
    </row>
    <row r="386" spans="2:65" s="1" customFormat="1" ht="22.5" customHeight="1">
      <c r="B386" s="159"/>
      <c r="C386" s="160" t="s">
        <v>924</v>
      </c>
      <c r="D386" s="160" t="s">
        <v>273</v>
      </c>
      <c r="E386" s="161" t="s">
        <v>925</v>
      </c>
      <c r="F386" s="162" t="s">
        <v>926</v>
      </c>
      <c r="G386" s="163" t="s">
        <v>472</v>
      </c>
      <c r="H386" s="164">
        <v>1.95</v>
      </c>
      <c r="I386" s="165"/>
      <c r="J386" s="166">
        <f>ROUND(I386*H386,2)</f>
        <v>0</v>
      </c>
      <c r="K386" s="162" t="s">
        <v>277</v>
      </c>
      <c r="L386" s="33"/>
      <c r="M386" s="167" t="s">
        <v>154</v>
      </c>
      <c r="N386" s="168" t="s">
        <v>178</v>
      </c>
      <c r="O386" s="34"/>
      <c r="P386" s="169">
        <f>O386*H386</f>
        <v>0</v>
      </c>
      <c r="Q386" s="169">
        <v>0.00204</v>
      </c>
      <c r="R386" s="169">
        <f>Q386*H386</f>
        <v>0.003978</v>
      </c>
      <c r="S386" s="169">
        <v>0</v>
      </c>
      <c r="T386" s="170">
        <f>S386*H386</f>
        <v>0</v>
      </c>
      <c r="AR386" s="16" t="s">
        <v>353</v>
      </c>
      <c r="AT386" s="16" t="s">
        <v>273</v>
      </c>
      <c r="AU386" s="16" t="s">
        <v>215</v>
      </c>
      <c r="AY386" s="16" t="s">
        <v>271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6" t="s">
        <v>156</v>
      </c>
      <c r="BK386" s="171">
        <f>ROUND(I386*H386,2)</f>
        <v>0</v>
      </c>
      <c r="BL386" s="16" t="s">
        <v>353</v>
      </c>
      <c r="BM386" s="16" t="s">
        <v>927</v>
      </c>
    </row>
    <row r="387" spans="2:47" s="1" customFormat="1" ht="30" customHeight="1">
      <c r="B387" s="33"/>
      <c r="D387" s="173" t="s">
        <v>387</v>
      </c>
      <c r="F387" s="204" t="s">
        <v>928</v>
      </c>
      <c r="I387" s="131"/>
      <c r="L387" s="33"/>
      <c r="M387" s="63"/>
      <c r="N387" s="34"/>
      <c r="O387" s="34"/>
      <c r="P387" s="34"/>
      <c r="Q387" s="34"/>
      <c r="R387" s="34"/>
      <c r="S387" s="34"/>
      <c r="T387" s="64"/>
      <c r="AT387" s="16" t="s">
        <v>387</v>
      </c>
      <c r="AU387" s="16" t="s">
        <v>215</v>
      </c>
    </row>
    <row r="388" spans="2:65" s="1" customFormat="1" ht="22.5" customHeight="1">
      <c r="B388" s="159"/>
      <c r="C388" s="160" t="s">
        <v>929</v>
      </c>
      <c r="D388" s="160" t="s">
        <v>273</v>
      </c>
      <c r="E388" s="161" t="s">
        <v>930</v>
      </c>
      <c r="F388" s="162" t="s">
        <v>931</v>
      </c>
      <c r="G388" s="163" t="s">
        <v>472</v>
      </c>
      <c r="H388" s="164">
        <v>2</v>
      </c>
      <c r="I388" s="165"/>
      <c r="J388" s="166">
        <f>ROUND(I388*H388,2)</f>
        <v>0</v>
      </c>
      <c r="K388" s="162" t="s">
        <v>277</v>
      </c>
      <c r="L388" s="33"/>
      <c r="M388" s="167" t="s">
        <v>154</v>
      </c>
      <c r="N388" s="168" t="s">
        <v>178</v>
      </c>
      <c r="O388" s="34"/>
      <c r="P388" s="169">
        <f>O388*H388</f>
        <v>0</v>
      </c>
      <c r="Q388" s="169">
        <v>0.00203</v>
      </c>
      <c r="R388" s="169">
        <f>Q388*H388</f>
        <v>0.00406</v>
      </c>
      <c r="S388" s="169">
        <v>0</v>
      </c>
      <c r="T388" s="170">
        <f>S388*H388</f>
        <v>0</v>
      </c>
      <c r="AR388" s="16" t="s">
        <v>353</v>
      </c>
      <c r="AT388" s="16" t="s">
        <v>273</v>
      </c>
      <c r="AU388" s="16" t="s">
        <v>215</v>
      </c>
      <c r="AY388" s="16" t="s">
        <v>271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6" t="s">
        <v>156</v>
      </c>
      <c r="BK388" s="171">
        <f>ROUND(I388*H388,2)</f>
        <v>0</v>
      </c>
      <c r="BL388" s="16" t="s">
        <v>353</v>
      </c>
      <c r="BM388" s="16" t="s">
        <v>932</v>
      </c>
    </row>
    <row r="389" spans="2:47" s="1" customFormat="1" ht="22.5" customHeight="1">
      <c r="B389" s="33"/>
      <c r="D389" s="173" t="s">
        <v>387</v>
      </c>
      <c r="F389" s="204" t="s">
        <v>933</v>
      </c>
      <c r="I389" s="131"/>
      <c r="L389" s="33"/>
      <c r="M389" s="63"/>
      <c r="N389" s="34"/>
      <c r="O389" s="34"/>
      <c r="P389" s="34"/>
      <c r="Q389" s="34"/>
      <c r="R389" s="34"/>
      <c r="S389" s="34"/>
      <c r="T389" s="64"/>
      <c r="AT389" s="16" t="s">
        <v>387</v>
      </c>
      <c r="AU389" s="16" t="s">
        <v>215</v>
      </c>
    </row>
    <row r="390" spans="2:65" s="1" customFormat="1" ht="22.5" customHeight="1">
      <c r="B390" s="159"/>
      <c r="C390" s="160" t="s">
        <v>934</v>
      </c>
      <c r="D390" s="160" t="s">
        <v>273</v>
      </c>
      <c r="E390" s="161" t="s">
        <v>935</v>
      </c>
      <c r="F390" s="162" t="s">
        <v>936</v>
      </c>
      <c r="G390" s="163" t="s">
        <v>614</v>
      </c>
      <c r="H390" s="164">
        <v>1</v>
      </c>
      <c r="I390" s="165"/>
      <c r="J390" s="166">
        <f>ROUND(I390*H390,2)</f>
        <v>0</v>
      </c>
      <c r="K390" s="162" t="s">
        <v>277</v>
      </c>
      <c r="L390" s="33"/>
      <c r="M390" s="167" t="s">
        <v>154</v>
      </c>
      <c r="N390" s="168" t="s">
        <v>178</v>
      </c>
      <c r="O390" s="34"/>
      <c r="P390" s="169">
        <f>O390*H390</f>
        <v>0</v>
      </c>
      <c r="Q390" s="169">
        <v>0.00048</v>
      </c>
      <c r="R390" s="169">
        <f>Q390*H390</f>
        <v>0.00048</v>
      </c>
      <c r="S390" s="169">
        <v>0</v>
      </c>
      <c r="T390" s="170">
        <f>S390*H390</f>
        <v>0</v>
      </c>
      <c r="AR390" s="16" t="s">
        <v>353</v>
      </c>
      <c r="AT390" s="16" t="s">
        <v>273</v>
      </c>
      <c r="AU390" s="16" t="s">
        <v>215</v>
      </c>
      <c r="AY390" s="16" t="s">
        <v>271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6" t="s">
        <v>156</v>
      </c>
      <c r="BK390" s="171">
        <f>ROUND(I390*H390,2)</f>
        <v>0</v>
      </c>
      <c r="BL390" s="16" t="s">
        <v>353</v>
      </c>
      <c r="BM390" s="16" t="s">
        <v>937</v>
      </c>
    </row>
    <row r="391" spans="2:47" s="1" customFormat="1" ht="30" customHeight="1">
      <c r="B391" s="33"/>
      <c r="D391" s="173" t="s">
        <v>387</v>
      </c>
      <c r="F391" s="204" t="s">
        <v>938</v>
      </c>
      <c r="I391" s="131"/>
      <c r="L391" s="33"/>
      <c r="M391" s="63"/>
      <c r="N391" s="34"/>
      <c r="O391" s="34"/>
      <c r="P391" s="34"/>
      <c r="Q391" s="34"/>
      <c r="R391" s="34"/>
      <c r="S391" s="34"/>
      <c r="T391" s="64"/>
      <c r="AT391" s="16" t="s">
        <v>387</v>
      </c>
      <c r="AU391" s="16" t="s">
        <v>215</v>
      </c>
    </row>
    <row r="392" spans="2:65" s="1" customFormat="1" ht="22.5" customHeight="1">
      <c r="B392" s="159"/>
      <c r="C392" s="160" t="s">
        <v>939</v>
      </c>
      <c r="D392" s="160" t="s">
        <v>273</v>
      </c>
      <c r="E392" s="161" t="s">
        <v>940</v>
      </c>
      <c r="F392" s="162" t="s">
        <v>941</v>
      </c>
      <c r="G392" s="163" t="s">
        <v>472</v>
      </c>
      <c r="H392" s="164">
        <v>1</v>
      </c>
      <c r="I392" s="165"/>
      <c r="J392" s="166">
        <f>ROUND(I392*H392,2)</f>
        <v>0</v>
      </c>
      <c r="K392" s="162" t="s">
        <v>277</v>
      </c>
      <c r="L392" s="33"/>
      <c r="M392" s="167" t="s">
        <v>154</v>
      </c>
      <c r="N392" s="168" t="s">
        <v>178</v>
      </c>
      <c r="O392" s="34"/>
      <c r="P392" s="169">
        <f>O392*H392</f>
        <v>0</v>
      </c>
      <c r="Q392" s="169">
        <v>0</v>
      </c>
      <c r="R392" s="169">
        <f>Q392*H392</f>
        <v>0</v>
      </c>
      <c r="S392" s="169">
        <v>0</v>
      </c>
      <c r="T392" s="170">
        <f>S392*H392</f>
        <v>0</v>
      </c>
      <c r="AR392" s="16" t="s">
        <v>353</v>
      </c>
      <c r="AT392" s="16" t="s">
        <v>273</v>
      </c>
      <c r="AU392" s="16" t="s">
        <v>215</v>
      </c>
      <c r="AY392" s="16" t="s">
        <v>271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6" t="s">
        <v>156</v>
      </c>
      <c r="BK392" s="171">
        <f>ROUND(I392*H392,2)</f>
        <v>0</v>
      </c>
      <c r="BL392" s="16" t="s">
        <v>353</v>
      </c>
      <c r="BM392" s="16" t="s">
        <v>942</v>
      </c>
    </row>
    <row r="393" spans="2:47" s="1" customFormat="1" ht="22.5" customHeight="1">
      <c r="B393" s="33"/>
      <c r="D393" s="173" t="s">
        <v>387</v>
      </c>
      <c r="F393" s="204" t="s">
        <v>943</v>
      </c>
      <c r="I393" s="131"/>
      <c r="L393" s="33"/>
      <c r="M393" s="63"/>
      <c r="N393" s="34"/>
      <c r="O393" s="34"/>
      <c r="P393" s="34"/>
      <c r="Q393" s="34"/>
      <c r="R393" s="34"/>
      <c r="S393" s="34"/>
      <c r="T393" s="64"/>
      <c r="AT393" s="16" t="s">
        <v>387</v>
      </c>
      <c r="AU393" s="16" t="s">
        <v>215</v>
      </c>
    </row>
    <row r="394" spans="2:65" s="1" customFormat="1" ht="31.5" customHeight="1">
      <c r="B394" s="159"/>
      <c r="C394" s="160" t="s">
        <v>944</v>
      </c>
      <c r="D394" s="160" t="s">
        <v>273</v>
      </c>
      <c r="E394" s="161" t="s">
        <v>945</v>
      </c>
      <c r="F394" s="162" t="s">
        <v>946</v>
      </c>
      <c r="G394" s="163" t="s">
        <v>472</v>
      </c>
      <c r="H394" s="164">
        <v>10.51</v>
      </c>
      <c r="I394" s="165"/>
      <c r="J394" s="166">
        <f>ROUND(I394*H394,2)</f>
        <v>0</v>
      </c>
      <c r="K394" s="162" t="s">
        <v>277</v>
      </c>
      <c r="L394" s="33"/>
      <c r="M394" s="167" t="s">
        <v>154</v>
      </c>
      <c r="N394" s="168" t="s">
        <v>178</v>
      </c>
      <c r="O394" s="34"/>
      <c r="P394" s="169">
        <f>O394*H394</f>
        <v>0</v>
      </c>
      <c r="Q394" s="169">
        <v>0.00423</v>
      </c>
      <c r="R394" s="169">
        <f>Q394*H394</f>
        <v>0.044457300000000005</v>
      </c>
      <c r="S394" s="169">
        <v>0</v>
      </c>
      <c r="T394" s="170">
        <f>S394*H394</f>
        <v>0</v>
      </c>
      <c r="AR394" s="16" t="s">
        <v>353</v>
      </c>
      <c r="AT394" s="16" t="s">
        <v>273</v>
      </c>
      <c r="AU394" s="16" t="s">
        <v>215</v>
      </c>
      <c r="AY394" s="16" t="s">
        <v>271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6" t="s">
        <v>156</v>
      </c>
      <c r="BK394" s="171">
        <f>ROUND(I394*H394,2)</f>
        <v>0</v>
      </c>
      <c r="BL394" s="16" t="s">
        <v>353</v>
      </c>
      <c r="BM394" s="16" t="s">
        <v>947</v>
      </c>
    </row>
    <row r="395" spans="2:47" s="1" customFormat="1" ht="30" customHeight="1">
      <c r="B395" s="33"/>
      <c r="D395" s="182" t="s">
        <v>387</v>
      </c>
      <c r="F395" s="203" t="s">
        <v>948</v>
      </c>
      <c r="I395" s="131"/>
      <c r="L395" s="33"/>
      <c r="M395" s="63"/>
      <c r="N395" s="34"/>
      <c r="O395" s="34"/>
      <c r="P395" s="34"/>
      <c r="Q395" s="34"/>
      <c r="R395" s="34"/>
      <c r="S395" s="34"/>
      <c r="T395" s="64"/>
      <c r="AT395" s="16" t="s">
        <v>387</v>
      </c>
      <c r="AU395" s="16" t="s">
        <v>215</v>
      </c>
    </row>
    <row r="396" spans="2:51" s="11" customFormat="1" ht="22.5" customHeight="1">
      <c r="B396" s="172"/>
      <c r="D396" s="173" t="s">
        <v>280</v>
      </c>
      <c r="E396" s="174" t="s">
        <v>154</v>
      </c>
      <c r="F396" s="175" t="s">
        <v>949</v>
      </c>
      <c r="H396" s="176">
        <v>10.51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81" t="s">
        <v>280</v>
      </c>
      <c r="AU396" s="181" t="s">
        <v>215</v>
      </c>
      <c r="AV396" s="11" t="s">
        <v>215</v>
      </c>
      <c r="AW396" s="11" t="s">
        <v>282</v>
      </c>
      <c r="AX396" s="11" t="s">
        <v>207</v>
      </c>
      <c r="AY396" s="181" t="s">
        <v>271</v>
      </c>
    </row>
    <row r="397" spans="2:65" s="1" customFormat="1" ht="22.5" customHeight="1">
      <c r="B397" s="159"/>
      <c r="C397" s="160" t="s">
        <v>950</v>
      </c>
      <c r="D397" s="160" t="s">
        <v>273</v>
      </c>
      <c r="E397" s="161" t="s">
        <v>951</v>
      </c>
      <c r="F397" s="162" t="s">
        <v>952</v>
      </c>
      <c r="G397" s="163" t="s">
        <v>472</v>
      </c>
      <c r="H397" s="164">
        <v>15</v>
      </c>
      <c r="I397" s="165"/>
      <c r="J397" s="166">
        <f>ROUND(I397*H397,2)</f>
        <v>0</v>
      </c>
      <c r="K397" s="162" t="s">
        <v>277</v>
      </c>
      <c r="L397" s="33"/>
      <c r="M397" s="167" t="s">
        <v>154</v>
      </c>
      <c r="N397" s="168" t="s">
        <v>178</v>
      </c>
      <c r="O397" s="34"/>
      <c r="P397" s="169">
        <f>O397*H397</f>
        <v>0</v>
      </c>
      <c r="Q397" s="169">
        <v>0.00223</v>
      </c>
      <c r="R397" s="169">
        <f>Q397*H397</f>
        <v>0.03345</v>
      </c>
      <c r="S397" s="169">
        <v>0</v>
      </c>
      <c r="T397" s="170">
        <f>S397*H397</f>
        <v>0</v>
      </c>
      <c r="AR397" s="16" t="s">
        <v>353</v>
      </c>
      <c r="AT397" s="16" t="s">
        <v>273</v>
      </c>
      <c r="AU397" s="16" t="s">
        <v>215</v>
      </c>
      <c r="AY397" s="16" t="s">
        <v>271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6" t="s">
        <v>156</v>
      </c>
      <c r="BK397" s="171">
        <f>ROUND(I397*H397,2)</f>
        <v>0</v>
      </c>
      <c r="BL397" s="16" t="s">
        <v>353</v>
      </c>
      <c r="BM397" s="16" t="s">
        <v>953</v>
      </c>
    </row>
    <row r="398" spans="2:47" s="1" customFormat="1" ht="30" customHeight="1">
      <c r="B398" s="33"/>
      <c r="D398" s="173" t="s">
        <v>387</v>
      </c>
      <c r="F398" s="204" t="s">
        <v>954</v>
      </c>
      <c r="I398" s="131"/>
      <c r="L398" s="33"/>
      <c r="M398" s="63"/>
      <c r="N398" s="34"/>
      <c r="O398" s="34"/>
      <c r="P398" s="34"/>
      <c r="Q398" s="34"/>
      <c r="R398" s="34"/>
      <c r="S398" s="34"/>
      <c r="T398" s="64"/>
      <c r="AT398" s="16" t="s">
        <v>387</v>
      </c>
      <c r="AU398" s="16" t="s">
        <v>215</v>
      </c>
    </row>
    <row r="399" spans="2:65" s="1" customFormat="1" ht="22.5" customHeight="1">
      <c r="B399" s="159"/>
      <c r="C399" s="160" t="s">
        <v>955</v>
      </c>
      <c r="D399" s="160" t="s">
        <v>273</v>
      </c>
      <c r="E399" s="161" t="s">
        <v>956</v>
      </c>
      <c r="F399" s="162" t="s">
        <v>957</v>
      </c>
      <c r="G399" s="163" t="s">
        <v>307</v>
      </c>
      <c r="H399" s="164">
        <v>0.086</v>
      </c>
      <c r="I399" s="165"/>
      <c r="J399" s="166">
        <f>ROUND(I399*H399,2)</f>
        <v>0</v>
      </c>
      <c r="K399" s="162" t="s">
        <v>277</v>
      </c>
      <c r="L399" s="33"/>
      <c r="M399" s="167" t="s">
        <v>154</v>
      </c>
      <c r="N399" s="168" t="s">
        <v>178</v>
      </c>
      <c r="O399" s="34"/>
      <c r="P399" s="169">
        <f>O399*H399</f>
        <v>0</v>
      </c>
      <c r="Q399" s="169">
        <v>0</v>
      </c>
      <c r="R399" s="169">
        <f>Q399*H399</f>
        <v>0</v>
      </c>
      <c r="S399" s="169">
        <v>0</v>
      </c>
      <c r="T399" s="170">
        <f>S399*H399</f>
        <v>0</v>
      </c>
      <c r="AR399" s="16" t="s">
        <v>353</v>
      </c>
      <c r="AT399" s="16" t="s">
        <v>273</v>
      </c>
      <c r="AU399" s="16" t="s">
        <v>215</v>
      </c>
      <c r="AY399" s="16" t="s">
        <v>271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6" t="s">
        <v>156</v>
      </c>
      <c r="BK399" s="171">
        <f>ROUND(I399*H399,2)</f>
        <v>0</v>
      </c>
      <c r="BL399" s="16" t="s">
        <v>353</v>
      </c>
      <c r="BM399" s="16" t="s">
        <v>958</v>
      </c>
    </row>
    <row r="400" spans="2:63" s="10" customFormat="1" ht="29.25" customHeight="1">
      <c r="B400" s="145"/>
      <c r="D400" s="156" t="s">
        <v>206</v>
      </c>
      <c r="E400" s="157" t="s">
        <v>959</v>
      </c>
      <c r="F400" s="157" t="s">
        <v>960</v>
      </c>
      <c r="I400" s="148"/>
      <c r="J400" s="158">
        <f>BK400</f>
        <v>0</v>
      </c>
      <c r="L400" s="145"/>
      <c r="M400" s="150"/>
      <c r="N400" s="151"/>
      <c r="O400" s="151"/>
      <c r="P400" s="152">
        <f>SUM(P401:P412)</f>
        <v>0</v>
      </c>
      <c r="Q400" s="151"/>
      <c r="R400" s="152">
        <f>SUM(R401:R412)</f>
        <v>0.0805302</v>
      </c>
      <c r="S400" s="151"/>
      <c r="T400" s="153">
        <f>SUM(T401:T412)</f>
        <v>0</v>
      </c>
      <c r="AR400" s="146" t="s">
        <v>215</v>
      </c>
      <c r="AT400" s="154" t="s">
        <v>206</v>
      </c>
      <c r="AU400" s="154" t="s">
        <v>156</v>
      </c>
      <c r="AY400" s="146" t="s">
        <v>271</v>
      </c>
      <c r="BK400" s="155">
        <f>SUM(BK401:BK412)</f>
        <v>0</v>
      </c>
    </row>
    <row r="401" spans="2:65" s="1" customFormat="1" ht="31.5" customHeight="1">
      <c r="B401" s="159"/>
      <c r="C401" s="160" t="s">
        <v>961</v>
      </c>
      <c r="D401" s="160" t="s">
        <v>273</v>
      </c>
      <c r="E401" s="161" t="s">
        <v>962</v>
      </c>
      <c r="F401" s="162" t="s">
        <v>963</v>
      </c>
      <c r="G401" s="163" t="s">
        <v>341</v>
      </c>
      <c r="H401" s="164">
        <v>2.43</v>
      </c>
      <c r="I401" s="165"/>
      <c r="J401" s="166">
        <f>ROUND(I401*H401,2)</f>
        <v>0</v>
      </c>
      <c r="K401" s="162" t="s">
        <v>277</v>
      </c>
      <c r="L401" s="33"/>
      <c r="M401" s="167" t="s">
        <v>154</v>
      </c>
      <c r="N401" s="168" t="s">
        <v>178</v>
      </c>
      <c r="O401" s="34"/>
      <c r="P401" s="169">
        <f>O401*H401</f>
        <v>0</v>
      </c>
      <c r="Q401" s="169">
        <v>0.00392</v>
      </c>
      <c r="R401" s="169">
        <f>Q401*H401</f>
        <v>0.0095256</v>
      </c>
      <c r="S401" s="169">
        <v>0</v>
      </c>
      <c r="T401" s="170">
        <f>S401*H401</f>
        <v>0</v>
      </c>
      <c r="AR401" s="16" t="s">
        <v>353</v>
      </c>
      <c r="AT401" s="16" t="s">
        <v>273</v>
      </c>
      <c r="AU401" s="16" t="s">
        <v>215</v>
      </c>
      <c r="AY401" s="16" t="s">
        <v>271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6" t="s">
        <v>156</v>
      </c>
      <c r="BK401" s="171">
        <f>ROUND(I401*H401,2)</f>
        <v>0</v>
      </c>
      <c r="BL401" s="16" t="s">
        <v>353</v>
      </c>
      <c r="BM401" s="16" t="s">
        <v>964</v>
      </c>
    </row>
    <row r="402" spans="2:51" s="11" customFormat="1" ht="22.5" customHeight="1">
      <c r="B402" s="172"/>
      <c r="D402" s="173" t="s">
        <v>280</v>
      </c>
      <c r="E402" s="174" t="s">
        <v>154</v>
      </c>
      <c r="F402" s="175" t="s">
        <v>609</v>
      </c>
      <c r="H402" s="176">
        <v>2.43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81" t="s">
        <v>280</v>
      </c>
      <c r="AU402" s="181" t="s">
        <v>215</v>
      </c>
      <c r="AV402" s="11" t="s">
        <v>215</v>
      </c>
      <c r="AW402" s="11" t="s">
        <v>282</v>
      </c>
      <c r="AX402" s="11" t="s">
        <v>207</v>
      </c>
      <c r="AY402" s="181" t="s">
        <v>271</v>
      </c>
    </row>
    <row r="403" spans="2:65" s="1" customFormat="1" ht="22.5" customHeight="1">
      <c r="B403" s="159"/>
      <c r="C403" s="193" t="s">
        <v>965</v>
      </c>
      <c r="D403" s="193" t="s">
        <v>369</v>
      </c>
      <c r="E403" s="194" t="s">
        <v>966</v>
      </c>
      <c r="F403" s="195" t="s">
        <v>967</v>
      </c>
      <c r="G403" s="196" t="s">
        <v>341</v>
      </c>
      <c r="H403" s="197">
        <v>2.673</v>
      </c>
      <c r="I403" s="198"/>
      <c r="J403" s="199">
        <f>ROUND(I403*H403,2)</f>
        <v>0</v>
      </c>
      <c r="K403" s="195" t="s">
        <v>277</v>
      </c>
      <c r="L403" s="200"/>
      <c r="M403" s="201" t="s">
        <v>154</v>
      </c>
      <c r="N403" s="202" t="s">
        <v>178</v>
      </c>
      <c r="O403" s="34"/>
      <c r="P403" s="169">
        <f>O403*H403</f>
        <v>0</v>
      </c>
      <c r="Q403" s="169">
        <v>0.0192</v>
      </c>
      <c r="R403" s="169">
        <f>Q403*H403</f>
        <v>0.051321599999999995</v>
      </c>
      <c r="S403" s="169">
        <v>0</v>
      </c>
      <c r="T403" s="170">
        <f>S403*H403</f>
        <v>0</v>
      </c>
      <c r="AR403" s="16" t="s">
        <v>438</v>
      </c>
      <c r="AT403" s="16" t="s">
        <v>369</v>
      </c>
      <c r="AU403" s="16" t="s">
        <v>215</v>
      </c>
      <c r="AY403" s="16" t="s">
        <v>271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6" t="s">
        <v>156</v>
      </c>
      <c r="BK403" s="171">
        <f>ROUND(I403*H403,2)</f>
        <v>0</v>
      </c>
      <c r="BL403" s="16" t="s">
        <v>353</v>
      </c>
      <c r="BM403" s="16" t="s">
        <v>968</v>
      </c>
    </row>
    <row r="404" spans="2:51" s="11" customFormat="1" ht="22.5" customHeight="1">
      <c r="B404" s="172"/>
      <c r="D404" s="173" t="s">
        <v>280</v>
      </c>
      <c r="F404" s="175" t="s">
        <v>969</v>
      </c>
      <c r="H404" s="176">
        <v>2.673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81" t="s">
        <v>280</v>
      </c>
      <c r="AU404" s="181" t="s">
        <v>215</v>
      </c>
      <c r="AV404" s="11" t="s">
        <v>215</v>
      </c>
      <c r="AW404" s="11" t="s">
        <v>138</v>
      </c>
      <c r="AX404" s="11" t="s">
        <v>156</v>
      </c>
      <c r="AY404" s="181" t="s">
        <v>271</v>
      </c>
    </row>
    <row r="405" spans="2:65" s="1" customFormat="1" ht="22.5" customHeight="1">
      <c r="B405" s="159"/>
      <c r="C405" s="160" t="s">
        <v>970</v>
      </c>
      <c r="D405" s="160" t="s">
        <v>273</v>
      </c>
      <c r="E405" s="161" t="s">
        <v>971</v>
      </c>
      <c r="F405" s="162" t="s">
        <v>972</v>
      </c>
      <c r="G405" s="163" t="s">
        <v>341</v>
      </c>
      <c r="H405" s="164">
        <v>2.43</v>
      </c>
      <c r="I405" s="165"/>
      <c r="J405" s="166">
        <f>ROUND(I405*H405,2)</f>
        <v>0</v>
      </c>
      <c r="K405" s="162" t="s">
        <v>277</v>
      </c>
      <c r="L405" s="33"/>
      <c r="M405" s="167" t="s">
        <v>154</v>
      </c>
      <c r="N405" s="168" t="s">
        <v>178</v>
      </c>
      <c r="O405" s="34"/>
      <c r="P405" s="169">
        <f>O405*H405</f>
        <v>0</v>
      </c>
      <c r="Q405" s="169">
        <v>0</v>
      </c>
      <c r="R405" s="169">
        <f>Q405*H405</f>
        <v>0</v>
      </c>
      <c r="S405" s="169">
        <v>0</v>
      </c>
      <c r="T405" s="170">
        <f>S405*H405</f>
        <v>0</v>
      </c>
      <c r="AR405" s="16" t="s">
        <v>353</v>
      </c>
      <c r="AT405" s="16" t="s">
        <v>273</v>
      </c>
      <c r="AU405" s="16" t="s">
        <v>215</v>
      </c>
      <c r="AY405" s="16" t="s">
        <v>271</v>
      </c>
      <c r="BE405" s="171">
        <f>IF(N405="základní",J405,0)</f>
        <v>0</v>
      </c>
      <c r="BF405" s="171">
        <f>IF(N405="snížená",J405,0)</f>
        <v>0</v>
      </c>
      <c r="BG405" s="171">
        <f>IF(N405="zákl. přenesená",J405,0)</f>
        <v>0</v>
      </c>
      <c r="BH405" s="171">
        <f>IF(N405="sníž. přenesená",J405,0)</f>
        <v>0</v>
      </c>
      <c r="BI405" s="171">
        <f>IF(N405="nulová",J405,0)</f>
        <v>0</v>
      </c>
      <c r="BJ405" s="16" t="s">
        <v>156</v>
      </c>
      <c r="BK405" s="171">
        <f>ROUND(I405*H405,2)</f>
        <v>0</v>
      </c>
      <c r="BL405" s="16" t="s">
        <v>353</v>
      </c>
      <c r="BM405" s="16" t="s">
        <v>973</v>
      </c>
    </row>
    <row r="406" spans="2:65" s="1" customFormat="1" ht="22.5" customHeight="1">
      <c r="B406" s="159"/>
      <c r="C406" s="160" t="s">
        <v>974</v>
      </c>
      <c r="D406" s="160" t="s">
        <v>273</v>
      </c>
      <c r="E406" s="161" t="s">
        <v>975</v>
      </c>
      <c r="F406" s="162" t="s">
        <v>976</v>
      </c>
      <c r="G406" s="163" t="s">
        <v>341</v>
      </c>
      <c r="H406" s="164">
        <v>2.43</v>
      </c>
      <c r="I406" s="165"/>
      <c r="J406" s="166">
        <f>ROUND(I406*H406,2)</f>
        <v>0</v>
      </c>
      <c r="K406" s="162" t="s">
        <v>277</v>
      </c>
      <c r="L406" s="33"/>
      <c r="M406" s="167" t="s">
        <v>154</v>
      </c>
      <c r="N406" s="168" t="s">
        <v>178</v>
      </c>
      <c r="O406" s="34"/>
      <c r="P406" s="169">
        <f>O406*H406</f>
        <v>0</v>
      </c>
      <c r="Q406" s="169">
        <v>0.0003</v>
      </c>
      <c r="R406" s="169">
        <f>Q406*H406</f>
        <v>0.0007289999999999999</v>
      </c>
      <c r="S406" s="169">
        <v>0</v>
      </c>
      <c r="T406" s="170">
        <f>S406*H406</f>
        <v>0</v>
      </c>
      <c r="AR406" s="16" t="s">
        <v>353</v>
      </c>
      <c r="AT406" s="16" t="s">
        <v>273</v>
      </c>
      <c r="AU406" s="16" t="s">
        <v>215</v>
      </c>
      <c r="AY406" s="16" t="s">
        <v>271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6" t="s">
        <v>156</v>
      </c>
      <c r="BK406" s="171">
        <f>ROUND(I406*H406,2)</f>
        <v>0</v>
      </c>
      <c r="BL406" s="16" t="s">
        <v>353</v>
      </c>
      <c r="BM406" s="16" t="s">
        <v>977</v>
      </c>
    </row>
    <row r="407" spans="2:65" s="1" customFormat="1" ht="22.5" customHeight="1">
      <c r="B407" s="159"/>
      <c r="C407" s="160" t="s">
        <v>978</v>
      </c>
      <c r="D407" s="160" t="s">
        <v>273</v>
      </c>
      <c r="E407" s="161" t="s">
        <v>979</v>
      </c>
      <c r="F407" s="162" t="s">
        <v>980</v>
      </c>
      <c r="G407" s="163" t="s">
        <v>472</v>
      </c>
      <c r="H407" s="164">
        <v>8.1</v>
      </c>
      <c r="I407" s="165"/>
      <c r="J407" s="166">
        <f>ROUND(I407*H407,2)</f>
        <v>0</v>
      </c>
      <c r="K407" s="162" t="s">
        <v>277</v>
      </c>
      <c r="L407" s="33"/>
      <c r="M407" s="167" t="s">
        <v>154</v>
      </c>
      <c r="N407" s="168" t="s">
        <v>178</v>
      </c>
      <c r="O407" s="34"/>
      <c r="P407" s="169">
        <f>O407*H407</f>
        <v>0</v>
      </c>
      <c r="Q407" s="169">
        <v>3E-05</v>
      </c>
      <c r="R407" s="169">
        <f>Q407*H407</f>
        <v>0.000243</v>
      </c>
      <c r="S407" s="169">
        <v>0</v>
      </c>
      <c r="T407" s="170">
        <f>S407*H407</f>
        <v>0</v>
      </c>
      <c r="AR407" s="16" t="s">
        <v>353</v>
      </c>
      <c r="AT407" s="16" t="s">
        <v>273</v>
      </c>
      <c r="AU407" s="16" t="s">
        <v>215</v>
      </c>
      <c r="AY407" s="16" t="s">
        <v>271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6" t="s">
        <v>156</v>
      </c>
      <c r="BK407" s="171">
        <f>ROUND(I407*H407,2)</f>
        <v>0</v>
      </c>
      <c r="BL407" s="16" t="s">
        <v>353</v>
      </c>
      <c r="BM407" s="16" t="s">
        <v>981</v>
      </c>
    </row>
    <row r="408" spans="2:51" s="11" customFormat="1" ht="22.5" customHeight="1">
      <c r="B408" s="172"/>
      <c r="D408" s="173" t="s">
        <v>280</v>
      </c>
      <c r="E408" s="174" t="s">
        <v>154</v>
      </c>
      <c r="F408" s="175" t="s">
        <v>982</v>
      </c>
      <c r="H408" s="176">
        <v>8.1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81" t="s">
        <v>280</v>
      </c>
      <c r="AU408" s="181" t="s">
        <v>215</v>
      </c>
      <c r="AV408" s="11" t="s">
        <v>215</v>
      </c>
      <c r="AW408" s="11" t="s">
        <v>282</v>
      </c>
      <c r="AX408" s="11" t="s">
        <v>156</v>
      </c>
      <c r="AY408" s="181" t="s">
        <v>271</v>
      </c>
    </row>
    <row r="409" spans="2:65" s="1" customFormat="1" ht="22.5" customHeight="1">
      <c r="B409" s="159"/>
      <c r="C409" s="160" t="s">
        <v>983</v>
      </c>
      <c r="D409" s="160" t="s">
        <v>273</v>
      </c>
      <c r="E409" s="161" t="s">
        <v>984</v>
      </c>
      <c r="F409" s="162" t="s">
        <v>985</v>
      </c>
      <c r="G409" s="163" t="s">
        <v>614</v>
      </c>
      <c r="H409" s="164">
        <v>27</v>
      </c>
      <c r="I409" s="165"/>
      <c r="J409" s="166">
        <f>ROUND(I409*H409,2)</f>
        <v>0</v>
      </c>
      <c r="K409" s="162" t="s">
        <v>277</v>
      </c>
      <c r="L409" s="33"/>
      <c r="M409" s="167" t="s">
        <v>154</v>
      </c>
      <c r="N409" s="168" t="s">
        <v>178</v>
      </c>
      <c r="O409" s="34"/>
      <c r="P409" s="169">
        <f>O409*H409</f>
        <v>0</v>
      </c>
      <c r="Q409" s="169">
        <v>0</v>
      </c>
      <c r="R409" s="169">
        <f>Q409*H409</f>
        <v>0</v>
      </c>
      <c r="S409" s="169">
        <v>0</v>
      </c>
      <c r="T409" s="170">
        <f>S409*H409</f>
        <v>0</v>
      </c>
      <c r="AR409" s="16" t="s">
        <v>353</v>
      </c>
      <c r="AT409" s="16" t="s">
        <v>273</v>
      </c>
      <c r="AU409" s="16" t="s">
        <v>215</v>
      </c>
      <c r="AY409" s="16" t="s">
        <v>271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6" t="s">
        <v>156</v>
      </c>
      <c r="BK409" s="171">
        <f>ROUND(I409*H409,2)</f>
        <v>0</v>
      </c>
      <c r="BL409" s="16" t="s">
        <v>353</v>
      </c>
      <c r="BM409" s="16" t="s">
        <v>986</v>
      </c>
    </row>
    <row r="410" spans="2:51" s="11" customFormat="1" ht="22.5" customHeight="1">
      <c r="B410" s="172"/>
      <c r="D410" s="173" t="s">
        <v>280</v>
      </c>
      <c r="E410" s="174" t="s">
        <v>154</v>
      </c>
      <c r="F410" s="175" t="s">
        <v>987</v>
      </c>
      <c r="H410" s="176">
        <v>27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81" t="s">
        <v>280</v>
      </c>
      <c r="AU410" s="181" t="s">
        <v>215</v>
      </c>
      <c r="AV410" s="11" t="s">
        <v>215</v>
      </c>
      <c r="AW410" s="11" t="s">
        <v>282</v>
      </c>
      <c r="AX410" s="11" t="s">
        <v>156</v>
      </c>
      <c r="AY410" s="181" t="s">
        <v>271</v>
      </c>
    </row>
    <row r="411" spans="2:65" s="1" customFormat="1" ht="22.5" customHeight="1">
      <c r="B411" s="159"/>
      <c r="C411" s="160" t="s">
        <v>988</v>
      </c>
      <c r="D411" s="160" t="s">
        <v>273</v>
      </c>
      <c r="E411" s="161" t="s">
        <v>989</v>
      </c>
      <c r="F411" s="162" t="s">
        <v>990</v>
      </c>
      <c r="G411" s="163" t="s">
        <v>341</v>
      </c>
      <c r="H411" s="164">
        <v>2.43</v>
      </c>
      <c r="I411" s="165"/>
      <c r="J411" s="166">
        <f>ROUND(I411*H411,2)</f>
        <v>0</v>
      </c>
      <c r="K411" s="162" t="s">
        <v>277</v>
      </c>
      <c r="L411" s="33"/>
      <c r="M411" s="167" t="s">
        <v>154</v>
      </c>
      <c r="N411" s="168" t="s">
        <v>178</v>
      </c>
      <c r="O411" s="34"/>
      <c r="P411" s="169">
        <f>O411*H411</f>
        <v>0</v>
      </c>
      <c r="Q411" s="169">
        <v>0.0077</v>
      </c>
      <c r="R411" s="169">
        <f>Q411*H411</f>
        <v>0.018711000000000002</v>
      </c>
      <c r="S411" s="169">
        <v>0</v>
      </c>
      <c r="T411" s="170">
        <f>S411*H411</f>
        <v>0</v>
      </c>
      <c r="AR411" s="16" t="s">
        <v>353</v>
      </c>
      <c r="AT411" s="16" t="s">
        <v>273</v>
      </c>
      <c r="AU411" s="16" t="s">
        <v>215</v>
      </c>
      <c r="AY411" s="16" t="s">
        <v>271</v>
      </c>
      <c r="BE411" s="171">
        <f>IF(N411="základní",J411,0)</f>
        <v>0</v>
      </c>
      <c r="BF411" s="171">
        <f>IF(N411="snížená",J411,0)</f>
        <v>0</v>
      </c>
      <c r="BG411" s="171">
        <f>IF(N411="zákl. přenesená",J411,0)</f>
        <v>0</v>
      </c>
      <c r="BH411" s="171">
        <f>IF(N411="sníž. přenesená",J411,0)</f>
        <v>0</v>
      </c>
      <c r="BI411" s="171">
        <f>IF(N411="nulová",J411,0)</f>
        <v>0</v>
      </c>
      <c r="BJ411" s="16" t="s">
        <v>156</v>
      </c>
      <c r="BK411" s="171">
        <f>ROUND(I411*H411,2)</f>
        <v>0</v>
      </c>
      <c r="BL411" s="16" t="s">
        <v>353</v>
      </c>
      <c r="BM411" s="16" t="s">
        <v>991</v>
      </c>
    </row>
    <row r="412" spans="2:65" s="1" customFormat="1" ht="22.5" customHeight="1">
      <c r="B412" s="159"/>
      <c r="C412" s="160" t="s">
        <v>992</v>
      </c>
      <c r="D412" s="160" t="s">
        <v>273</v>
      </c>
      <c r="E412" s="161" t="s">
        <v>993</v>
      </c>
      <c r="F412" s="162" t="s">
        <v>994</v>
      </c>
      <c r="G412" s="163" t="s">
        <v>307</v>
      </c>
      <c r="H412" s="164">
        <v>0.081</v>
      </c>
      <c r="I412" s="165"/>
      <c r="J412" s="166">
        <f>ROUND(I412*H412,2)</f>
        <v>0</v>
      </c>
      <c r="K412" s="162" t="s">
        <v>277</v>
      </c>
      <c r="L412" s="33"/>
      <c r="M412" s="167" t="s">
        <v>154</v>
      </c>
      <c r="N412" s="168" t="s">
        <v>178</v>
      </c>
      <c r="O412" s="34"/>
      <c r="P412" s="169">
        <f>O412*H412</f>
        <v>0</v>
      </c>
      <c r="Q412" s="169">
        <v>0</v>
      </c>
      <c r="R412" s="169">
        <f>Q412*H412</f>
        <v>0</v>
      </c>
      <c r="S412" s="169">
        <v>0</v>
      </c>
      <c r="T412" s="170">
        <f>S412*H412</f>
        <v>0</v>
      </c>
      <c r="AR412" s="16" t="s">
        <v>353</v>
      </c>
      <c r="AT412" s="16" t="s">
        <v>273</v>
      </c>
      <c r="AU412" s="16" t="s">
        <v>215</v>
      </c>
      <c r="AY412" s="16" t="s">
        <v>271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6" t="s">
        <v>156</v>
      </c>
      <c r="BK412" s="171">
        <f>ROUND(I412*H412,2)</f>
        <v>0</v>
      </c>
      <c r="BL412" s="16" t="s">
        <v>353</v>
      </c>
      <c r="BM412" s="16" t="s">
        <v>995</v>
      </c>
    </row>
    <row r="413" spans="2:63" s="10" customFormat="1" ht="29.25" customHeight="1">
      <c r="B413" s="145"/>
      <c r="D413" s="156" t="s">
        <v>206</v>
      </c>
      <c r="E413" s="157" t="s">
        <v>996</v>
      </c>
      <c r="F413" s="157" t="s">
        <v>997</v>
      </c>
      <c r="I413" s="148"/>
      <c r="J413" s="158">
        <f>BK413</f>
        <v>0</v>
      </c>
      <c r="L413" s="145"/>
      <c r="M413" s="150"/>
      <c r="N413" s="151"/>
      <c r="O413" s="151"/>
      <c r="P413" s="152">
        <f>SUM(P414:P434)</f>
        <v>0</v>
      </c>
      <c r="Q413" s="151"/>
      <c r="R413" s="152">
        <f>SUM(R414:R434)</f>
        <v>0.19433847916000002</v>
      </c>
      <c r="S413" s="151"/>
      <c r="T413" s="153">
        <f>SUM(T414:T434)</f>
        <v>0</v>
      </c>
      <c r="AR413" s="146" t="s">
        <v>215</v>
      </c>
      <c r="AT413" s="154" t="s">
        <v>206</v>
      </c>
      <c r="AU413" s="154" t="s">
        <v>156</v>
      </c>
      <c r="AY413" s="146" t="s">
        <v>271</v>
      </c>
      <c r="BK413" s="155">
        <f>SUM(BK414:BK434)</f>
        <v>0</v>
      </c>
    </row>
    <row r="414" spans="2:65" s="1" customFormat="1" ht="22.5" customHeight="1">
      <c r="B414" s="159"/>
      <c r="C414" s="160" t="s">
        <v>998</v>
      </c>
      <c r="D414" s="160" t="s">
        <v>273</v>
      </c>
      <c r="E414" s="161" t="s">
        <v>999</v>
      </c>
      <c r="F414" s="162" t="s">
        <v>1000</v>
      </c>
      <c r="G414" s="163" t="s">
        <v>341</v>
      </c>
      <c r="H414" s="164">
        <v>10.9</v>
      </c>
      <c r="I414" s="165"/>
      <c r="J414" s="166">
        <f>ROUND(I414*H414,2)</f>
        <v>0</v>
      </c>
      <c r="K414" s="162" t="s">
        <v>1001</v>
      </c>
      <c r="L414" s="33"/>
      <c r="M414" s="167" t="s">
        <v>154</v>
      </c>
      <c r="N414" s="168" t="s">
        <v>178</v>
      </c>
      <c r="O414" s="34"/>
      <c r="P414" s="169">
        <f>O414*H414</f>
        <v>0</v>
      </c>
      <c r="Q414" s="169">
        <v>6.354E-05</v>
      </c>
      <c r="R414" s="169">
        <f>Q414*H414</f>
        <v>0.000692586</v>
      </c>
      <c r="S414" s="169">
        <v>0</v>
      </c>
      <c r="T414" s="170">
        <f>S414*H414</f>
        <v>0</v>
      </c>
      <c r="AR414" s="16" t="s">
        <v>353</v>
      </c>
      <c r="AT414" s="16" t="s">
        <v>273</v>
      </c>
      <c r="AU414" s="16" t="s">
        <v>215</v>
      </c>
      <c r="AY414" s="16" t="s">
        <v>271</v>
      </c>
      <c r="BE414" s="171">
        <f>IF(N414="základní",J414,0)</f>
        <v>0</v>
      </c>
      <c r="BF414" s="171">
        <f>IF(N414="snížená",J414,0)</f>
        <v>0</v>
      </c>
      <c r="BG414" s="171">
        <f>IF(N414="zákl. přenesená",J414,0)</f>
        <v>0</v>
      </c>
      <c r="BH414" s="171">
        <f>IF(N414="sníž. přenesená",J414,0)</f>
        <v>0</v>
      </c>
      <c r="BI414" s="171">
        <f>IF(N414="nulová",J414,0)</f>
        <v>0</v>
      </c>
      <c r="BJ414" s="16" t="s">
        <v>156</v>
      </c>
      <c r="BK414" s="171">
        <f>ROUND(I414*H414,2)</f>
        <v>0</v>
      </c>
      <c r="BL414" s="16" t="s">
        <v>353</v>
      </c>
      <c r="BM414" s="16" t="s">
        <v>1002</v>
      </c>
    </row>
    <row r="415" spans="2:65" s="1" customFormat="1" ht="22.5" customHeight="1">
      <c r="B415" s="159"/>
      <c r="C415" s="160" t="s">
        <v>1003</v>
      </c>
      <c r="D415" s="160" t="s">
        <v>273</v>
      </c>
      <c r="E415" s="161" t="s">
        <v>1004</v>
      </c>
      <c r="F415" s="162" t="s">
        <v>1005</v>
      </c>
      <c r="G415" s="163" t="s">
        <v>341</v>
      </c>
      <c r="H415" s="164">
        <v>10.9</v>
      </c>
      <c r="I415" s="165"/>
      <c r="J415" s="166">
        <f>ROUND(I415*H415,2)</f>
        <v>0</v>
      </c>
      <c r="K415" s="162" t="s">
        <v>1001</v>
      </c>
      <c r="L415" s="33"/>
      <c r="M415" s="167" t="s">
        <v>154</v>
      </c>
      <c r="N415" s="168" t="s">
        <v>178</v>
      </c>
      <c r="O415" s="34"/>
      <c r="P415" s="169">
        <f>O415*H415</f>
        <v>0</v>
      </c>
      <c r="Q415" s="169">
        <v>7.389E-05</v>
      </c>
      <c r="R415" s="169">
        <f>Q415*H415</f>
        <v>0.000805401</v>
      </c>
      <c r="S415" s="169">
        <v>0</v>
      </c>
      <c r="T415" s="170">
        <f>S415*H415</f>
        <v>0</v>
      </c>
      <c r="AR415" s="16" t="s">
        <v>353</v>
      </c>
      <c r="AT415" s="16" t="s">
        <v>273</v>
      </c>
      <c r="AU415" s="16" t="s">
        <v>215</v>
      </c>
      <c r="AY415" s="16" t="s">
        <v>271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6" t="s">
        <v>156</v>
      </c>
      <c r="BK415" s="171">
        <f>ROUND(I415*H415,2)</f>
        <v>0</v>
      </c>
      <c r="BL415" s="16" t="s">
        <v>353</v>
      </c>
      <c r="BM415" s="16" t="s">
        <v>1006</v>
      </c>
    </row>
    <row r="416" spans="2:51" s="12" customFormat="1" ht="22.5" customHeight="1">
      <c r="B416" s="185"/>
      <c r="D416" s="182" t="s">
        <v>280</v>
      </c>
      <c r="E416" s="186" t="s">
        <v>154</v>
      </c>
      <c r="F416" s="187" t="s">
        <v>373</v>
      </c>
      <c r="H416" s="188" t="s">
        <v>154</v>
      </c>
      <c r="I416" s="189"/>
      <c r="L416" s="185"/>
      <c r="M416" s="190"/>
      <c r="N416" s="191"/>
      <c r="O416" s="191"/>
      <c r="P416" s="191"/>
      <c r="Q416" s="191"/>
      <c r="R416" s="191"/>
      <c r="S416" s="191"/>
      <c r="T416" s="192"/>
      <c r="AT416" s="188" t="s">
        <v>280</v>
      </c>
      <c r="AU416" s="188" t="s">
        <v>215</v>
      </c>
      <c r="AV416" s="12" t="s">
        <v>156</v>
      </c>
      <c r="AW416" s="12" t="s">
        <v>282</v>
      </c>
      <c r="AX416" s="12" t="s">
        <v>207</v>
      </c>
      <c r="AY416" s="188" t="s">
        <v>271</v>
      </c>
    </row>
    <row r="417" spans="2:51" s="11" customFormat="1" ht="22.5" customHeight="1">
      <c r="B417" s="172"/>
      <c r="D417" s="182" t="s">
        <v>280</v>
      </c>
      <c r="E417" s="181" t="s">
        <v>154</v>
      </c>
      <c r="F417" s="183" t="s">
        <v>1007</v>
      </c>
      <c r="H417" s="184">
        <v>1.962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81" t="s">
        <v>280</v>
      </c>
      <c r="AU417" s="181" t="s">
        <v>215</v>
      </c>
      <c r="AV417" s="11" t="s">
        <v>215</v>
      </c>
      <c r="AW417" s="11" t="s">
        <v>282</v>
      </c>
      <c r="AX417" s="11" t="s">
        <v>207</v>
      </c>
      <c r="AY417" s="181" t="s">
        <v>271</v>
      </c>
    </row>
    <row r="418" spans="2:51" s="11" customFormat="1" ht="22.5" customHeight="1">
      <c r="B418" s="172"/>
      <c r="D418" s="182" t="s">
        <v>280</v>
      </c>
      <c r="E418" s="181" t="s">
        <v>154</v>
      </c>
      <c r="F418" s="183" t="s">
        <v>1008</v>
      </c>
      <c r="H418" s="184">
        <v>1.962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81" t="s">
        <v>280</v>
      </c>
      <c r="AU418" s="181" t="s">
        <v>215</v>
      </c>
      <c r="AV418" s="11" t="s">
        <v>215</v>
      </c>
      <c r="AW418" s="11" t="s">
        <v>282</v>
      </c>
      <c r="AX418" s="11" t="s">
        <v>207</v>
      </c>
      <c r="AY418" s="181" t="s">
        <v>271</v>
      </c>
    </row>
    <row r="419" spans="2:51" s="11" customFormat="1" ht="22.5" customHeight="1">
      <c r="B419" s="172"/>
      <c r="D419" s="182" t="s">
        <v>280</v>
      </c>
      <c r="E419" s="181" t="s">
        <v>154</v>
      </c>
      <c r="F419" s="183" t="s">
        <v>1009</v>
      </c>
      <c r="H419" s="184">
        <v>2.507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81" t="s">
        <v>280</v>
      </c>
      <c r="AU419" s="181" t="s">
        <v>215</v>
      </c>
      <c r="AV419" s="11" t="s">
        <v>215</v>
      </c>
      <c r="AW419" s="11" t="s">
        <v>282</v>
      </c>
      <c r="AX419" s="11" t="s">
        <v>207</v>
      </c>
      <c r="AY419" s="181" t="s">
        <v>271</v>
      </c>
    </row>
    <row r="420" spans="2:51" s="12" customFormat="1" ht="22.5" customHeight="1">
      <c r="B420" s="185"/>
      <c r="D420" s="182" t="s">
        <v>280</v>
      </c>
      <c r="E420" s="186" t="s">
        <v>154</v>
      </c>
      <c r="F420" s="187" t="s">
        <v>381</v>
      </c>
      <c r="H420" s="188" t="s">
        <v>154</v>
      </c>
      <c r="I420" s="189"/>
      <c r="L420" s="185"/>
      <c r="M420" s="190"/>
      <c r="N420" s="191"/>
      <c r="O420" s="191"/>
      <c r="P420" s="191"/>
      <c r="Q420" s="191"/>
      <c r="R420" s="191"/>
      <c r="S420" s="191"/>
      <c r="T420" s="192"/>
      <c r="AT420" s="188" t="s">
        <v>280</v>
      </c>
      <c r="AU420" s="188" t="s">
        <v>215</v>
      </c>
      <c r="AV420" s="12" t="s">
        <v>156</v>
      </c>
      <c r="AW420" s="12" t="s">
        <v>282</v>
      </c>
      <c r="AX420" s="12" t="s">
        <v>207</v>
      </c>
      <c r="AY420" s="188" t="s">
        <v>271</v>
      </c>
    </row>
    <row r="421" spans="2:51" s="11" customFormat="1" ht="22.5" customHeight="1">
      <c r="B421" s="172"/>
      <c r="D421" s="182" t="s">
        <v>280</v>
      </c>
      <c r="E421" s="181" t="s">
        <v>154</v>
      </c>
      <c r="F421" s="183" t="s">
        <v>1010</v>
      </c>
      <c r="H421" s="184">
        <v>1.962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81" t="s">
        <v>280</v>
      </c>
      <c r="AU421" s="181" t="s">
        <v>215</v>
      </c>
      <c r="AV421" s="11" t="s">
        <v>215</v>
      </c>
      <c r="AW421" s="11" t="s">
        <v>282</v>
      </c>
      <c r="AX421" s="11" t="s">
        <v>207</v>
      </c>
      <c r="AY421" s="181" t="s">
        <v>271</v>
      </c>
    </row>
    <row r="422" spans="2:51" s="11" customFormat="1" ht="22.5" customHeight="1">
      <c r="B422" s="172"/>
      <c r="D422" s="173" t="s">
        <v>280</v>
      </c>
      <c r="E422" s="174" t="s">
        <v>154</v>
      </c>
      <c r="F422" s="175" t="s">
        <v>1011</v>
      </c>
      <c r="H422" s="176">
        <v>2.507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81" t="s">
        <v>280</v>
      </c>
      <c r="AU422" s="181" t="s">
        <v>215</v>
      </c>
      <c r="AV422" s="11" t="s">
        <v>215</v>
      </c>
      <c r="AW422" s="11" t="s">
        <v>282</v>
      </c>
      <c r="AX422" s="11" t="s">
        <v>207</v>
      </c>
      <c r="AY422" s="181" t="s">
        <v>271</v>
      </c>
    </row>
    <row r="423" spans="2:65" s="1" customFormat="1" ht="31.5" customHeight="1">
      <c r="B423" s="159"/>
      <c r="C423" s="160" t="s">
        <v>1012</v>
      </c>
      <c r="D423" s="160" t="s">
        <v>273</v>
      </c>
      <c r="E423" s="161" t="s">
        <v>1013</v>
      </c>
      <c r="F423" s="162" t="s">
        <v>1014</v>
      </c>
      <c r="G423" s="163" t="s">
        <v>341</v>
      </c>
      <c r="H423" s="164">
        <v>12.061</v>
      </c>
      <c r="I423" s="165"/>
      <c r="J423" s="166">
        <f>ROUND(I423*H423,2)</f>
        <v>0</v>
      </c>
      <c r="K423" s="162" t="s">
        <v>1001</v>
      </c>
      <c r="L423" s="33"/>
      <c r="M423" s="167" t="s">
        <v>154</v>
      </c>
      <c r="N423" s="168" t="s">
        <v>178</v>
      </c>
      <c r="O423" s="34"/>
      <c r="P423" s="169">
        <f>O423*H423</f>
        <v>0</v>
      </c>
      <c r="Q423" s="169">
        <v>0.00073856</v>
      </c>
      <c r="R423" s="169">
        <f>Q423*H423</f>
        <v>0.008907772159999999</v>
      </c>
      <c r="S423" s="169">
        <v>0</v>
      </c>
      <c r="T423" s="170">
        <f>S423*H423</f>
        <v>0</v>
      </c>
      <c r="AR423" s="16" t="s">
        <v>353</v>
      </c>
      <c r="AT423" s="16" t="s">
        <v>273</v>
      </c>
      <c r="AU423" s="16" t="s">
        <v>215</v>
      </c>
      <c r="AY423" s="16" t="s">
        <v>271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6" t="s">
        <v>156</v>
      </c>
      <c r="BK423" s="171">
        <f>ROUND(I423*H423,2)</f>
        <v>0</v>
      </c>
      <c r="BL423" s="16" t="s">
        <v>353</v>
      </c>
      <c r="BM423" s="16" t="s">
        <v>1015</v>
      </c>
    </row>
    <row r="424" spans="2:51" s="11" customFormat="1" ht="22.5" customHeight="1">
      <c r="B424" s="172"/>
      <c r="D424" s="182" t="s">
        <v>280</v>
      </c>
      <c r="E424" s="181" t="s">
        <v>154</v>
      </c>
      <c r="F424" s="183" t="s">
        <v>1016</v>
      </c>
      <c r="H424" s="184">
        <v>5.255</v>
      </c>
      <c r="I424" s="177"/>
      <c r="L424" s="172"/>
      <c r="M424" s="178"/>
      <c r="N424" s="179"/>
      <c r="O424" s="179"/>
      <c r="P424" s="179"/>
      <c r="Q424" s="179"/>
      <c r="R424" s="179"/>
      <c r="S424" s="179"/>
      <c r="T424" s="180"/>
      <c r="AT424" s="181" t="s">
        <v>280</v>
      </c>
      <c r="AU424" s="181" t="s">
        <v>215</v>
      </c>
      <c r="AV424" s="11" t="s">
        <v>215</v>
      </c>
      <c r="AW424" s="11" t="s">
        <v>282</v>
      </c>
      <c r="AX424" s="11" t="s">
        <v>207</v>
      </c>
      <c r="AY424" s="181" t="s">
        <v>271</v>
      </c>
    </row>
    <row r="425" spans="2:51" s="11" customFormat="1" ht="22.5" customHeight="1">
      <c r="B425" s="172"/>
      <c r="D425" s="182" t="s">
        <v>280</v>
      </c>
      <c r="E425" s="181" t="s">
        <v>154</v>
      </c>
      <c r="F425" s="183" t="s">
        <v>1017</v>
      </c>
      <c r="H425" s="184">
        <v>0.6435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81" t="s">
        <v>280</v>
      </c>
      <c r="AU425" s="181" t="s">
        <v>215</v>
      </c>
      <c r="AV425" s="11" t="s">
        <v>215</v>
      </c>
      <c r="AW425" s="11" t="s">
        <v>282</v>
      </c>
      <c r="AX425" s="11" t="s">
        <v>207</v>
      </c>
      <c r="AY425" s="181" t="s">
        <v>271</v>
      </c>
    </row>
    <row r="426" spans="2:51" s="11" customFormat="1" ht="22.5" customHeight="1">
      <c r="B426" s="172"/>
      <c r="D426" s="182" t="s">
        <v>280</v>
      </c>
      <c r="E426" s="181" t="s">
        <v>154</v>
      </c>
      <c r="F426" s="183" t="s">
        <v>1018</v>
      </c>
      <c r="H426" s="184">
        <v>1.452</v>
      </c>
      <c r="I426" s="177"/>
      <c r="L426" s="172"/>
      <c r="M426" s="178"/>
      <c r="N426" s="179"/>
      <c r="O426" s="179"/>
      <c r="P426" s="179"/>
      <c r="Q426" s="179"/>
      <c r="R426" s="179"/>
      <c r="S426" s="179"/>
      <c r="T426" s="180"/>
      <c r="AT426" s="181" t="s">
        <v>280</v>
      </c>
      <c r="AU426" s="181" t="s">
        <v>215</v>
      </c>
      <c r="AV426" s="11" t="s">
        <v>215</v>
      </c>
      <c r="AW426" s="11" t="s">
        <v>282</v>
      </c>
      <c r="AX426" s="11" t="s">
        <v>207</v>
      </c>
      <c r="AY426" s="181" t="s">
        <v>271</v>
      </c>
    </row>
    <row r="427" spans="2:51" s="11" customFormat="1" ht="22.5" customHeight="1">
      <c r="B427" s="172"/>
      <c r="D427" s="173" t="s">
        <v>280</v>
      </c>
      <c r="E427" s="174" t="s">
        <v>154</v>
      </c>
      <c r="F427" s="175" t="s">
        <v>1019</v>
      </c>
      <c r="H427" s="176">
        <v>4.71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81" t="s">
        <v>280</v>
      </c>
      <c r="AU427" s="181" t="s">
        <v>215</v>
      </c>
      <c r="AV427" s="11" t="s">
        <v>215</v>
      </c>
      <c r="AW427" s="11" t="s">
        <v>282</v>
      </c>
      <c r="AX427" s="11" t="s">
        <v>207</v>
      </c>
      <c r="AY427" s="181" t="s">
        <v>271</v>
      </c>
    </row>
    <row r="428" spans="2:65" s="1" customFormat="1" ht="31.5" customHeight="1">
      <c r="B428" s="159"/>
      <c r="C428" s="160" t="s">
        <v>1020</v>
      </c>
      <c r="D428" s="160" t="s">
        <v>273</v>
      </c>
      <c r="E428" s="161" t="s">
        <v>1021</v>
      </c>
      <c r="F428" s="162" t="s">
        <v>1022</v>
      </c>
      <c r="G428" s="163" t="s">
        <v>341</v>
      </c>
      <c r="H428" s="164">
        <v>0.858</v>
      </c>
      <c r="I428" s="165"/>
      <c r="J428" s="166">
        <f>ROUND(I428*H428,2)</f>
        <v>0</v>
      </c>
      <c r="K428" s="162" t="s">
        <v>1001</v>
      </c>
      <c r="L428" s="33"/>
      <c r="M428" s="167" t="s">
        <v>154</v>
      </c>
      <c r="N428" s="168" t="s">
        <v>178</v>
      </c>
      <c r="O428" s="34"/>
      <c r="P428" s="169">
        <f>O428*H428</f>
        <v>0</v>
      </c>
      <c r="Q428" s="169">
        <v>4E-05</v>
      </c>
      <c r="R428" s="169">
        <f>Q428*H428</f>
        <v>3.4320000000000003E-05</v>
      </c>
      <c r="S428" s="169">
        <v>0</v>
      </c>
      <c r="T428" s="170">
        <f>S428*H428</f>
        <v>0</v>
      </c>
      <c r="AR428" s="16" t="s">
        <v>353</v>
      </c>
      <c r="AT428" s="16" t="s">
        <v>273</v>
      </c>
      <c r="AU428" s="16" t="s">
        <v>215</v>
      </c>
      <c r="AY428" s="16" t="s">
        <v>271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6" t="s">
        <v>156</v>
      </c>
      <c r="BK428" s="171">
        <f>ROUND(I428*H428,2)</f>
        <v>0</v>
      </c>
      <c r="BL428" s="16" t="s">
        <v>353</v>
      </c>
      <c r="BM428" s="16" t="s">
        <v>1023</v>
      </c>
    </row>
    <row r="429" spans="2:51" s="11" customFormat="1" ht="22.5" customHeight="1">
      <c r="B429" s="172"/>
      <c r="D429" s="173" t="s">
        <v>280</v>
      </c>
      <c r="E429" s="174" t="s">
        <v>154</v>
      </c>
      <c r="F429" s="175" t="s">
        <v>1024</v>
      </c>
      <c r="H429" s="176">
        <v>0.858</v>
      </c>
      <c r="I429" s="177"/>
      <c r="L429" s="172"/>
      <c r="M429" s="178"/>
      <c r="N429" s="179"/>
      <c r="O429" s="179"/>
      <c r="P429" s="179"/>
      <c r="Q429" s="179"/>
      <c r="R429" s="179"/>
      <c r="S429" s="179"/>
      <c r="T429" s="180"/>
      <c r="AT429" s="181" t="s">
        <v>280</v>
      </c>
      <c r="AU429" s="181" t="s">
        <v>215</v>
      </c>
      <c r="AV429" s="11" t="s">
        <v>215</v>
      </c>
      <c r="AW429" s="11" t="s">
        <v>282</v>
      </c>
      <c r="AX429" s="11" t="s">
        <v>156</v>
      </c>
      <c r="AY429" s="181" t="s">
        <v>271</v>
      </c>
    </row>
    <row r="430" spans="2:65" s="1" customFormat="1" ht="22.5" customHeight="1">
      <c r="B430" s="159"/>
      <c r="C430" s="160" t="s">
        <v>1025</v>
      </c>
      <c r="D430" s="160" t="s">
        <v>273</v>
      </c>
      <c r="E430" s="161" t="s">
        <v>1026</v>
      </c>
      <c r="F430" s="162" t="s">
        <v>1027</v>
      </c>
      <c r="G430" s="163" t="s">
        <v>341</v>
      </c>
      <c r="H430" s="164">
        <v>164.195</v>
      </c>
      <c r="I430" s="165"/>
      <c r="J430" s="166">
        <f>ROUND(I430*H430,2)</f>
        <v>0</v>
      </c>
      <c r="K430" s="162" t="s">
        <v>277</v>
      </c>
      <c r="L430" s="33"/>
      <c r="M430" s="167" t="s">
        <v>154</v>
      </c>
      <c r="N430" s="168" t="s">
        <v>178</v>
      </c>
      <c r="O430" s="34"/>
      <c r="P430" s="169">
        <f>O430*H430</f>
        <v>0</v>
      </c>
      <c r="Q430" s="169">
        <v>0.00011</v>
      </c>
      <c r="R430" s="169">
        <f>Q430*H430</f>
        <v>0.01806145</v>
      </c>
      <c r="S430" s="169">
        <v>0</v>
      </c>
      <c r="T430" s="170">
        <f>S430*H430</f>
        <v>0</v>
      </c>
      <c r="AR430" s="16" t="s">
        <v>353</v>
      </c>
      <c r="AT430" s="16" t="s">
        <v>273</v>
      </c>
      <c r="AU430" s="16" t="s">
        <v>215</v>
      </c>
      <c r="AY430" s="16" t="s">
        <v>271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6" t="s">
        <v>156</v>
      </c>
      <c r="BK430" s="171">
        <f>ROUND(I430*H430,2)</f>
        <v>0</v>
      </c>
      <c r="BL430" s="16" t="s">
        <v>353</v>
      </c>
      <c r="BM430" s="16" t="s">
        <v>1028</v>
      </c>
    </row>
    <row r="431" spans="2:47" s="1" customFormat="1" ht="22.5" customHeight="1">
      <c r="B431" s="33"/>
      <c r="D431" s="182" t="s">
        <v>387</v>
      </c>
      <c r="F431" s="203" t="s">
        <v>1029</v>
      </c>
      <c r="I431" s="131"/>
      <c r="L431" s="33"/>
      <c r="M431" s="63"/>
      <c r="N431" s="34"/>
      <c r="O431" s="34"/>
      <c r="P431" s="34"/>
      <c r="Q431" s="34"/>
      <c r="R431" s="34"/>
      <c r="S431" s="34"/>
      <c r="T431" s="64"/>
      <c r="AT431" s="16" t="s">
        <v>387</v>
      </c>
      <c r="AU431" s="16" t="s">
        <v>215</v>
      </c>
    </row>
    <row r="432" spans="2:51" s="11" customFormat="1" ht="22.5" customHeight="1">
      <c r="B432" s="172"/>
      <c r="D432" s="173" t="s">
        <v>280</v>
      </c>
      <c r="E432" s="174" t="s">
        <v>154</v>
      </c>
      <c r="F432" s="175" t="s">
        <v>599</v>
      </c>
      <c r="H432" s="176">
        <v>164.195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81" t="s">
        <v>280</v>
      </c>
      <c r="AU432" s="181" t="s">
        <v>215</v>
      </c>
      <c r="AV432" s="11" t="s">
        <v>215</v>
      </c>
      <c r="AW432" s="11" t="s">
        <v>282</v>
      </c>
      <c r="AX432" s="11" t="s">
        <v>207</v>
      </c>
      <c r="AY432" s="181" t="s">
        <v>271</v>
      </c>
    </row>
    <row r="433" spans="2:65" s="1" customFormat="1" ht="22.5" customHeight="1">
      <c r="B433" s="159"/>
      <c r="C433" s="160" t="s">
        <v>1030</v>
      </c>
      <c r="D433" s="160" t="s">
        <v>273</v>
      </c>
      <c r="E433" s="161" t="s">
        <v>1031</v>
      </c>
      <c r="F433" s="162" t="s">
        <v>1032</v>
      </c>
      <c r="G433" s="163" t="s">
        <v>341</v>
      </c>
      <c r="H433" s="164">
        <v>164.195</v>
      </c>
      <c r="I433" s="165"/>
      <c r="J433" s="166">
        <f>ROUND(I433*H433,2)</f>
        <v>0</v>
      </c>
      <c r="K433" s="162" t="s">
        <v>277</v>
      </c>
      <c r="L433" s="33"/>
      <c r="M433" s="167" t="s">
        <v>154</v>
      </c>
      <c r="N433" s="168" t="s">
        <v>178</v>
      </c>
      <c r="O433" s="34"/>
      <c r="P433" s="169">
        <f>O433*H433</f>
        <v>0</v>
      </c>
      <c r="Q433" s="169">
        <v>0.00101</v>
      </c>
      <c r="R433" s="169">
        <f>Q433*H433</f>
        <v>0.16583695</v>
      </c>
      <c r="S433" s="169">
        <v>0</v>
      </c>
      <c r="T433" s="170">
        <f>S433*H433</f>
        <v>0</v>
      </c>
      <c r="AR433" s="16" t="s">
        <v>353</v>
      </c>
      <c r="AT433" s="16" t="s">
        <v>273</v>
      </c>
      <c r="AU433" s="16" t="s">
        <v>215</v>
      </c>
      <c r="AY433" s="16" t="s">
        <v>271</v>
      </c>
      <c r="BE433" s="171">
        <f>IF(N433="základní",J433,0)</f>
        <v>0</v>
      </c>
      <c r="BF433" s="171">
        <f>IF(N433="snížená",J433,0)</f>
        <v>0</v>
      </c>
      <c r="BG433" s="171">
        <f>IF(N433="zákl. přenesená",J433,0)</f>
        <v>0</v>
      </c>
      <c r="BH433" s="171">
        <f>IF(N433="sníž. přenesená",J433,0)</f>
        <v>0</v>
      </c>
      <c r="BI433" s="171">
        <f>IF(N433="nulová",J433,0)</f>
        <v>0</v>
      </c>
      <c r="BJ433" s="16" t="s">
        <v>156</v>
      </c>
      <c r="BK433" s="171">
        <f>ROUND(I433*H433,2)</f>
        <v>0</v>
      </c>
      <c r="BL433" s="16" t="s">
        <v>353</v>
      </c>
      <c r="BM433" s="16" t="s">
        <v>1033</v>
      </c>
    </row>
    <row r="434" spans="2:47" s="1" customFormat="1" ht="30" customHeight="1">
      <c r="B434" s="33"/>
      <c r="D434" s="182" t="s">
        <v>387</v>
      </c>
      <c r="F434" s="203" t="s">
        <v>1034</v>
      </c>
      <c r="I434" s="131"/>
      <c r="L434" s="33"/>
      <c r="M434" s="63"/>
      <c r="N434" s="34"/>
      <c r="O434" s="34"/>
      <c r="P434" s="34"/>
      <c r="Q434" s="34"/>
      <c r="R434" s="34"/>
      <c r="S434" s="34"/>
      <c r="T434" s="64"/>
      <c r="AT434" s="16" t="s">
        <v>387</v>
      </c>
      <c r="AU434" s="16" t="s">
        <v>215</v>
      </c>
    </row>
    <row r="435" spans="2:63" s="10" customFormat="1" ht="29.25" customHeight="1">
      <c r="B435" s="145"/>
      <c r="D435" s="156" t="s">
        <v>206</v>
      </c>
      <c r="E435" s="157" t="s">
        <v>1035</v>
      </c>
      <c r="F435" s="157" t="s">
        <v>1036</v>
      </c>
      <c r="I435" s="148"/>
      <c r="J435" s="158">
        <f>BK435</f>
        <v>0</v>
      </c>
      <c r="L435" s="145"/>
      <c r="M435" s="150"/>
      <c r="N435" s="151"/>
      <c r="O435" s="151"/>
      <c r="P435" s="152">
        <f>SUM(P436:P441)</f>
        <v>0</v>
      </c>
      <c r="Q435" s="151"/>
      <c r="R435" s="152">
        <f>SUM(R436:R441)</f>
        <v>0.015294079999999998</v>
      </c>
      <c r="S435" s="151"/>
      <c r="T435" s="153">
        <f>SUM(T436:T441)</f>
        <v>0</v>
      </c>
      <c r="AR435" s="146" t="s">
        <v>215</v>
      </c>
      <c r="AT435" s="154" t="s">
        <v>206</v>
      </c>
      <c r="AU435" s="154" t="s">
        <v>156</v>
      </c>
      <c r="AY435" s="146" t="s">
        <v>271</v>
      </c>
      <c r="BK435" s="155">
        <f>SUM(BK436:BK441)</f>
        <v>0</v>
      </c>
    </row>
    <row r="436" spans="2:65" s="1" customFormat="1" ht="22.5" customHeight="1">
      <c r="B436" s="159"/>
      <c r="C436" s="160" t="s">
        <v>1037</v>
      </c>
      <c r="D436" s="160" t="s">
        <v>273</v>
      </c>
      <c r="E436" s="161" t="s">
        <v>1038</v>
      </c>
      <c r="F436" s="162" t="s">
        <v>1039</v>
      </c>
      <c r="G436" s="163" t="s">
        <v>341</v>
      </c>
      <c r="H436" s="164">
        <v>33.248</v>
      </c>
      <c r="I436" s="165"/>
      <c r="J436" s="166">
        <f>ROUND(I436*H436,2)</f>
        <v>0</v>
      </c>
      <c r="K436" s="162" t="s">
        <v>277</v>
      </c>
      <c r="L436" s="33"/>
      <c r="M436" s="167" t="s">
        <v>154</v>
      </c>
      <c r="N436" s="168" t="s">
        <v>178</v>
      </c>
      <c r="O436" s="34"/>
      <c r="P436" s="169">
        <f>O436*H436</f>
        <v>0</v>
      </c>
      <c r="Q436" s="169">
        <v>0.0002</v>
      </c>
      <c r="R436" s="169">
        <f>Q436*H436</f>
        <v>0.0066495999999999994</v>
      </c>
      <c r="S436" s="169">
        <v>0</v>
      </c>
      <c r="T436" s="170">
        <f>S436*H436</f>
        <v>0</v>
      </c>
      <c r="AR436" s="16" t="s">
        <v>353</v>
      </c>
      <c r="AT436" s="16" t="s">
        <v>273</v>
      </c>
      <c r="AU436" s="16" t="s">
        <v>215</v>
      </c>
      <c r="AY436" s="16" t="s">
        <v>271</v>
      </c>
      <c r="BE436" s="171">
        <f>IF(N436="základní",J436,0)</f>
        <v>0</v>
      </c>
      <c r="BF436" s="171">
        <f>IF(N436="snížená",J436,0)</f>
        <v>0</v>
      </c>
      <c r="BG436" s="171">
        <f>IF(N436="zákl. přenesená",J436,0)</f>
        <v>0</v>
      </c>
      <c r="BH436" s="171">
        <f>IF(N436="sníž. přenesená",J436,0)</f>
        <v>0</v>
      </c>
      <c r="BI436" s="171">
        <f>IF(N436="nulová",J436,0)</f>
        <v>0</v>
      </c>
      <c r="BJ436" s="16" t="s">
        <v>156</v>
      </c>
      <c r="BK436" s="171">
        <f>ROUND(I436*H436,2)</f>
        <v>0</v>
      </c>
      <c r="BL436" s="16" t="s">
        <v>353</v>
      </c>
      <c r="BM436" s="16" t="s">
        <v>1040</v>
      </c>
    </row>
    <row r="437" spans="2:47" s="1" customFormat="1" ht="22.5" customHeight="1">
      <c r="B437" s="33"/>
      <c r="D437" s="182" t="s">
        <v>387</v>
      </c>
      <c r="F437" s="203" t="s">
        <v>1041</v>
      </c>
      <c r="I437" s="131"/>
      <c r="L437" s="33"/>
      <c r="M437" s="63"/>
      <c r="N437" s="34"/>
      <c r="O437" s="34"/>
      <c r="P437" s="34"/>
      <c r="Q437" s="34"/>
      <c r="R437" s="34"/>
      <c r="S437" s="34"/>
      <c r="T437" s="64"/>
      <c r="AT437" s="16" t="s">
        <v>387</v>
      </c>
      <c r="AU437" s="16" t="s">
        <v>215</v>
      </c>
    </row>
    <row r="438" spans="2:51" s="11" customFormat="1" ht="22.5" customHeight="1">
      <c r="B438" s="172"/>
      <c r="D438" s="182" t="s">
        <v>280</v>
      </c>
      <c r="E438" s="181" t="s">
        <v>154</v>
      </c>
      <c r="F438" s="183" t="s">
        <v>1042</v>
      </c>
      <c r="H438" s="184">
        <v>18.135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81" t="s">
        <v>280</v>
      </c>
      <c r="AU438" s="181" t="s">
        <v>215</v>
      </c>
      <c r="AV438" s="11" t="s">
        <v>215</v>
      </c>
      <c r="AW438" s="11" t="s">
        <v>282</v>
      </c>
      <c r="AX438" s="11" t="s">
        <v>207</v>
      </c>
      <c r="AY438" s="181" t="s">
        <v>271</v>
      </c>
    </row>
    <row r="439" spans="2:51" s="11" customFormat="1" ht="22.5" customHeight="1">
      <c r="B439" s="172"/>
      <c r="D439" s="173" t="s">
        <v>280</v>
      </c>
      <c r="E439" s="174" t="s">
        <v>154</v>
      </c>
      <c r="F439" s="175" t="s">
        <v>1043</v>
      </c>
      <c r="H439" s="176">
        <v>15.1125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81" t="s">
        <v>280</v>
      </c>
      <c r="AU439" s="181" t="s">
        <v>215</v>
      </c>
      <c r="AV439" s="11" t="s">
        <v>215</v>
      </c>
      <c r="AW439" s="11" t="s">
        <v>282</v>
      </c>
      <c r="AX439" s="11" t="s">
        <v>207</v>
      </c>
      <c r="AY439" s="181" t="s">
        <v>271</v>
      </c>
    </row>
    <row r="440" spans="2:65" s="1" customFormat="1" ht="31.5" customHeight="1">
      <c r="B440" s="159"/>
      <c r="C440" s="160" t="s">
        <v>1044</v>
      </c>
      <c r="D440" s="160" t="s">
        <v>273</v>
      </c>
      <c r="E440" s="161" t="s">
        <v>1045</v>
      </c>
      <c r="F440" s="162" t="s">
        <v>1046</v>
      </c>
      <c r="G440" s="163" t="s">
        <v>341</v>
      </c>
      <c r="H440" s="164">
        <v>33.248</v>
      </c>
      <c r="I440" s="165"/>
      <c r="J440" s="166">
        <f>ROUND(I440*H440,2)</f>
        <v>0</v>
      </c>
      <c r="K440" s="162" t="s">
        <v>277</v>
      </c>
      <c r="L440" s="33"/>
      <c r="M440" s="167" t="s">
        <v>154</v>
      </c>
      <c r="N440" s="168" t="s">
        <v>178</v>
      </c>
      <c r="O440" s="34"/>
      <c r="P440" s="169">
        <f>O440*H440</f>
        <v>0</v>
      </c>
      <c r="Q440" s="169">
        <v>0.00026</v>
      </c>
      <c r="R440" s="169">
        <f>Q440*H440</f>
        <v>0.008644479999999998</v>
      </c>
      <c r="S440" s="169">
        <v>0</v>
      </c>
      <c r="T440" s="170">
        <f>S440*H440</f>
        <v>0</v>
      </c>
      <c r="AR440" s="16" t="s">
        <v>353</v>
      </c>
      <c r="AT440" s="16" t="s">
        <v>273</v>
      </c>
      <c r="AU440" s="16" t="s">
        <v>215</v>
      </c>
      <c r="AY440" s="16" t="s">
        <v>271</v>
      </c>
      <c r="BE440" s="171">
        <f>IF(N440="základní",J440,0)</f>
        <v>0</v>
      </c>
      <c r="BF440" s="171">
        <f>IF(N440="snížená",J440,0)</f>
        <v>0</v>
      </c>
      <c r="BG440" s="171">
        <f>IF(N440="zákl. přenesená",J440,0)</f>
        <v>0</v>
      </c>
      <c r="BH440" s="171">
        <f>IF(N440="sníž. přenesená",J440,0)</f>
        <v>0</v>
      </c>
      <c r="BI440" s="171">
        <f>IF(N440="nulová",J440,0)</f>
        <v>0</v>
      </c>
      <c r="BJ440" s="16" t="s">
        <v>156</v>
      </c>
      <c r="BK440" s="171">
        <f>ROUND(I440*H440,2)</f>
        <v>0</v>
      </c>
      <c r="BL440" s="16" t="s">
        <v>353</v>
      </c>
      <c r="BM440" s="16" t="s">
        <v>1047</v>
      </c>
    </row>
    <row r="441" spans="2:47" s="1" customFormat="1" ht="30" customHeight="1">
      <c r="B441" s="33"/>
      <c r="D441" s="182" t="s">
        <v>387</v>
      </c>
      <c r="F441" s="203" t="s">
        <v>1048</v>
      </c>
      <c r="I441" s="131"/>
      <c r="L441" s="33"/>
      <c r="M441" s="63"/>
      <c r="N441" s="34"/>
      <c r="O441" s="34"/>
      <c r="P441" s="34"/>
      <c r="Q441" s="34"/>
      <c r="R441" s="34"/>
      <c r="S441" s="34"/>
      <c r="T441" s="64"/>
      <c r="AT441" s="16" t="s">
        <v>387</v>
      </c>
      <c r="AU441" s="16" t="s">
        <v>215</v>
      </c>
    </row>
    <row r="442" spans="2:63" s="10" customFormat="1" ht="36.75" customHeight="1">
      <c r="B442" s="145"/>
      <c r="D442" s="146" t="s">
        <v>206</v>
      </c>
      <c r="E442" s="147" t="s">
        <v>369</v>
      </c>
      <c r="F442" s="147" t="s">
        <v>1049</v>
      </c>
      <c r="I442" s="148"/>
      <c r="J442" s="149">
        <f>BK442</f>
        <v>0</v>
      </c>
      <c r="L442" s="145"/>
      <c r="M442" s="150"/>
      <c r="N442" s="151"/>
      <c r="O442" s="151"/>
      <c r="P442" s="152">
        <f>P443+P445</f>
        <v>0</v>
      </c>
      <c r="Q442" s="151"/>
      <c r="R442" s="152">
        <f>R443+R445</f>
        <v>0</v>
      </c>
      <c r="S442" s="151"/>
      <c r="T442" s="153">
        <f>T443+T445</f>
        <v>0</v>
      </c>
      <c r="AR442" s="146" t="s">
        <v>286</v>
      </c>
      <c r="AT442" s="154" t="s">
        <v>206</v>
      </c>
      <c r="AU442" s="154" t="s">
        <v>207</v>
      </c>
      <c r="AY442" s="146" t="s">
        <v>271</v>
      </c>
      <c r="BK442" s="155">
        <f>BK443+BK445</f>
        <v>0</v>
      </c>
    </row>
    <row r="443" spans="2:63" s="10" customFormat="1" ht="19.5" customHeight="1">
      <c r="B443" s="145"/>
      <c r="D443" s="156" t="s">
        <v>206</v>
      </c>
      <c r="E443" s="157" t="s">
        <v>1050</v>
      </c>
      <c r="F443" s="157" t="s">
        <v>1051</v>
      </c>
      <c r="I443" s="148"/>
      <c r="J443" s="158">
        <f>BK443</f>
        <v>0</v>
      </c>
      <c r="L443" s="145"/>
      <c r="M443" s="150"/>
      <c r="N443" s="151"/>
      <c r="O443" s="151"/>
      <c r="P443" s="152">
        <f>P444</f>
        <v>0</v>
      </c>
      <c r="Q443" s="151"/>
      <c r="R443" s="152">
        <f>R444</f>
        <v>0</v>
      </c>
      <c r="S443" s="151"/>
      <c r="T443" s="153">
        <f>T444</f>
        <v>0</v>
      </c>
      <c r="AR443" s="146" t="s">
        <v>286</v>
      </c>
      <c r="AT443" s="154" t="s">
        <v>206</v>
      </c>
      <c r="AU443" s="154" t="s">
        <v>156</v>
      </c>
      <c r="AY443" s="146" t="s">
        <v>271</v>
      </c>
      <c r="BK443" s="155">
        <f>BK444</f>
        <v>0</v>
      </c>
    </row>
    <row r="444" spans="2:65" s="1" customFormat="1" ht="22.5" customHeight="1">
      <c r="B444" s="159"/>
      <c r="C444" s="160" t="s">
        <v>1052</v>
      </c>
      <c r="D444" s="160" t="s">
        <v>273</v>
      </c>
      <c r="E444" s="161" t="s">
        <v>1053</v>
      </c>
      <c r="F444" s="162" t="s">
        <v>1054</v>
      </c>
      <c r="G444" s="163" t="s">
        <v>1055</v>
      </c>
      <c r="H444" s="164">
        <v>1</v>
      </c>
      <c r="I444" s="165"/>
      <c r="J444" s="166">
        <f>ROUND(I444*H444,2)</f>
        <v>0</v>
      </c>
      <c r="K444" s="162" t="s">
        <v>154</v>
      </c>
      <c r="L444" s="33"/>
      <c r="M444" s="167" t="s">
        <v>154</v>
      </c>
      <c r="N444" s="168" t="s">
        <v>178</v>
      </c>
      <c r="O444" s="34"/>
      <c r="P444" s="169">
        <f>O444*H444</f>
        <v>0</v>
      </c>
      <c r="Q444" s="169">
        <v>0</v>
      </c>
      <c r="R444" s="169">
        <f>Q444*H444</f>
        <v>0</v>
      </c>
      <c r="S444" s="169">
        <v>0</v>
      </c>
      <c r="T444" s="170">
        <f>S444*H444</f>
        <v>0</v>
      </c>
      <c r="AR444" s="16" t="s">
        <v>610</v>
      </c>
      <c r="AT444" s="16" t="s">
        <v>273</v>
      </c>
      <c r="AU444" s="16" t="s">
        <v>215</v>
      </c>
      <c r="AY444" s="16" t="s">
        <v>271</v>
      </c>
      <c r="BE444" s="171">
        <f>IF(N444="základní",J444,0)</f>
        <v>0</v>
      </c>
      <c r="BF444" s="171">
        <f>IF(N444="snížená",J444,0)</f>
        <v>0</v>
      </c>
      <c r="BG444" s="171">
        <f>IF(N444="zákl. přenesená",J444,0)</f>
        <v>0</v>
      </c>
      <c r="BH444" s="171">
        <f>IF(N444="sníž. přenesená",J444,0)</f>
        <v>0</v>
      </c>
      <c r="BI444" s="171">
        <f>IF(N444="nulová",J444,0)</f>
        <v>0</v>
      </c>
      <c r="BJ444" s="16" t="s">
        <v>156</v>
      </c>
      <c r="BK444" s="171">
        <f>ROUND(I444*H444,2)</f>
        <v>0</v>
      </c>
      <c r="BL444" s="16" t="s">
        <v>610</v>
      </c>
      <c r="BM444" s="16" t="s">
        <v>1056</v>
      </c>
    </row>
    <row r="445" spans="2:63" s="10" customFormat="1" ht="29.25" customHeight="1">
      <c r="B445" s="145"/>
      <c r="D445" s="156" t="s">
        <v>206</v>
      </c>
      <c r="E445" s="157" t="s">
        <v>1057</v>
      </c>
      <c r="F445" s="157" t="s">
        <v>1058</v>
      </c>
      <c r="I445" s="148"/>
      <c r="J445" s="158">
        <f>BK445</f>
        <v>0</v>
      </c>
      <c r="L445" s="145"/>
      <c r="M445" s="150"/>
      <c r="N445" s="151"/>
      <c r="O445" s="151"/>
      <c r="P445" s="152">
        <f>P446</f>
        <v>0</v>
      </c>
      <c r="Q445" s="151"/>
      <c r="R445" s="152">
        <f>R446</f>
        <v>0</v>
      </c>
      <c r="S445" s="151"/>
      <c r="T445" s="153">
        <f>T446</f>
        <v>0</v>
      </c>
      <c r="AR445" s="146" t="s">
        <v>286</v>
      </c>
      <c r="AT445" s="154" t="s">
        <v>206</v>
      </c>
      <c r="AU445" s="154" t="s">
        <v>156</v>
      </c>
      <c r="AY445" s="146" t="s">
        <v>271</v>
      </c>
      <c r="BK445" s="155">
        <f>BK446</f>
        <v>0</v>
      </c>
    </row>
    <row r="446" spans="2:65" s="1" customFormat="1" ht="22.5" customHeight="1">
      <c r="B446" s="159"/>
      <c r="C446" s="160" t="s">
        <v>1059</v>
      </c>
      <c r="D446" s="160" t="s">
        <v>273</v>
      </c>
      <c r="E446" s="161" t="s">
        <v>1060</v>
      </c>
      <c r="F446" s="162" t="s">
        <v>1061</v>
      </c>
      <c r="G446" s="163" t="s">
        <v>1055</v>
      </c>
      <c r="H446" s="164">
        <v>1</v>
      </c>
      <c r="I446" s="165"/>
      <c r="J446" s="166">
        <f>ROUND(I446*H446,2)</f>
        <v>0</v>
      </c>
      <c r="K446" s="162" t="s">
        <v>154</v>
      </c>
      <c r="L446" s="33"/>
      <c r="M446" s="167" t="s">
        <v>154</v>
      </c>
      <c r="N446" s="168" t="s">
        <v>178</v>
      </c>
      <c r="O446" s="34"/>
      <c r="P446" s="169">
        <f>O446*H446</f>
        <v>0</v>
      </c>
      <c r="Q446" s="169">
        <v>0</v>
      </c>
      <c r="R446" s="169">
        <f>Q446*H446</f>
        <v>0</v>
      </c>
      <c r="S446" s="169">
        <v>0</v>
      </c>
      <c r="T446" s="170">
        <f>S446*H446</f>
        <v>0</v>
      </c>
      <c r="AR446" s="16" t="s">
        <v>610</v>
      </c>
      <c r="AT446" s="16" t="s">
        <v>273</v>
      </c>
      <c r="AU446" s="16" t="s">
        <v>215</v>
      </c>
      <c r="AY446" s="16" t="s">
        <v>271</v>
      </c>
      <c r="BE446" s="171">
        <f>IF(N446="základní",J446,0)</f>
        <v>0</v>
      </c>
      <c r="BF446" s="171">
        <f>IF(N446="snížená",J446,0)</f>
        <v>0</v>
      </c>
      <c r="BG446" s="171">
        <f>IF(N446="zákl. přenesená",J446,0)</f>
        <v>0</v>
      </c>
      <c r="BH446" s="171">
        <f>IF(N446="sníž. přenesená",J446,0)</f>
        <v>0</v>
      </c>
      <c r="BI446" s="171">
        <f>IF(N446="nulová",J446,0)</f>
        <v>0</v>
      </c>
      <c r="BJ446" s="16" t="s">
        <v>156</v>
      </c>
      <c r="BK446" s="171">
        <f>ROUND(I446*H446,2)</f>
        <v>0</v>
      </c>
      <c r="BL446" s="16" t="s">
        <v>610</v>
      </c>
      <c r="BM446" s="16" t="s">
        <v>1062</v>
      </c>
    </row>
    <row r="447" spans="2:63" s="10" customFormat="1" ht="36.75" customHeight="1">
      <c r="B447" s="145"/>
      <c r="D447" s="146" t="s">
        <v>206</v>
      </c>
      <c r="E447" s="147" t="s">
        <v>1063</v>
      </c>
      <c r="F447" s="147" t="s">
        <v>1064</v>
      </c>
      <c r="I447" s="148"/>
      <c r="J447" s="149">
        <f>BK447</f>
        <v>0</v>
      </c>
      <c r="L447" s="145"/>
      <c r="M447" s="150"/>
      <c r="N447" s="151"/>
      <c r="O447" s="151"/>
      <c r="P447" s="152">
        <f>P448</f>
        <v>0</v>
      </c>
      <c r="Q447" s="151"/>
      <c r="R447" s="152">
        <f>R448</f>
        <v>0</v>
      </c>
      <c r="S447" s="151"/>
      <c r="T447" s="153">
        <f>T448</f>
        <v>0</v>
      </c>
      <c r="AR447" s="146" t="s">
        <v>295</v>
      </c>
      <c r="AT447" s="154" t="s">
        <v>206</v>
      </c>
      <c r="AU447" s="154" t="s">
        <v>207</v>
      </c>
      <c r="AY447" s="146" t="s">
        <v>271</v>
      </c>
      <c r="BK447" s="155">
        <f>BK448</f>
        <v>0</v>
      </c>
    </row>
    <row r="448" spans="2:63" s="10" customFormat="1" ht="19.5" customHeight="1">
      <c r="B448" s="145"/>
      <c r="D448" s="156" t="s">
        <v>206</v>
      </c>
      <c r="E448" s="157" t="s">
        <v>1065</v>
      </c>
      <c r="F448" s="157" t="s">
        <v>1066</v>
      </c>
      <c r="I448" s="148"/>
      <c r="J448" s="158">
        <f>BK448</f>
        <v>0</v>
      </c>
      <c r="L448" s="145"/>
      <c r="M448" s="150"/>
      <c r="N448" s="151"/>
      <c r="O448" s="151"/>
      <c r="P448" s="152">
        <f>SUM(P449:P450)</f>
        <v>0</v>
      </c>
      <c r="Q448" s="151"/>
      <c r="R448" s="152">
        <f>SUM(R449:R450)</f>
        <v>0</v>
      </c>
      <c r="S448" s="151"/>
      <c r="T448" s="153">
        <f>SUM(T449:T450)</f>
        <v>0</v>
      </c>
      <c r="AR448" s="146" t="s">
        <v>295</v>
      </c>
      <c r="AT448" s="154" t="s">
        <v>206</v>
      </c>
      <c r="AU448" s="154" t="s">
        <v>156</v>
      </c>
      <c r="AY448" s="146" t="s">
        <v>271</v>
      </c>
      <c r="BK448" s="155">
        <f>SUM(BK449:BK450)</f>
        <v>0</v>
      </c>
    </row>
    <row r="449" spans="2:65" s="1" customFormat="1" ht="22.5" customHeight="1">
      <c r="B449" s="159"/>
      <c r="C449" s="160" t="s">
        <v>1067</v>
      </c>
      <c r="D449" s="160" t="s">
        <v>273</v>
      </c>
      <c r="E449" s="161" t="s">
        <v>1068</v>
      </c>
      <c r="F449" s="162" t="s">
        <v>1066</v>
      </c>
      <c r="G449" s="163" t="s">
        <v>1069</v>
      </c>
      <c r="H449" s="164">
        <v>1</v>
      </c>
      <c r="I449" s="165"/>
      <c r="J449" s="166">
        <f>ROUND(I449*H449,2)</f>
        <v>0</v>
      </c>
      <c r="K449" s="162" t="s">
        <v>277</v>
      </c>
      <c r="L449" s="33"/>
      <c r="M449" s="167" t="s">
        <v>154</v>
      </c>
      <c r="N449" s="168" t="s">
        <v>178</v>
      </c>
      <c r="O449" s="34"/>
      <c r="P449" s="169">
        <f>O449*H449</f>
        <v>0</v>
      </c>
      <c r="Q449" s="169">
        <v>0</v>
      </c>
      <c r="R449" s="169">
        <f>Q449*H449</f>
        <v>0</v>
      </c>
      <c r="S449" s="169">
        <v>0</v>
      </c>
      <c r="T449" s="170">
        <f>S449*H449</f>
        <v>0</v>
      </c>
      <c r="AR449" s="16" t="s">
        <v>1070</v>
      </c>
      <c r="AT449" s="16" t="s">
        <v>273</v>
      </c>
      <c r="AU449" s="16" t="s">
        <v>215</v>
      </c>
      <c r="AY449" s="16" t="s">
        <v>271</v>
      </c>
      <c r="BE449" s="171">
        <f>IF(N449="základní",J449,0)</f>
        <v>0</v>
      </c>
      <c r="BF449" s="171">
        <f>IF(N449="snížená",J449,0)</f>
        <v>0</v>
      </c>
      <c r="BG449" s="171">
        <f>IF(N449="zákl. přenesená",J449,0)</f>
        <v>0</v>
      </c>
      <c r="BH449" s="171">
        <f>IF(N449="sníž. přenesená",J449,0)</f>
        <v>0</v>
      </c>
      <c r="BI449" s="171">
        <f>IF(N449="nulová",J449,0)</f>
        <v>0</v>
      </c>
      <c r="BJ449" s="16" t="s">
        <v>156</v>
      </c>
      <c r="BK449" s="171">
        <f>ROUND(I449*H449,2)</f>
        <v>0</v>
      </c>
      <c r="BL449" s="16" t="s">
        <v>1070</v>
      </c>
      <c r="BM449" s="16" t="s">
        <v>1071</v>
      </c>
    </row>
    <row r="450" spans="2:47" s="1" customFormat="1" ht="22.5" customHeight="1">
      <c r="B450" s="33"/>
      <c r="D450" s="182" t="s">
        <v>387</v>
      </c>
      <c r="F450" s="203" t="s">
        <v>1072</v>
      </c>
      <c r="I450" s="131"/>
      <c r="L450" s="33"/>
      <c r="M450" s="208"/>
      <c r="N450" s="209"/>
      <c r="O450" s="209"/>
      <c r="P450" s="209"/>
      <c r="Q450" s="209"/>
      <c r="R450" s="209"/>
      <c r="S450" s="209"/>
      <c r="T450" s="210"/>
      <c r="AT450" s="16" t="s">
        <v>387</v>
      </c>
      <c r="AU450" s="16" t="s">
        <v>215</v>
      </c>
    </row>
    <row r="451" spans="2:12" s="1" customFormat="1" ht="6.75" customHeight="1">
      <c r="B451" s="49"/>
      <c r="C451" s="50"/>
      <c r="D451" s="50"/>
      <c r="E451" s="50"/>
      <c r="F451" s="50"/>
      <c r="G451" s="50"/>
      <c r="H451" s="50"/>
      <c r="I451" s="110"/>
      <c r="J451" s="50"/>
      <c r="K451" s="50"/>
      <c r="L451" s="33"/>
    </row>
    <row r="452" ht="13.5">
      <c r="AT452" s="211"/>
    </row>
  </sheetData>
  <sheetProtection password="CC35" sheet="1" objects="1" scenarios="1" formatColumns="0" formatRows="0" sort="0" autoFilter="0"/>
  <autoFilter ref="C105:K105"/>
  <mergeCells count="9">
    <mergeCell ref="L2:V2"/>
    <mergeCell ref="E47:H47"/>
    <mergeCell ref="E96:H96"/>
    <mergeCell ref="E98:H98"/>
    <mergeCell ref="G1:H1"/>
    <mergeCell ref="E7:H7"/>
    <mergeCell ref="E9:H9"/>
    <mergeCell ref="E24:H24"/>
    <mergeCell ref="E45:H45"/>
  </mergeCells>
  <hyperlinks>
    <hyperlink ref="F1:G1" location="C2" tooltip="Krycí list soupisu" display="1) Krycí list soupisu"/>
    <hyperlink ref="G1:H1" location="C54" tooltip="Rekapitulace" display="2) Rekapitulace"/>
    <hyperlink ref="J1" location="C10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1"/>
  <headerFooter alignWithMargins="0"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57" customWidth="1"/>
    <col min="2" max="2" width="1.421875" style="257" customWidth="1"/>
    <col min="3" max="4" width="4.28125" style="257" customWidth="1"/>
    <col min="5" max="5" width="10.00390625" style="257" customWidth="1"/>
    <col min="6" max="6" width="7.8515625" style="257" customWidth="1"/>
    <col min="7" max="7" width="4.28125" style="257" customWidth="1"/>
    <col min="8" max="8" width="66.7109375" style="257" customWidth="1"/>
    <col min="9" max="10" width="17.140625" style="257" customWidth="1"/>
    <col min="11" max="11" width="1.421875" style="257" customWidth="1"/>
    <col min="12" max="16384" width="8.00390625" style="257" customWidth="1"/>
  </cols>
  <sheetData>
    <row r="1" ht="37.5" customHeight="1"/>
    <row r="2" spans="2:1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264" customFormat="1" ht="45" customHeight="1">
      <c r="B3" s="261"/>
      <c r="C3" s="262" t="s">
        <v>1080</v>
      </c>
      <c r="D3" s="262"/>
      <c r="E3" s="262"/>
      <c r="F3" s="262"/>
      <c r="G3" s="262"/>
      <c r="H3" s="262"/>
      <c r="I3" s="262"/>
      <c r="J3" s="262"/>
      <c r="K3" s="263"/>
    </row>
    <row r="4" spans="2:11" ht="25.5" customHeight="1">
      <c r="B4" s="265"/>
      <c r="C4" s="266" t="s">
        <v>1081</v>
      </c>
      <c r="D4" s="266"/>
      <c r="E4" s="266"/>
      <c r="F4" s="266"/>
      <c r="G4" s="266"/>
      <c r="H4" s="266"/>
      <c r="I4" s="266"/>
      <c r="J4" s="266"/>
      <c r="K4" s="267"/>
    </row>
    <row r="5" spans="2:11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5"/>
      <c r="C6" s="269" t="s">
        <v>1082</v>
      </c>
      <c r="D6" s="269"/>
      <c r="E6" s="269"/>
      <c r="F6" s="269"/>
      <c r="G6" s="269"/>
      <c r="H6" s="269"/>
      <c r="I6" s="269"/>
      <c r="J6" s="269"/>
      <c r="K6" s="267"/>
    </row>
    <row r="7" spans="2:11" ht="15" customHeight="1">
      <c r="B7" s="270"/>
      <c r="C7" s="269" t="s">
        <v>1083</v>
      </c>
      <c r="D7" s="269"/>
      <c r="E7" s="269"/>
      <c r="F7" s="269"/>
      <c r="G7" s="269"/>
      <c r="H7" s="269"/>
      <c r="I7" s="269"/>
      <c r="J7" s="269"/>
      <c r="K7" s="267"/>
    </row>
    <row r="8" spans="2:11" ht="12.75" customHeight="1">
      <c r="B8" s="270"/>
      <c r="C8" s="271"/>
      <c r="D8" s="271"/>
      <c r="E8" s="271"/>
      <c r="F8" s="271"/>
      <c r="G8" s="271"/>
      <c r="H8" s="271"/>
      <c r="I8" s="271"/>
      <c r="J8" s="271"/>
      <c r="K8" s="267"/>
    </row>
    <row r="9" spans="2:11" ht="15" customHeight="1">
      <c r="B9" s="270"/>
      <c r="C9" s="269" t="s">
        <v>127</v>
      </c>
      <c r="D9" s="269"/>
      <c r="E9" s="269"/>
      <c r="F9" s="269"/>
      <c r="G9" s="269"/>
      <c r="H9" s="269"/>
      <c r="I9" s="269"/>
      <c r="J9" s="269"/>
      <c r="K9" s="267"/>
    </row>
    <row r="10" spans="2:11" ht="15" customHeight="1">
      <c r="B10" s="270"/>
      <c r="C10" s="271"/>
      <c r="D10" s="269" t="s">
        <v>128</v>
      </c>
      <c r="E10" s="269"/>
      <c r="F10" s="269"/>
      <c r="G10" s="269"/>
      <c r="H10" s="269"/>
      <c r="I10" s="269"/>
      <c r="J10" s="269"/>
      <c r="K10" s="267"/>
    </row>
    <row r="11" spans="2:11" ht="15" customHeight="1">
      <c r="B11" s="270"/>
      <c r="C11" s="272"/>
      <c r="D11" s="269" t="s">
        <v>1084</v>
      </c>
      <c r="E11" s="269"/>
      <c r="F11" s="269"/>
      <c r="G11" s="269"/>
      <c r="H11" s="269"/>
      <c r="I11" s="269"/>
      <c r="J11" s="269"/>
      <c r="K11" s="267"/>
    </row>
    <row r="12" spans="2:11" ht="12.75" customHeight="1">
      <c r="B12" s="270"/>
      <c r="C12" s="272"/>
      <c r="D12" s="272"/>
      <c r="E12" s="272"/>
      <c r="F12" s="272"/>
      <c r="G12" s="272"/>
      <c r="H12" s="272"/>
      <c r="I12" s="272"/>
      <c r="J12" s="272"/>
      <c r="K12" s="267"/>
    </row>
    <row r="13" spans="2:11" ht="15" customHeight="1">
      <c r="B13" s="270"/>
      <c r="C13" s="272"/>
      <c r="D13" s="269" t="s">
        <v>129</v>
      </c>
      <c r="E13" s="269"/>
      <c r="F13" s="269"/>
      <c r="G13" s="269"/>
      <c r="H13" s="269"/>
      <c r="I13" s="269"/>
      <c r="J13" s="269"/>
      <c r="K13" s="267"/>
    </row>
    <row r="14" spans="2:11" ht="15" customHeight="1">
      <c r="B14" s="270"/>
      <c r="C14" s="272"/>
      <c r="D14" s="269" t="s">
        <v>1085</v>
      </c>
      <c r="E14" s="269"/>
      <c r="F14" s="269"/>
      <c r="G14" s="269"/>
      <c r="H14" s="269"/>
      <c r="I14" s="269"/>
      <c r="J14" s="269"/>
      <c r="K14" s="267"/>
    </row>
    <row r="15" spans="2:11" ht="15" customHeight="1">
      <c r="B15" s="270"/>
      <c r="C15" s="272"/>
      <c r="D15" s="269" t="s">
        <v>1086</v>
      </c>
      <c r="E15" s="269"/>
      <c r="F15" s="269"/>
      <c r="G15" s="269"/>
      <c r="H15" s="269"/>
      <c r="I15" s="269"/>
      <c r="J15" s="269"/>
      <c r="K15" s="267"/>
    </row>
    <row r="16" spans="2:11" ht="15" customHeight="1">
      <c r="B16" s="270"/>
      <c r="C16" s="272"/>
      <c r="D16" s="272"/>
      <c r="E16" s="273" t="s">
        <v>213</v>
      </c>
      <c r="F16" s="269" t="s">
        <v>1087</v>
      </c>
      <c r="G16" s="269"/>
      <c r="H16" s="269"/>
      <c r="I16" s="269"/>
      <c r="J16" s="269"/>
      <c r="K16" s="267"/>
    </row>
    <row r="17" spans="2:11" ht="15" customHeight="1">
      <c r="B17" s="270"/>
      <c r="C17" s="272"/>
      <c r="D17" s="272"/>
      <c r="E17" s="273" t="s">
        <v>1088</v>
      </c>
      <c r="F17" s="269" t="s">
        <v>1089</v>
      </c>
      <c r="G17" s="269"/>
      <c r="H17" s="269"/>
      <c r="I17" s="269"/>
      <c r="J17" s="269"/>
      <c r="K17" s="267"/>
    </row>
    <row r="18" spans="2:11" ht="15" customHeight="1">
      <c r="B18" s="270"/>
      <c r="C18" s="272"/>
      <c r="D18" s="272"/>
      <c r="E18" s="273" t="s">
        <v>1090</v>
      </c>
      <c r="F18" s="269" t="s">
        <v>1091</v>
      </c>
      <c r="G18" s="269"/>
      <c r="H18" s="269"/>
      <c r="I18" s="269"/>
      <c r="J18" s="269"/>
      <c r="K18" s="267"/>
    </row>
    <row r="19" spans="2:11" ht="15" customHeight="1">
      <c r="B19" s="270"/>
      <c r="C19" s="272"/>
      <c r="D19" s="272"/>
      <c r="E19" s="273" t="s">
        <v>1092</v>
      </c>
      <c r="F19" s="269" t="s">
        <v>1093</v>
      </c>
      <c r="G19" s="269"/>
      <c r="H19" s="269"/>
      <c r="I19" s="269"/>
      <c r="J19" s="269"/>
      <c r="K19" s="267"/>
    </row>
    <row r="20" spans="2:11" ht="15" customHeight="1">
      <c r="B20" s="270"/>
      <c r="C20" s="272"/>
      <c r="D20" s="272"/>
      <c r="E20" s="273" t="s">
        <v>1094</v>
      </c>
      <c r="F20" s="269" t="s">
        <v>1095</v>
      </c>
      <c r="G20" s="269"/>
      <c r="H20" s="269"/>
      <c r="I20" s="269"/>
      <c r="J20" s="269"/>
      <c r="K20" s="267"/>
    </row>
    <row r="21" spans="2:11" ht="15" customHeight="1">
      <c r="B21" s="270"/>
      <c r="C21" s="272"/>
      <c r="D21" s="272"/>
      <c r="E21" s="273" t="s">
        <v>1096</v>
      </c>
      <c r="F21" s="269" t="s">
        <v>1097</v>
      </c>
      <c r="G21" s="269"/>
      <c r="H21" s="269"/>
      <c r="I21" s="269"/>
      <c r="J21" s="269"/>
      <c r="K21" s="267"/>
    </row>
    <row r="22" spans="2:11" ht="12.75" customHeight="1">
      <c r="B22" s="270"/>
      <c r="C22" s="272"/>
      <c r="D22" s="272"/>
      <c r="E22" s="272"/>
      <c r="F22" s="272"/>
      <c r="G22" s="272"/>
      <c r="H22" s="272"/>
      <c r="I22" s="272"/>
      <c r="J22" s="272"/>
      <c r="K22" s="267"/>
    </row>
    <row r="23" spans="2:11" ht="15" customHeight="1">
      <c r="B23" s="270"/>
      <c r="C23" s="269" t="s">
        <v>130</v>
      </c>
      <c r="D23" s="269"/>
      <c r="E23" s="269"/>
      <c r="F23" s="269"/>
      <c r="G23" s="269"/>
      <c r="H23" s="269"/>
      <c r="I23" s="269"/>
      <c r="J23" s="269"/>
      <c r="K23" s="267"/>
    </row>
    <row r="24" spans="2:11" ht="15" customHeight="1">
      <c r="B24" s="270"/>
      <c r="C24" s="269" t="s">
        <v>1098</v>
      </c>
      <c r="D24" s="269"/>
      <c r="E24" s="269"/>
      <c r="F24" s="269"/>
      <c r="G24" s="269"/>
      <c r="H24" s="269"/>
      <c r="I24" s="269"/>
      <c r="J24" s="269"/>
      <c r="K24" s="267"/>
    </row>
    <row r="25" spans="2:11" ht="15" customHeight="1">
      <c r="B25" s="270"/>
      <c r="C25" s="271"/>
      <c r="D25" s="269" t="s">
        <v>131</v>
      </c>
      <c r="E25" s="269"/>
      <c r="F25" s="269"/>
      <c r="G25" s="269"/>
      <c r="H25" s="269"/>
      <c r="I25" s="269"/>
      <c r="J25" s="269"/>
      <c r="K25" s="267"/>
    </row>
    <row r="26" spans="2:11" ht="15" customHeight="1">
      <c r="B26" s="270"/>
      <c r="C26" s="272"/>
      <c r="D26" s="269" t="s">
        <v>1099</v>
      </c>
      <c r="E26" s="269"/>
      <c r="F26" s="269"/>
      <c r="G26" s="269"/>
      <c r="H26" s="269"/>
      <c r="I26" s="269"/>
      <c r="J26" s="269"/>
      <c r="K26" s="267"/>
    </row>
    <row r="27" spans="2:11" ht="12.75" customHeight="1">
      <c r="B27" s="270"/>
      <c r="C27" s="272"/>
      <c r="D27" s="272"/>
      <c r="E27" s="272"/>
      <c r="F27" s="272"/>
      <c r="G27" s="272"/>
      <c r="H27" s="272"/>
      <c r="I27" s="272"/>
      <c r="J27" s="272"/>
      <c r="K27" s="267"/>
    </row>
    <row r="28" spans="2:11" ht="15" customHeight="1">
      <c r="B28" s="270"/>
      <c r="C28" s="272"/>
      <c r="D28" s="269" t="s">
        <v>132</v>
      </c>
      <c r="E28" s="269"/>
      <c r="F28" s="269"/>
      <c r="G28" s="269"/>
      <c r="H28" s="269"/>
      <c r="I28" s="269"/>
      <c r="J28" s="269"/>
      <c r="K28" s="267"/>
    </row>
    <row r="29" spans="2:11" ht="15" customHeight="1">
      <c r="B29" s="270"/>
      <c r="C29" s="272"/>
      <c r="D29" s="269" t="s">
        <v>1100</v>
      </c>
      <c r="E29" s="269"/>
      <c r="F29" s="269"/>
      <c r="G29" s="269"/>
      <c r="H29" s="269"/>
      <c r="I29" s="269"/>
      <c r="J29" s="269"/>
      <c r="K29" s="267"/>
    </row>
    <row r="30" spans="2:11" ht="12.75" customHeight="1">
      <c r="B30" s="270"/>
      <c r="C30" s="272"/>
      <c r="D30" s="272"/>
      <c r="E30" s="272"/>
      <c r="F30" s="272"/>
      <c r="G30" s="272"/>
      <c r="H30" s="272"/>
      <c r="I30" s="272"/>
      <c r="J30" s="272"/>
      <c r="K30" s="267"/>
    </row>
    <row r="31" spans="2:11" ht="15" customHeight="1">
      <c r="B31" s="270"/>
      <c r="C31" s="272"/>
      <c r="D31" s="269" t="s">
        <v>133</v>
      </c>
      <c r="E31" s="269"/>
      <c r="F31" s="269"/>
      <c r="G31" s="269"/>
      <c r="H31" s="269"/>
      <c r="I31" s="269"/>
      <c r="J31" s="269"/>
      <c r="K31" s="267"/>
    </row>
    <row r="32" spans="2:11" ht="15" customHeight="1">
      <c r="B32" s="270"/>
      <c r="C32" s="272"/>
      <c r="D32" s="269" t="s">
        <v>1101</v>
      </c>
      <c r="E32" s="269"/>
      <c r="F32" s="269"/>
      <c r="G32" s="269"/>
      <c r="H32" s="269"/>
      <c r="I32" s="269"/>
      <c r="J32" s="269"/>
      <c r="K32" s="267"/>
    </row>
    <row r="33" spans="2:11" ht="15" customHeight="1">
      <c r="B33" s="270"/>
      <c r="C33" s="272"/>
      <c r="D33" s="269" t="s">
        <v>1102</v>
      </c>
      <c r="E33" s="269"/>
      <c r="F33" s="269"/>
      <c r="G33" s="269"/>
      <c r="H33" s="269"/>
      <c r="I33" s="269"/>
      <c r="J33" s="269"/>
      <c r="K33" s="267"/>
    </row>
    <row r="34" spans="2:11" ht="15" customHeight="1">
      <c r="B34" s="270"/>
      <c r="C34" s="272"/>
      <c r="D34" s="271"/>
      <c r="E34" s="274" t="s">
        <v>256</v>
      </c>
      <c r="F34" s="271"/>
      <c r="G34" s="269" t="s">
        <v>1103</v>
      </c>
      <c r="H34" s="269"/>
      <c r="I34" s="269"/>
      <c r="J34" s="269"/>
      <c r="K34" s="267"/>
    </row>
    <row r="35" spans="2:11" ht="30.75" customHeight="1">
      <c r="B35" s="270"/>
      <c r="C35" s="272"/>
      <c r="D35" s="271"/>
      <c r="E35" s="274" t="s">
        <v>1104</v>
      </c>
      <c r="F35" s="271"/>
      <c r="G35" s="269" t="s">
        <v>1105</v>
      </c>
      <c r="H35" s="269"/>
      <c r="I35" s="269"/>
      <c r="J35" s="269"/>
      <c r="K35" s="267"/>
    </row>
    <row r="36" spans="2:11" ht="15" customHeight="1">
      <c r="B36" s="270"/>
      <c r="C36" s="272"/>
      <c r="D36" s="271"/>
      <c r="E36" s="274" t="s">
        <v>188</v>
      </c>
      <c r="F36" s="271"/>
      <c r="G36" s="269" t="s">
        <v>1106</v>
      </c>
      <c r="H36" s="269"/>
      <c r="I36" s="269"/>
      <c r="J36" s="269"/>
      <c r="K36" s="267"/>
    </row>
    <row r="37" spans="2:11" ht="15" customHeight="1">
      <c r="B37" s="270"/>
      <c r="C37" s="272"/>
      <c r="D37" s="271"/>
      <c r="E37" s="274" t="s">
        <v>257</v>
      </c>
      <c r="F37" s="271"/>
      <c r="G37" s="269" t="s">
        <v>1107</v>
      </c>
      <c r="H37" s="269"/>
      <c r="I37" s="269"/>
      <c r="J37" s="269"/>
      <c r="K37" s="267"/>
    </row>
    <row r="38" spans="2:11" ht="15" customHeight="1">
      <c r="B38" s="270"/>
      <c r="C38" s="272"/>
      <c r="D38" s="271"/>
      <c r="E38" s="274" t="s">
        <v>258</v>
      </c>
      <c r="F38" s="271"/>
      <c r="G38" s="269" t="s">
        <v>1108</v>
      </c>
      <c r="H38" s="269"/>
      <c r="I38" s="269"/>
      <c r="J38" s="269"/>
      <c r="K38" s="267"/>
    </row>
    <row r="39" spans="2:11" ht="15" customHeight="1">
      <c r="B39" s="270"/>
      <c r="C39" s="272"/>
      <c r="D39" s="271"/>
      <c r="E39" s="274" t="s">
        <v>259</v>
      </c>
      <c r="F39" s="271"/>
      <c r="G39" s="269" t="s">
        <v>1109</v>
      </c>
      <c r="H39" s="269"/>
      <c r="I39" s="269"/>
      <c r="J39" s="269"/>
      <c r="K39" s="267"/>
    </row>
    <row r="40" spans="2:11" ht="15" customHeight="1">
      <c r="B40" s="270"/>
      <c r="C40" s="272"/>
      <c r="D40" s="271"/>
      <c r="E40" s="274" t="s">
        <v>1110</v>
      </c>
      <c r="F40" s="271"/>
      <c r="G40" s="269" t="s">
        <v>1111</v>
      </c>
      <c r="H40" s="269"/>
      <c r="I40" s="269"/>
      <c r="J40" s="269"/>
      <c r="K40" s="267"/>
    </row>
    <row r="41" spans="2:11" ht="15" customHeight="1">
      <c r="B41" s="270"/>
      <c r="C41" s="272"/>
      <c r="D41" s="271"/>
      <c r="E41" s="274"/>
      <c r="F41" s="271"/>
      <c r="G41" s="269" t="s">
        <v>1112</v>
      </c>
      <c r="H41" s="269"/>
      <c r="I41" s="269"/>
      <c r="J41" s="269"/>
      <c r="K41" s="267"/>
    </row>
    <row r="42" spans="2:11" ht="15" customHeight="1">
      <c r="B42" s="270"/>
      <c r="C42" s="272"/>
      <c r="D42" s="271"/>
      <c r="E42" s="274" t="s">
        <v>1113</v>
      </c>
      <c r="F42" s="271"/>
      <c r="G42" s="269" t="s">
        <v>1114</v>
      </c>
      <c r="H42" s="269"/>
      <c r="I42" s="269"/>
      <c r="J42" s="269"/>
      <c r="K42" s="267"/>
    </row>
    <row r="43" spans="2:11" ht="15" customHeight="1">
      <c r="B43" s="270"/>
      <c r="C43" s="272"/>
      <c r="D43" s="271"/>
      <c r="E43" s="274" t="s">
        <v>261</v>
      </c>
      <c r="F43" s="271"/>
      <c r="G43" s="269" t="s">
        <v>1115</v>
      </c>
      <c r="H43" s="269"/>
      <c r="I43" s="269"/>
      <c r="J43" s="269"/>
      <c r="K43" s="267"/>
    </row>
    <row r="44" spans="2:11" ht="12.75" customHeight="1">
      <c r="B44" s="270"/>
      <c r="C44" s="272"/>
      <c r="D44" s="271"/>
      <c r="E44" s="271"/>
      <c r="F44" s="271"/>
      <c r="G44" s="271"/>
      <c r="H44" s="271"/>
      <c r="I44" s="271"/>
      <c r="J44" s="271"/>
      <c r="K44" s="267"/>
    </row>
    <row r="45" spans="2:11" ht="15" customHeight="1">
      <c r="B45" s="270"/>
      <c r="C45" s="272"/>
      <c r="D45" s="269" t="s">
        <v>1116</v>
      </c>
      <c r="E45" s="269"/>
      <c r="F45" s="269"/>
      <c r="G45" s="269"/>
      <c r="H45" s="269"/>
      <c r="I45" s="269"/>
      <c r="J45" s="269"/>
      <c r="K45" s="267"/>
    </row>
    <row r="46" spans="2:11" ht="15" customHeight="1">
      <c r="B46" s="270"/>
      <c r="C46" s="272"/>
      <c r="D46" s="272"/>
      <c r="E46" s="269" t="s">
        <v>1117</v>
      </c>
      <c r="F46" s="269"/>
      <c r="G46" s="269"/>
      <c r="H46" s="269"/>
      <c r="I46" s="269"/>
      <c r="J46" s="269"/>
      <c r="K46" s="267"/>
    </row>
    <row r="47" spans="2:11" ht="15" customHeight="1">
      <c r="B47" s="270"/>
      <c r="C47" s="272"/>
      <c r="D47" s="272"/>
      <c r="E47" s="269" t="s">
        <v>1118</v>
      </c>
      <c r="F47" s="269"/>
      <c r="G47" s="269"/>
      <c r="H47" s="269"/>
      <c r="I47" s="269"/>
      <c r="J47" s="269"/>
      <c r="K47" s="267"/>
    </row>
    <row r="48" spans="2:11" ht="15" customHeight="1">
      <c r="B48" s="270"/>
      <c r="C48" s="272"/>
      <c r="D48" s="272"/>
      <c r="E48" s="269" t="s">
        <v>1119</v>
      </c>
      <c r="F48" s="269"/>
      <c r="G48" s="269"/>
      <c r="H48" s="269"/>
      <c r="I48" s="269"/>
      <c r="J48" s="269"/>
      <c r="K48" s="267"/>
    </row>
    <row r="49" spans="2:11" ht="15" customHeight="1">
      <c r="B49" s="270"/>
      <c r="C49" s="272"/>
      <c r="D49" s="269" t="s">
        <v>1120</v>
      </c>
      <c r="E49" s="269"/>
      <c r="F49" s="269"/>
      <c r="G49" s="269"/>
      <c r="H49" s="269"/>
      <c r="I49" s="269"/>
      <c r="J49" s="269"/>
      <c r="K49" s="267"/>
    </row>
    <row r="50" spans="2:11" ht="25.5" customHeight="1">
      <c r="B50" s="265"/>
      <c r="C50" s="266" t="s">
        <v>1121</v>
      </c>
      <c r="D50" s="266"/>
      <c r="E50" s="266"/>
      <c r="F50" s="266"/>
      <c r="G50" s="266"/>
      <c r="H50" s="266"/>
      <c r="I50" s="266"/>
      <c r="J50" s="266"/>
      <c r="K50" s="267"/>
    </row>
    <row r="51" spans="2:11" ht="5.25" customHeight="1">
      <c r="B51" s="265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5"/>
      <c r="C52" s="269" t="s">
        <v>0</v>
      </c>
      <c r="D52" s="269"/>
      <c r="E52" s="269"/>
      <c r="F52" s="269"/>
      <c r="G52" s="269"/>
      <c r="H52" s="269"/>
      <c r="I52" s="269"/>
      <c r="J52" s="269"/>
      <c r="K52" s="267"/>
    </row>
    <row r="53" spans="2:11" ht="15" customHeight="1">
      <c r="B53" s="265"/>
      <c r="C53" s="269" t="s">
        <v>1</v>
      </c>
      <c r="D53" s="269"/>
      <c r="E53" s="269"/>
      <c r="F53" s="269"/>
      <c r="G53" s="269"/>
      <c r="H53" s="269"/>
      <c r="I53" s="269"/>
      <c r="J53" s="269"/>
      <c r="K53" s="267"/>
    </row>
    <row r="54" spans="2:11" ht="12.75" customHeight="1">
      <c r="B54" s="265"/>
      <c r="C54" s="271"/>
      <c r="D54" s="271"/>
      <c r="E54" s="271"/>
      <c r="F54" s="271"/>
      <c r="G54" s="271"/>
      <c r="H54" s="271"/>
      <c r="I54" s="271"/>
      <c r="J54" s="271"/>
      <c r="K54" s="267"/>
    </row>
    <row r="55" spans="2:11" ht="15" customHeight="1">
      <c r="B55" s="265"/>
      <c r="C55" s="269" t="s">
        <v>2</v>
      </c>
      <c r="D55" s="269"/>
      <c r="E55" s="269"/>
      <c r="F55" s="269"/>
      <c r="G55" s="269"/>
      <c r="H55" s="269"/>
      <c r="I55" s="269"/>
      <c r="J55" s="269"/>
      <c r="K55" s="267"/>
    </row>
    <row r="56" spans="2:11" ht="15" customHeight="1">
      <c r="B56" s="265"/>
      <c r="C56" s="272"/>
      <c r="D56" s="269" t="s">
        <v>3</v>
      </c>
      <c r="E56" s="269"/>
      <c r="F56" s="269"/>
      <c r="G56" s="269"/>
      <c r="H56" s="269"/>
      <c r="I56" s="269"/>
      <c r="J56" s="269"/>
      <c r="K56" s="267"/>
    </row>
    <row r="57" spans="2:11" ht="15" customHeight="1">
      <c r="B57" s="265"/>
      <c r="C57" s="272"/>
      <c r="D57" s="269" t="s">
        <v>4</v>
      </c>
      <c r="E57" s="269"/>
      <c r="F57" s="269"/>
      <c r="G57" s="269"/>
      <c r="H57" s="269"/>
      <c r="I57" s="269"/>
      <c r="J57" s="269"/>
      <c r="K57" s="267"/>
    </row>
    <row r="58" spans="2:11" ht="15" customHeight="1">
      <c r="B58" s="265"/>
      <c r="C58" s="272"/>
      <c r="D58" s="269" t="s">
        <v>5</v>
      </c>
      <c r="E58" s="269"/>
      <c r="F58" s="269"/>
      <c r="G58" s="269"/>
      <c r="H58" s="269"/>
      <c r="I58" s="269"/>
      <c r="J58" s="269"/>
      <c r="K58" s="267"/>
    </row>
    <row r="59" spans="2:11" ht="15" customHeight="1">
      <c r="B59" s="265"/>
      <c r="C59" s="272"/>
      <c r="D59" s="269" t="s">
        <v>6</v>
      </c>
      <c r="E59" s="269"/>
      <c r="F59" s="269"/>
      <c r="G59" s="269"/>
      <c r="H59" s="269"/>
      <c r="I59" s="269"/>
      <c r="J59" s="269"/>
      <c r="K59" s="267"/>
    </row>
    <row r="60" spans="2:11" ht="15" customHeight="1">
      <c r="B60" s="265"/>
      <c r="C60" s="272"/>
      <c r="D60" s="275" t="s">
        <v>7</v>
      </c>
      <c r="E60" s="275"/>
      <c r="F60" s="275"/>
      <c r="G60" s="275"/>
      <c r="H60" s="275"/>
      <c r="I60" s="275"/>
      <c r="J60" s="275"/>
      <c r="K60" s="267"/>
    </row>
    <row r="61" spans="2:11" ht="15" customHeight="1">
      <c r="B61" s="265"/>
      <c r="C61" s="272"/>
      <c r="D61" s="269" t="s">
        <v>8</v>
      </c>
      <c r="E61" s="269"/>
      <c r="F61" s="269"/>
      <c r="G61" s="269"/>
      <c r="H61" s="269"/>
      <c r="I61" s="269"/>
      <c r="J61" s="269"/>
      <c r="K61" s="267"/>
    </row>
    <row r="62" spans="2:11" ht="12.75" customHeight="1">
      <c r="B62" s="265"/>
      <c r="C62" s="272"/>
      <c r="D62" s="272"/>
      <c r="E62" s="276"/>
      <c r="F62" s="272"/>
      <c r="G62" s="272"/>
      <c r="H62" s="272"/>
      <c r="I62" s="272"/>
      <c r="J62" s="272"/>
      <c r="K62" s="267"/>
    </row>
    <row r="63" spans="2:11" ht="15" customHeight="1">
      <c r="B63" s="265"/>
      <c r="C63" s="272"/>
      <c r="D63" s="269" t="s">
        <v>9</v>
      </c>
      <c r="E63" s="269"/>
      <c r="F63" s="269"/>
      <c r="G63" s="269"/>
      <c r="H63" s="269"/>
      <c r="I63" s="269"/>
      <c r="J63" s="269"/>
      <c r="K63" s="267"/>
    </row>
    <row r="64" spans="2:11" ht="15" customHeight="1">
      <c r="B64" s="265"/>
      <c r="C64" s="272"/>
      <c r="D64" s="275" t="s">
        <v>10</v>
      </c>
      <c r="E64" s="275"/>
      <c r="F64" s="275"/>
      <c r="G64" s="275"/>
      <c r="H64" s="275"/>
      <c r="I64" s="275"/>
      <c r="J64" s="275"/>
      <c r="K64" s="267"/>
    </row>
    <row r="65" spans="2:11" ht="15" customHeight="1">
      <c r="B65" s="265"/>
      <c r="C65" s="272"/>
      <c r="D65" s="269" t="s">
        <v>11</v>
      </c>
      <c r="E65" s="269"/>
      <c r="F65" s="269"/>
      <c r="G65" s="269"/>
      <c r="H65" s="269"/>
      <c r="I65" s="269"/>
      <c r="J65" s="269"/>
      <c r="K65" s="267"/>
    </row>
    <row r="66" spans="2:11" ht="15" customHeight="1">
      <c r="B66" s="265"/>
      <c r="C66" s="272"/>
      <c r="D66" s="269" t="s">
        <v>12</v>
      </c>
      <c r="E66" s="269"/>
      <c r="F66" s="269"/>
      <c r="G66" s="269"/>
      <c r="H66" s="269"/>
      <c r="I66" s="269"/>
      <c r="J66" s="269"/>
      <c r="K66" s="267"/>
    </row>
    <row r="67" spans="2:11" ht="15" customHeight="1">
      <c r="B67" s="265"/>
      <c r="C67" s="272"/>
      <c r="D67" s="269" t="s">
        <v>13</v>
      </c>
      <c r="E67" s="269"/>
      <c r="F67" s="269"/>
      <c r="G67" s="269"/>
      <c r="H67" s="269"/>
      <c r="I67" s="269"/>
      <c r="J67" s="269"/>
      <c r="K67" s="267"/>
    </row>
    <row r="68" spans="2:11" ht="15" customHeight="1">
      <c r="B68" s="265"/>
      <c r="C68" s="272"/>
      <c r="D68" s="269" t="s">
        <v>14</v>
      </c>
      <c r="E68" s="269"/>
      <c r="F68" s="269"/>
      <c r="G68" s="269"/>
      <c r="H68" s="269"/>
      <c r="I68" s="269"/>
      <c r="J68" s="269"/>
      <c r="K68" s="267"/>
    </row>
    <row r="69" spans="2:11" ht="12.75" customHeight="1">
      <c r="B69" s="277"/>
      <c r="C69" s="278"/>
      <c r="D69" s="278"/>
      <c r="E69" s="278"/>
      <c r="F69" s="278"/>
      <c r="G69" s="278"/>
      <c r="H69" s="278"/>
      <c r="I69" s="278"/>
      <c r="J69" s="278"/>
      <c r="K69" s="279"/>
    </row>
    <row r="70" spans="2:11" ht="18.75" customHeight="1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spans="2:11" ht="18.75" customHeight="1">
      <c r="B71" s="281"/>
      <c r="C71" s="281"/>
      <c r="D71" s="281"/>
      <c r="E71" s="281"/>
      <c r="F71" s="281"/>
      <c r="G71" s="281"/>
      <c r="H71" s="281"/>
      <c r="I71" s="281"/>
      <c r="J71" s="281"/>
      <c r="K71" s="281"/>
    </row>
    <row r="72" spans="2:11" ht="7.5" customHeight="1">
      <c r="B72" s="282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ht="45" customHeight="1">
      <c r="B73" s="285"/>
      <c r="C73" s="286" t="s">
        <v>1079</v>
      </c>
      <c r="D73" s="286"/>
      <c r="E73" s="286"/>
      <c r="F73" s="286"/>
      <c r="G73" s="286"/>
      <c r="H73" s="286"/>
      <c r="I73" s="286"/>
      <c r="J73" s="286"/>
      <c r="K73" s="287"/>
    </row>
    <row r="74" spans="2:11" ht="17.25" customHeight="1">
      <c r="B74" s="285"/>
      <c r="C74" s="288" t="s">
        <v>15</v>
      </c>
      <c r="D74" s="288"/>
      <c r="E74" s="288"/>
      <c r="F74" s="288" t="s">
        <v>16</v>
      </c>
      <c r="G74" s="289"/>
      <c r="H74" s="288" t="s">
        <v>257</v>
      </c>
      <c r="I74" s="288" t="s">
        <v>192</v>
      </c>
      <c r="J74" s="288" t="s">
        <v>17</v>
      </c>
      <c r="K74" s="287"/>
    </row>
    <row r="75" spans="2:11" ht="17.25" customHeight="1">
      <c r="B75" s="285"/>
      <c r="C75" s="290" t="s">
        <v>18</v>
      </c>
      <c r="D75" s="290"/>
      <c r="E75" s="290"/>
      <c r="F75" s="291" t="s">
        <v>19</v>
      </c>
      <c r="G75" s="292"/>
      <c r="H75" s="290"/>
      <c r="I75" s="290"/>
      <c r="J75" s="290" t="s">
        <v>20</v>
      </c>
      <c r="K75" s="287"/>
    </row>
    <row r="76" spans="2:11" ht="5.25" customHeight="1">
      <c r="B76" s="285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5"/>
      <c r="C77" s="274" t="s">
        <v>188</v>
      </c>
      <c r="D77" s="293"/>
      <c r="E77" s="293"/>
      <c r="F77" s="295" t="s">
        <v>21</v>
      </c>
      <c r="G77" s="294"/>
      <c r="H77" s="274" t="s">
        <v>22</v>
      </c>
      <c r="I77" s="274" t="s">
        <v>23</v>
      </c>
      <c r="J77" s="274">
        <v>20</v>
      </c>
      <c r="K77" s="287"/>
    </row>
    <row r="78" spans="2:11" ht="15" customHeight="1">
      <c r="B78" s="285"/>
      <c r="C78" s="274" t="s">
        <v>24</v>
      </c>
      <c r="D78" s="274"/>
      <c r="E78" s="274"/>
      <c r="F78" s="295" t="s">
        <v>21</v>
      </c>
      <c r="G78" s="294"/>
      <c r="H78" s="274" t="s">
        <v>25</v>
      </c>
      <c r="I78" s="274" t="s">
        <v>23</v>
      </c>
      <c r="J78" s="274">
        <v>120</v>
      </c>
      <c r="K78" s="287"/>
    </row>
    <row r="79" spans="2:11" ht="15" customHeight="1">
      <c r="B79" s="296"/>
      <c r="C79" s="274" t="s">
        <v>26</v>
      </c>
      <c r="D79" s="274"/>
      <c r="E79" s="274"/>
      <c r="F79" s="295" t="s">
        <v>27</v>
      </c>
      <c r="G79" s="294"/>
      <c r="H79" s="274" t="s">
        <v>28</v>
      </c>
      <c r="I79" s="274" t="s">
        <v>23</v>
      </c>
      <c r="J79" s="274">
        <v>50</v>
      </c>
      <c r="K79" s="287"/>
    </row>
    <row r="80" spans="2:11" ht="15" customHeight="1">
      <c r="B80" s="296"/>
      <c r="C80" s="274" t="s">
        <v>29</v>
      </c>
      <c r="D80" s="274"/>
      <c r="E80" s="274"/>
      <c r="F80" s="295" t="s">
        <v>21</v>
      </c>
      <c r="G80" s="294"/>
      <c r="H80" s="274" t="s">
        <v>30</v>
      </c>
      <c r="I80" s="274" t="s">
        <v>31</v>
      </c>
      <c r="J80" s="274"/>
      <c r="K80" s="287"/>
    </row>
    <row r="81" spans="2:11" ht="15" customHeight="1">
      <c r="B81" s="296"/>
      <c r="C81" s="297" t="s">
        <v>32</v>
      </c>
      <c r="D81" s="297"/>
      <c r="E81" s="297"/>
      <c r="F81" s="298" t="s">
        <v>27</v>
      </c>
      <c r="G81" s="297"/>
      <c r="H81" s="297" t="s">
        <v>33</v>
      </c>
      <c r="I81" s="297" t="s">
        <v>23</v>
      </c>
      <c r="J81" s="297">
        <v>15</v>
      </c>
      <c r="K81" s="287"/>
    </row>
    <row r="82" spans="2:11" ht="15" customHeight="1">
      <c r="B82" s="296"/>
      <c r="C82" s="297" t="s">
        <v>34</v>
      </c>
      <c r="D82" s="297"/>
      <c r="E82" s="297"/>
      <c r="F82" s="298" t="s">
        <v>27</v>
      </c>
      <c r="G82" s="297"/>
      <c r="H82" s="297" t="s">
        <v>35</v>
      </c>
      <c r="I82" s="297" t="s">
        <v>23</v>
      </c>
      <c r="J82" s="297">
        <v>15</v>
      </c>
      <c r="K82" s="287"/>
    </row>
    <row r="83" spans="2:11" ht="15" customHeight="1">
      <c r="B83" s="296"/>
      <c r="C83" s="297" t="s">
        <v>36</v>
      </c>
      <c r="D83" s="297"/>
      <c r="E83" s="297"/>
      <c r="F83" s="298" t="s">
        <v>27</v>
      </c>
      <c r="G83" s="297"/>
      <c r="H83" s="297" t="s">
        <v>37</v>
      </c>
      <c r="I83" s="297" t="s">
        <v>23</v>
      </c>
      <c r="J83" s="297">
        <v>20</v>
      </c>
      <c r="K83" s="287"/>
    </row>
    <row r="84" spans="2:11" ht="15" customHeight="1">
      <c r="B84" s="296"/>
      <c r="C84" s="297" t="s">
        <v>38</v>
      </c>
      <c r="D84" s="297"/>
      <c r="E84" s="297"/>
      <c r="F84" s="298" t="s">
        <v>27</v>
      </c>
      <c r="G84" s="297"/>
      <c r="H84" s="297" t="s">
        <v>39</v>
      </c>
      <c r="I84" s="297" t="s">
        <v>23</v>
      </c>
      <c r="J84" s="297">
        <v>20</v>
      </c>
      <c r="K84" s="287"/>
    </row>
    <row r="85" spans="2:11" ht="15" customHeight="1">
      <c r="B85" s="296"/>
      <c r="C85" s="274" t="s">
        <v>40</v>
      </c>
      <c r="D85" s="274"/>
      <c r="E85" s="274"/>
      <c r="F85" s="295" t="s">
        <v>27</v>
      </c>
      <c r="G85" s="294"/>
      <c r="H85" s="274" t="s">
        <v>41</v>
      </c>
      <c r="I85" s="274" t="s">
        <v>23</v>
      </c>
      <c r="J85" s="274">
        <v>50</v>
      </c>
      <c r="K85" s="287"/>
    </row>
    <row r="86" spans="2:11" ht="15" customHeight="1">
      <c r="B86" s="296"/>
      <c r="C86" s="274" t="s">
        <v>42</v>
      </c>
      <c r="D86" s="274"/>
      <c r="E86" s="274"/>
      <c r="F86" s="295" t="s">
        <v>27</v>
      </c>
      <c r="G86" s="294"/>
      <c r="H86" s="274" t="s">
        <v>43</v>
      </c>
      <c r="I86" s="274" t="s">
        <v>23</v>
      </c>
      <c r="J86" s="274">
        <v>20</v>
      </c>
      <c r="K86" s="287"/>
    </row>
    <row r="87" spans="2:11" ht="15" customHeight="1">
      <c r="B87" s="296"/>
      <c r="C87" s="274" t="s">
        <v>44</v>
      </c>
      <c r="D87" s="274"/>
      <c r="E87" s="274"/>
      <c r="F87" s="295" t="s">
        <v>27</v>
      </c>
      <c r="G87" s="294"/>
      <c r="H87" s="274" t="s">
        <v>45</v>
      </c>
      <c r="I87" s="274" t="s">
        <v>23</v>
      </c>
      <c r="J87" s="274">
        <v>20</v>
      </c>
      <c r="K87" s="287"/>
    </row>
    <row r="88" spans="2:11" ht="15" customHeight="1">
      <c r="B88" s="296"/>
      <c r="C88" s="274" t="s">
        <v>46</v>
      </c>
      <c r="D88" s="274"/>
      <c r="E88" s="274"/>
      <c r="F88" s="295" t="s">
        <v>27</v>
      </c>
      <c r="G88" s="294"/>
      <c r="H88" s="274" t="s">
        <v>47</v>
      </c>
      <c r="I88" s="274" t="s">
        <v>23</v>
      </c>
      <c r="J88" s="274">
        <v>50</v>
      </c>
      <c r="K88" s="287"/>
    </row>
    <row r="89" spans="2:11" ht="15" customHeight="1">
      <c r="B89" s="296"/>
      <c r="C89" s="274" t="s">
        <v>48</v>
      </c>
      <c r="D89" s="274"/>
      <c r="E89" s="274"/>
      <c r="F89" s="295" t="s">
        <v>27</v>
      </c>
      <c r="G89" s="294"/>
      <c r="H89" s="274" t="s">
        <v>48</v>
      </c>
      <c r="I89" s="274" t="s">
        <v>23</v>
      </c>
      <c r="J89" s="274">
        <v>50</v>
      </c>
      <c r="K89" s="287"/>
    </row>
    <row r="90" spans="2:11" ht="15" customHeight="1">
      <c r="B90" s="296"/>
      <c r="C90" s="274" t="s">
        <v>262</v>
      </c>
      <c r="D90" s="274"/>
      <c r="E90" s="274"/>
      <c r="F90" s="295" t="s">
        <v>27</v>
      </c>
      <c r="G90" s="294"/>
      <c r="H90" s="274" t="s">
        <v>49</v>
      </c>
      <c r="I90" s="274" t="s">
        <v>23</v>
      </c>
      <c r="J90" s="274">
        <v>255</v>
      </c>
      <c r="K90" s="287"/>
    </row>
    <row r="91" spans="2:11" ht="15" customHeight="1">
      <c r="B91" s="296"/>
      <c r="C91" s="274" t="s">
        <v>50</v>
      </c>
      <c r="D91" s="274"/>
      <c r="E91" s="274"/>
      <c r="F91" s="295" t="s">
        <v>21</v>
      </c>
      <c r="G91" s="294"/>
      <c r="H91" s="274" t="s">
        <v>51</v>
      </c>
      <c r="I91" s="274" t="s">
        <v>52</v>
      </c>
      <c r="J91" s="274"/>
      <c r="K91" s="287"/>
    </row>
    <row r="92" spans="2:11" ht="15" customHeight="1">
      <c r="B92" s="296"/>
      <c r="C92" s="274" t="s">
        <v>53</v>
      </c>
      <c r="D92" s="274"/>
      <c r="E92" s="274"/>
      <c r="F92" s="295" t="s">
        <v>21</v>
      </c>
      <c r="G92" s="294"/>
      <c r="H92" s="274" t="s">
        <v>54</v>
      </c>
      <c r="I92" s="274" t="s">
        <v>55</v>
      </c>
      <c r="J92" s="274"/>
      <c r="K92" s="287"/>
    </row>
    <row r="93" spans="2:11" ht="15" customHeight="1">
      <c r="B93" s="296"/>
      <c r="C93" s="274" t="s">
        <v>56</v>
      </c>
      <c r="D93" s="274"/>
      <c r="E93" s="274"/>
      <c r="F93" s="295" t="s">
        <v>21</v>
      </c>
      <c r="G93" s="294"/>
      <c r="H93" s="274" t="s">
        <v>56</v>
      </c>
      <c r="I93" s="274" t="s">
        <v>55</v>
      </c>
      <c r="J93" s="274"/>
      <c r="K93" s="287"/>
    </row>
    <row r="94" spans="2:11" ht="15" customHeight="1">
      <c r="B94" s="296"/>
      <c r="C94" s="274" t="s">
        <v>173</v>
      </c>
      <c r="D94" s="274"/>
      <c r="E94" s="274"/>
      <c r="F94" s="295" t="s">
        <v>21</v>
      </c>
      <c r="G94" s="294"/>
      <c r="H94" s="274" t="s">
        <v>57</v>
      </c>
      <c r="I94" s="274" t="s">
        <v>55</v>
      </c>
      <c r="J94" s="274"/>
      <c r="K94" s="287"/>
    </row>
    <row r="95" spans="2:11" ht="15" customHeight="1">
      <c r="B95" s="296"/>
      <c r="C95" s="274" t="s">
        <v>183</v>
      </c>
      <c r="D95" s="274"/>
      <c r="E95" s="274"/>
      <c r="F95" s="295" t="s">
        <v>21</v>
      </c>
      <c r="G95" s="294"/>
      <c r="H95" s="274" t="s">
        <v>58</v>
      </c>
      <c r="I95" s="274" t="s">
        <v>55</v>
      </c>
      <c r="J95" s="274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1"/>
      <c r="C98" s="281"/>
      <c r="D98" s="281"/>
      <c r="E98" s="281"/>
      <c r="F98" s="281"/>
      <c r="G98" s="281"/>
      <c r="H98" s="281"/>
      <c r="I98" s="281"/>
      <c r="J98" s="281"/>
      <c r="K98" s="281"/>
    </row>
    <row r="99" spans="2:11" ht="7.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4"/>
    </row>
    <row r="100" spans="2:11" ht="45" customHeight="1">
      <c r="B100" s="285"/>
      <c r="C100" s="286" t="s">
        <v>59</v>
      </c>
      <c r="D100" s="286"/>
      <c r="E100" s="286"/>
      <c r="F100" s="286"/>
      <c r="G100" s="286"/>
      <c r="H100" s="286"/>
      <c r="I100" s="286"/>
      <c r="J100" s="286"/>
      <c r="K100" s="287"/>
    </row>
    <row r="101" spans="2:11" ht="17.25" customHeight="1">
      <c r="B101" s="285"/>
      <c r="C101" s="288" t="s">
        <v>15</v>
      </c>
      <c r="D101" s="288"/>
      <c r="E101" s="288"/>
      <c r="F101" s="288" t="s">
        <v>16</v>
      </c>
      <c r="G101" s="289"/>
      <c r="H101" s="288" t="s">
        <v>257</v>
      </c>
      <c r="I101" s="288" t="s">
        <v>192</v>
      </c>
      <c r="J101" s="288" t="s">
        <v>17</v>
      </c>
      <c r="K101" s="287"/>
    </row>
    <row r="102" spans="2:11" ht="17.25" customHeight="1">
      <c r="B102" s="285"/>
      <c r="C102" s="290" t="s">
        <v>18</v>
      </c>
      <c r="D102" s="290"/>
      <c r="E102" s="290"/>
      <c r="F102" s="291" t="s">
        <v>19</v>
      </c>
      <c r="G102" s="292"/>
      <c r="H102" s="290"/>
      <c r="I102" s="290"/>
      <c r="J102" s="290" t="s">
        <v>20</v>
      </c>
      <c r="K102" s="287"/>
    </row>
    <row r="103" spans="2:11" ht="5.25" customHeight="1">
      <c r="B103" s="285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5"/>
      <c r="C104" s="274" t="s">
        <v>188</v>
      </c>
      <c r="D104" s="293"/>
      <c r="E104" s="293"/>
      <c r="F104" s="295" t="s">
        <v>21</v>
      </c>
      <c r="G104" s="304"/>
      <c r="H104" s="274" t="s">
        <v>60</v>
      </c>
      <c r="I104" s="274" t="s">
        <v>23</v>
      </c>
      <c r="J104" s="274">
        <v>20</v>
      </c>
      <c r="K104" s="287"/>
    </row>
    <row r="105" spans="2:11" ht="15" customHeight="1">
      <c r="B105" s="285"/>
      <c r="C105" s="274" t="s">
        <v>24</v>
      </c>
      <c r="D105" s="274"/>
      <c r="E105" s="274"/>
      <c r="F105" s="295" t="s">
        <v>21</v>
      </c>
      <c r="G105" s="274"/>
      <c r="H105" s="274" t="s">
        <v>60</v>
      </c>
      <c r="I105" s="274" t="s">
        <v>23</v>
      </c>
      <c r="J105" s="274">
        <v>120</v>
      </c>
      <c r="K105" s="287"/>
    </row>
    <row r="106" spans="2:11" ht="15" customHeight="1">
      <c r="B106" s="296"/>
      <c r="C106" s="274" t="s">
        <v>26</v>
      </c>
      <c r="D106" s="274"/>
      <c r="E106" s="274"/>
      <c r="F106" s="295" t="s">
        <v>27</v>
      </c>
      <c r="G106" s="274"/>
      <c r="H106" s="274" t="s">
        <v>60</v>
      </c>
      <c r="I106" s="274" t="s">
        <v>23</v>
      </c>
      <c r="J106" s="274">
        <v>50</v>
      </c>
      <c r="K106" s="287"/>
    </row>
    <row r="107" spans="2:11" ht="15" customHeight="1">
      <c r="B107" s="296"/>
      <c r="C107" s="274" t="s">
        <v>29</v>
      </c>
      <c r="D107" s="274"/>
      <c r="E107" s="274"/>
      <c r="F107" s="295" t="s">
        <v>21</v>
      </c>
      <c r="G107" s="274"/>
      <c r="H107" s="274" t="s">
        <v>60</v>
      </c>
      <c r="I107" s="274" t="s">
        <v>31</v>
      </c>
      <c r="J107" s="274"/>
      <c r="K107" s="287"/>
    </row>
    <row r="108" spans="2:11" ht="15" customHeight="1">
      <c r="B108" s="296"/>
      <c r="C108" s="274" t="s">
        <v>40</v>
      </c>
      <c r="D108" s="274"/>
      <c r="E108" s="274"/>
      <c r="F108" s="295" t="s">
        <v>27</v>
      </c>
      <c r="G108" s="274"/>
      <c r="H108" s="274" t="s">
        <v>60</v>
      </c>
      <c r="I108" s="274" t="s">
        <v>23</v>
      </c>
      <c r="J108" s="274">
        <v>50</v>
      </c>
      <c r="K108" s="287"/>
    </row>
    <row r="109" spans="2:11" ht="15" customHeight="1">
      <c r="B109" s="296"/>
      <c r="C109" s="274" t="s">
        <v>48</v>
      </c>
      <c r="D109" s="274"/>
      <c r="E109" s="274"/>
      <c r="F109" s="295" t="s">
        <v>27</v>
      </c>
      <c r="G109" s="274"/>
      <c r="H109" s="274" t="s">
        <v>60</v>
      </c>
      <c r="I109" s="274" t="s">
        <v>23</v>
      </c>
      <c r="J109" s="274">
        <v>50</v>
      </c>
      <c r="K109" s="287"/>
    </row>
    <row r="110" spans="2:11" ht="15" customHeight="1">
      <c r="B110" s="296"/>
      <c r="C110" s="274" t="s">
        <v>46</v>
      </c>
      <c r="D110" s="274"/>
      <c r="E110" s="274"/>
      <c r="F110" s="295" t="s">
        <v>27</v>
      </c>
      <c r="G110" s="274"/>
      <c r="H110" s="274" t="s">
        <v>60</v>
      </c>
      <c r="I110" s="274" t="s">
        <v>23</v>
      </c>
      <c r="J110" s="274">
        <v>50</v>
      </c>
      <c r="K110" s="287"/>
    </row>
    <row r="111" spans="2:11" ht="15" customHeight="1">
      <c r="B111" s="296"/>
      <c r="C111" s="274" t="s">
        <v>188</v>
      </c>
      <c r="D111" s="274"/>
      <c r="E111" s="274"/>
      <c r="F111" s="295" t="s">
        <v>21</v>
      </c>
      <c r="G111" s="274"/>
      <c r="H111" s="274" t="s">
        <v>61</v>
      </c>
      <c r="I111" s="274" t="s">
        <v>23</v>
      </c>
      <c r="J111" s="274">
        <v>20</v>
      </c>
      <c r="K111" s="287"/>
    </row>
    <row r="112" spans="2:11" ht="15" customHeight="1">
      <c r="B112" s="296"/>
      <c r="C112" s="274" t="s">
        <v>62</v>
      </c>
      <c r="D112" s="274"/>
      <c r="E112" s="274"/>
      <c r="F112" s="295" t="s">
        <v>21</v>
      </c>
      <c r="G112" s="274"/>
      <c r="H112" s="274" t="s">
        <v>63</v>
      </c>
      <c r="I112" s="274" t="s">
        <v>23</v>
      </c>
      <c r="J112" s="274">
        <v>120</v>
      </c>
      <c r="K112" s="287"/>
    </row>
    <row r="113" spans="2:11" ht="15" customHeight="1">
      <c r="B113" s="296"/>
      <c r="C113" s="274" t="s">
        <v>173</v>
      </c>
      <c r="D113" s="274"/>
      <c r="E113" s="274"/>
      <c r="F113" s="295" t="s">
        <v>21</v>
      </c>
      <c r="G113" s="274"/>
      <c r="H113" s="274" t="s">
        <v>64</v>
      </c>
      <c r="I113" s="274" t="s">
        <v>55</v>
      </c>
      <c r="J113" s="274"/>
      <c r="K113" s="287"/>
    </row>
    <row r="114" spans="2:11" ht="15" customHeight="1">
      <c r="B114" s="296"/>
      <c r="C114" s="274" t="s">
        <v>183</v>
      </c>
      <c r="D114" s="274"/>
      <c r="E114" s="274"/>
      <c r="F114" s="295" t="s">
        <v>21</v>
      </c>
      <c r="G114" s="274"/>
      <c r="H114" s="274" t="s">
        <v>65</v>
      </c>
      <c r="I114" s="274" t="s">
        <v>55</v>
      </c>
      <c r="J114" s="274"/>
      <c r="K114" s="287"/>
    </row>
    <row r="115" spans="2:11" ht="15" customHeight="1">
      <c r="B115" s="296"/>
      <c r="C115" s="274" t="s">
        <v>192</v>
      </c>
      <c r="D115" s="274"/>
      <c r="E115" s="274"/>
      <c r="F115" s="295" t="s">
        <v>21</v>
      </c>
      <c r="G115" s="274"/>
      <c r="H115" s="274" t="s">
        <v>66</v>
      </c>
      <c r="I115" s="274" t="s">
        <v>67</v>
      </c>
      <c r="J115" s="274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1"/>
      <c r="D117" s="271"/>
      <c r="E117" s="271"/>
      <c r="F117" s="307"/>
      <c r="G117" s="271"/>
      <c r="H117" s="271"/>
      <c r="I117" s="271"/>
      <c r="J117" s="271"/>
      <c r="K117" s="306"/>
    </row>
    <row r="118" spans="2:11" ht="18.75" customHeight="1"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262" t="s">
        <v>68</v>
      </c>
      <c r="D120" s="262"/>
      <c r="E120" s="262"/>
      <c r="F120" s="262"/>
      <c r="G120" s="262"/>
      <c r="H120" s="262"/>
      <c r="I120" s="262"/>
      <c r="J120" s="262"/>
      <c r="K120" s="312"/>
    </row>
    <row r="121" spans="2:11" ht="17.25" customHeight="1">
      <c r="B121" s="313"/>
      <c r="C121" s="288" t="s">
        <v>15</v>
      </c>
      <c r="D121" s="288"/>
      <c r="E121" s="288"/>
      <c r="F121" s="288" t="s">
        <v>16</v>
      </c>
      <c r="G121" s="289"/>
      <c r="H121" s="288" t="s">
        <v>257</v>
      </c>
      <c r="I121" s="288" t="s">
        <v>192</v>
      </c>
      <c r="J121" s="288" t="s">
        <v>17</v>
      </c>
      <c r="K121" s="314"/>
    </row>
    <row r="122" spans="2:11" ht="17.25" customHeight="1">
      <c r="B122" s="313"/>
      <c r="C122" s="290" t="s">
        <v>18</v>
      </c>
      <c r="D122" s="290"/>
      <c r="E122" s="290"/>
      <c r="F122" s="291" t="s">
        <v>19</v>
      </c>
      <c r="G122" s="292"/>
      <c r="H122" s="290"/>
      <c r="I122" s="290"/>
      <c r="J122" s="290" t="s">
        <v>20</v>
      </c>
      <c r="K122" s="314"/>
    </row>
    <row r="123" spans="2:11" ht="5.25" customHeight="1">
      <c r="B123" s="315"/>
      <c r="C123" s="293"/>
      <c r="D123" s="293"/>
      <c r="E123" s="293"/>
      <c r="F123" s="293"/>
      <c r="G123" s="274"/>
      <c r="H123" s="293"/>
      <c r="I123" s="293"/>
      <c r="J123" s="293"/>
      <c r="K123" s="316"/>
    </row>
    <row r="124" spans="2:11" ht="15" customHeight="1">
      <c r="B124" s="315"/>
      <c r="C124" s="274" t="s">
        <v>24</v>
      </c>
      <c r="D124" s="293"/>
      <c r="E124" s="293"/>
      <c r="F124" s="295" t="s">
        <v>21</v>
      </c>
      <c r="G124" s="274"/>
      <c r="H124" s="274" t="s">
        <v>60</v>
      </c>
      <c r="I124" s="274" t="s">
        <v>23</v>
      </c>
      <c r="J124" s="274">
        <v>120</v>
      </c>
      <c r="K124" s="317"/>
    </row>
    <row r="125" spans="2:11" ht="15" customHeight="1">
      <c r="B125" s="315"/>
      <c r="C125" s="274" t="s">
        <v>69</v>
      </c>
      <c r="D125" s="274"/>
      <c r="E125" s="274"/>
      <c r="F125" s="295" t="s">
        <v>21</v>
      </c>
      <c r="G125" s="274"/>
      <c r="H125" s="274" t="s">
        <v>70</v>
      </c>
      <c r="I125" s="274" t="s">
        <v>23</v>
      </c>
      <c r="J125" s="274" t="s">
        <v>71</v>
      </c>
      <c r="K125" s="317"/>
    </row>
    <row r="126" spans="2:11" ht="15" customHeight="1">
      <c r="B126" s="315"/>
      <c r="C126" s="274" t="s">
        <v>1096</v>
      </c>
      <c r="D126" s="274"/>
      <c r="E126" s="274"/>
      <c r="F126" s="295" t="s">
        <v>21</v>
      </c>
      <c r="G126" s="274"/>
      <c r="H126" s="274" t="s">
        <v>72</v>
      </c>
      <c r="I126" s="274" t="s">
        <v>23</v>
      </c>
      <c r="J126" s="274" t="s">
        <v>71</v>
      </c>
      <c r="K126" s="317"/>
    </row>
    <row r="127" spans="2:11" ht="15" customHeight="1">
      <c r="B127" s="315"/>
      <c r="C127" s="274" t="s">
        <v>32</v>
      </c>
      <c r="D127" s="274"/>
      <c r="E127" s="274"/>
      <c r="F127" s="295" t="s">
        <v>27</v>
      </c>
      <c r="G127" s="274"/>
      <c r="H127" s="274" t="s">
        <v>33</v>
      </c>
      <c r="I127" s="274" t="s">
        <v>23</v>
      </c>
      <c r="J127" s="274">
        <v>15</v>
      </c>
      <c r="K127" s="317"/>
    </row>
    <row r="128" spans="2:11" ht="15" customHeight="1">
      <c r="B128" s="315"/>
      <c r="C128" s="297" t="s">
        <v>34</v>
      </c>
      <c r="D128" s="297"/>
      <c r="E128" s="297"/>
      <c r="F128" s="298" t="s">
        <v>27</v>
      </c>
      <c r="G128" s="297"/>
      <c r="H128" s="297" t="s">
        <v>35</v>
      </c>
      <c r="I128" s="297" t="s">
        <v>23</v>
      </c>
      <c r="J128" s="297">
        <v>15</v>
      </c>
      <c r="K128" s="317"/>
    </row>
    <row r="129" spans="2:11" ht="15" customHeight="1">
      <c r="B129" s="315"/>
      <c r="C129" s="297" t="s">
        <v>36</v>
      </c>
      <c r="D129" s="297"/>
      <c r="E129" s="297"/>
      <c r="F129" s="298" t="s">
        <v>27</v>
      </c>
      <c r="G129" s="297"/>
      <c r="H129" s="297" t="s">
        <v>37</v>
      </c>
      <c r="I129" s="297" t="s">
        <v>23</v>
      </c>
      <c r="J129" s="297">
        <v>20</v>
      </c>
      <c r="K129" s="317"/>
    </row>
    <row r="130" spans="2:11" ht="15" customHeight="1">
      <c r="B130" s="315"/>
      <c r="C130" s="297" t="s">
        <v>38</v>
      </c>
      <c r="D130" s="297"/>
      <c r="E130" s="297"/>
      <c r="F130" s="298" t="s">
        <v>27</v>
      </c>
      <c r="G130" s="297"/>
      <c r="H130" s="297" t="s">
        <v>39</v>
      </c>
      <c r="I130" s="297" t="s">
        <v>23</v>
      </c>
      <c r="J130" s="297">
        <v>20</v>
      </c>
      <c r="K130" s="317"/>
    </row>
    <row r="131" spans="2:11" ht="15" customHeight="1">
      <c r="B131" s="315"/>
      <c r="C131" s="274" t="s">
        <v>26</v>
      </c>
      <c r="D131" s="274"/>
      <c r="E131" s="274"/>
      <c r="F131" s="295" t="s">
        <v>27</v>
      </c>
      <c r="G131" s="274"/>
      <c r="H131" s="274" t="s">
        <v>60</v>
      </c>
      <c r="I131" s="274" t="s">
        <v>23</v>
      </c>
      <c r="J131" s="274">
        <v>50</v>
      </c>
      <c r="K131" s="317"/>
    </row>
    <row r="132" spans="2:11" ht="15" customHeight="1">
      <c r="B132" s="315"/>
      <c r="C132" s="274" t="s">
        <v>40</v>
      </c>
      <c r="D132" s="274"/>
      <c r="E132" s="274"/>
      <c r="F132" s="295" t="s">
        <v>27</v>
      </c>
      <c r="G132" s="274"/>
      <c r="H132" s="274" t="s">
        <v>60</v>
      </c>
      <c r="I132" s="274" t="s">
        <v>23</v>
      </c>
      <c r="J132" s="274">
        <v>50</v>
      </c>
      <c r="K132" s="317"/>
    </row>
    <row r="133" spans="2:11" ht="15" customHeight="1">
      <c r="B133" s="315"/>
      <c r="C133" s="274" t="s">
        <v>46</v>
      </c>
      <c r="D133" s="274"/>
      <c r="E133" s="274"/>
      <c r="F133" s="295" t="s">
        <v>27</v>
      </c>
      <c r="G133" s="274"/>
      <c r="H133" s="274" t="s">
        <v>60</v>
      </c>
      <c r="I133" s="274" t="s">
        <v>23</v>
      </c>
      <c r="J133" s="274">
        <v>50</v>
      </c>
      <c r="K133" s="317"/>
    </row>
    <row r="134" spans="2:11" ht="15" customHeight="1">
      <c r="B134" s="315"/>
      <c r="C134" s="274" t="s">
        <v>48</v>
      </c>
      <c r="D134" s="274"/>
      <c r="E134" s="274"/>
      <c r="F134" s="295" t="s">
        <v>27</v>
      </c>
      <c r="G134" s="274"/>
      <c r="H134" s="274" t="s">
        <v>60</v>
      </c>
      <c r="I134" s="274" t="s">
        <v>23</v>
      </c>
      <c r="J134" s="274">
        <v>50</v>
      </c>
      <c r="K134" s="317"/>
    </row>
    <row r="135" spans="2:11" ht="15" customHeight="1">
      <c r="B135" s="315"/>
      <c r="C135" s="274" t="s">
        <v>262</v>
      </c>
      <c r="D135" s="274"/>
      <c r="E135" s="274"/>
      <c r="F135" s="295" t="s">
        <v>27</v>
      </c>
      <c r="G135" s="274"/>
      <c r="H135" s="274" t="s">
        <v>73</v>
      </c>
      <c r="I135" s="274" t="s">
        <v>23</v>
      </c>
      <c r="J135" s="274">
        <v>255</v>
      </c>
      <c r="K135" s="317"/>
    </row>
    <row r="136" spans="2:11" ht="15" customHeight="1">
      <c r="B136" s="315"/>
      <c r="C136" s="274" t="s">
        <v>50</v>
      </c>
      <c r="D136" s="274"/>
      <c r="E136" s="274"/>
      <c r="F136" s="295" t="s">
        <v>21</v>
      </c>
      <c r="G136" s="274"/>
      <c r="H136" s="274" t="s">
        <v>74</v>
      </c>
      <c r="I136" s="274" t="s">
        <v>52</v>
      </c>
      <c r="J136" s="274"/>
      <c r="K136" s="317"/>
    </row>
    <row r="137" spans="2:11" ht="15" customHeight="1">
      <c r="B137" s="315"/>
      <c r="C137" s="274" t="s">
        <v>53</v>
      </c>
      <c r="D137" s="274"/>
      <c r="E137" s="274"/>
      <c r="F137" s="295" t="s">
        <v>21</v>
      </c>
      <c r="G137" s="274"/>
      <c r="H137" s="274" t="s">
        <v>75</v>
      </c>
      <c r="I137" s="274" t="s">
        <v>55</v>
      </c>
      <c r="J137" s="274"/>
      <c r="K137" s="317"/>
    </row>
    <row r="138" spans="2:11" ht="15" customHeight="1">
      <c r="B138" s="315"/>
      <c r="C138" s="274" t="s">
        <v>56</v>
      </c>
      <c r="D138" s="274"/>
      <c r="E138" s="274"/>
      <c r="F138" s="295" t="s">
        <v>21</v>
      </c>
      <c r="G138" s="274"/>
      <c r="H138" s="274" t="s">
        <v>56</v>
      </c>
      <c r="I138" s="274" t="s">
        <v>55</v>
      </c>
      <c r="J138" s="274"/>
      <c r="K138" s="317"/>
    </row>
    <row r="139" spans="2:11" ht="15" customHeight="1">
      <c r="B139" s="315"/>
      <c r="C139" s="274" t="s">
        <v>173</v>
      </c>
      <c r="D139" s="274"/>
      <c r="E139" s="274"/>
      <c r="F139" s="295" t="s">
        <v>21</v>
      </c>
      <c r="G139" s="274"/>
      <c r="H139" s="274" t="s">
        <v>76</v>
      </c>
      <c r="I139" s="274" t="s">
        <v>55</v>
      </c>
      <c r="J139" s="274"/>
      <c r="K139" s="317"/>
    </row>
    <row r="140" spans="2:11" ht="15" customHeight="1">
      <c r="B140" s="315"/>
      <c r="C140" s="274" t="s">
        <v>77</v>
      </c>
      <c r="D140" s="274"/>
      <c r="E140" s="274"/>
      <c r="F140" s="295" t="s">
        <v>21</v>
      </c>
      <c r="G140" s="274"/>
      <c r="H140" s="274" t="s">
        <v>78</v>
      </c>
      <c r="I140" s="274" t="s">
        <v>55</v>
      </c>
      <c r="J140" s="274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1"/>
      <c r="C142" s="271"/>
      <c r="D142" s="271"/>
      <c r="E142" s="271"/>
      <c r="F142" s="307"/>
      <c r="G142" s="271"/>
      <c r="H142" s="271"/>
      <c r="I142" s="271"/>
      <c r="J142" s="271"/>
      <c r="K142" s="271"/>
    </row>
    <row r="143" spans="2:11" ht="18.75" customHeight="1"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</row>
    <row r="144" spans="2:11" ht="7.5" customHeight="1">
      <c r="B144" s="282"/>
      <c r="C144" s="283"/>
      <c r="D144" s="283"/>
      <c r="E144" s="283"/>
      <c r="F144" s="283"/>
      <c r="G144" s="283"/>
      <c r="H144" s="283"/>
      <c r="I144" s="283"/>
      <c r="J144" s="283"/>
      <c r="K144" s="284"/>
    </row>
    <row r="145" spans="2:11" ht="45" customHeight="1">
      <c r="B145" s="285"/>
      <c r="C145" s="286" t="s">
        <v>79</v>
      </c>
      <c r="D145" s="286"/>
      <c r="E145" s="286"/>
      <c r="F145" s="286"/>
      <c r="G145" s="286"/>
      <c r="H145" s="286"/>
      <c r="I145" s="286"/>
      <c r="J145" s="286"/>
      <c r="K145" s="287"/>
    </row>
    <row r="146" spans="2:11" ht="17.25" customHeight="1">
      <c r="B146" s="285"/>
      <c r="C146" s="288" t="s">
        <v>15</v>
      </c>
      <c r="D146" s="288"/>
      <c r="E146" s="288"/>
      <c r="F146" s="288" t="s">
        <v>16</v>
      </c>
      <c r="G146" s="289"/>
      <c r="H146" s="288" t="s">
        <v>257</v>
      </c>
      <c r="I146" s="288" t="s">
        <v>192</v>
      </c>
      <c r="J146" s="288" t="s">
        <v>17</v>
      </c>
      <c r="K146" s="287"/>
    </row>
    <row r="147" spans="2:11" ht="17.25" customHeight="1">
      <c r="B147" s="285"/>
      <c r="C147" s="290" t="s">
        <v>18</v>
      </c>
      <c r="D147" s="290"/>
      <c r="E147" s="290"/>
      <c r="F147" s="291" t="s">
        <v>19</v>
      </c>
      <c r="G147" s="292"/>
      <c r="H147" s="290"/>
      <c r="I147" s="290"/>
      <c r="J147" s="290" t="s">
        <v>20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24</v>
      </c>
      <c r="D149" s="274"/>
      <c r="E149" s="274"/>
      <c r="F149" s="322" t="s">
        <v>21</v>
      </c>
      <c r="G149" s="274"/>
      <c r="H149" s="321" t="s">
        <v>60</v>
      </c>
      <c r="I149" s="321" t="s">
        <v>23</v>
      </c>
      <c r="J149" s="321">
        <v>120</v>
      </c>
      <c r="K149" s="317"/>
    </row>
    <row r="150" spans="2:11" ht="15" customHeight="1">
      <c r="B150" s="296"/>
      <c r="C150" s="321" t="s">
        <v>69</v>
      </c>
      <c r="D150" s="274"/>
      <c r="E150" s="274"/>
      <c r="F150" s="322" t="s">
        <v>21</v>
      </c>
      <c r="G150" s="274"/>
      <c r="H150" s="321" t="s">
        <v>80</v>
      </c>
      <c r="I150" s="321" t="s">
        <v>23</v>
      </c>
      <c r="J150" s="321" t="s">
        <v>71</v>
      </c>
      <c r="K150" s="317"/>
    </row>
    <row r="151" spans="2:11" ht="15" customHeight="1">
      <c r="B151" s="296"/>
      <c r="C151" s="321" t="s">
        <v>1096</v>
      </c>
      <c r="D151" s="274"/>
      <c r="E151" s="274"/>
      <c r="F151" s="322" t="s">
        <v>21</v>
      </c>
      <c r="G151" s="274"/>
      <c r="H151" s="321" t="s">
        <v>81</v>
      </c>
      <c r="I151" s="321" t="s">
        <v>23</v>
      </c>
      <c r="J151" s="321" t="s">
        <v>71</v>
      </c>
      <c r="K151" s="317"/>
    </row>
    <row r="152" spans="2:11" ht="15" customHeight="1">
      <c r="B152" s="296"/>
      <c r="C152" s="321" t="s">
        <v>26</v>
      </c>
      <c r="D152" s="274"/>
      <c r="E152" s="274"/>
      <c r="F152" s="322" t="s">
        <v>27</v>
      </c>
      <c r="G152" s="274"/>
      <c r="H152" s="321" t="s">
        <v>60</v>
      </c>
      <c r="I152" s="321" t="s">
        <v>23</v>
      </c>
      <c r="J152" s="321">
        <v>50</v>
      </c>
      <c r="K152" s="317"/>
    </row>
    <row r="153" spans="2:11" ht="15" customHeight="1">
      <c r="B153" s="296"/>
      <c r="C153" s="321" t="s">
        <v>29</v>
      </c>
      <c r="D153" s="274"/>
      <c r="E153" s="274"/>
      <c r="F153" s="322" t="s">
        <v>21</v>
      </c>
      <c r="G153" s="274"/>
      <c r="H153" s="321" t="s">
        <v>60</v>
      </c>
      <c r="I153" s="321" t="s">
        <v>31</v>
      </c>
      <c r="J153" s="321"/>
      <c r="K153" s="317"/>
    </row>
    <row r="154" spans="2:11" ht="15" customHeight="1">
      <c r="B154" s="296"/>
      <c r="C154" s="321" t="s">
        <v>40</v>
      </c>
      <c r="D154" s="274"/>
      <c r="E154" s="274"/>
      <c r="F154" s="322" t="s">
        <v>27</v>
      </c>
      <c r="G154" s="274"/>
      <c r="H154" s="321" t="s">
        <v>60</v>
      </c>
      <c r="I154" s="321" t="s">
        <v>23</v>
      </c>
      <c r="J154" s="321">
        <v>50</v>
      </c>
      <c r="K154" s="317"/>
    </row>
    <row r="155" spans="2:11" ht="15" customHeight="1">
      <c r="B155" s="296"/>
      <c r="C155" s="321" t="s">
        <v>48</v>
      </c>
      <c r="D155" s="274"/>
      <c r="E155" s="274"/>
      <c r="F155" s="322" t="s">
        <v>27</v>
      </c>
      <c r="G155" s="274"/>
      <c r="H155" s="321" t="s">
        <v>60</v>
      </c>
      <c r="I155" s="321" t="s">
        <v>23</v>
      </c>
      <c r="J155" s="321">
        <v>50</v>
      </c>
      <c r="K155" s="317"/>
    </row>
    <row r="156" spans="2:11" ht="15" customHeight="1">
      <c r="B156" s="296"/>
      <c r="C156" s="321" t="s">
        <v>46</v>
      </c>
      <c r="D156" s="274"/>
      <c r="E156" s="274"/>
      <c r="F156" s="322" t="s">
        <v>27</v>
      </c>
      <c r="G156" s="274"/>
      <c r="H156" s="321" t="s">
        <v>60</v>
      </c>
      <c r="I156" s="321" t="s">
        <v>23</v>
      </c>
      <c r="J156" s="321">
        <v>50</v>
      </c>
      <c r="K156" s="317"/>
    </row>
    <row r="157" spans="2:11" ht="15" customHeight="1">
      <c r="B157" s="296"/>
      <c r="C157" s="321" t="s">
        <v>221</v>
      </c>
      <c r="D157" s="274"/>
      <c r="E157" s="274"/>
      <c r="F157" s="322" t="s">
        <v>21</v>
      </c>
      <c r="G157" s="274"/>
      <c r="H157" s="321" t="s">
        <v>82</v>
      </c>
      <c r="I157" s="321" t="s">
        <v>23</v>
      </c>
      <c r="J157" s="321" t="s">
        <v>83</v>
      </c>
      <c r="K157" s="317"/>
    </row>
    <row r="158" spans="2:11" ht="15" customHeight="1">
      <c r="B158" s="296"/>
      <c r="C158" s="321" t="s">
        <v>84</v>
      </c>
      <c r="D158" s="274"/>
      <c r="E158" s="274"/>
      <c r="F158" s="322" t="s">
        <v>21</v>
      </c>
      <c r="G158" s="274"/>
      <c r="H158" s="321" t="s">
        <v>85</v>
      </c>
      <c r="I158" s="321" t="s">
        <v>55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1"/>
      <c r="C160" s="274"/>
      <c r="D160" s="274"/>
      <c r="E160" s="274"/>
      <c r="F160" s="295"/>
      <c r="G160" s="274"/>
      <c r="H160" s="274"/>
      <c r="I160" s="274"/>
      <c r="J160" s="274"/>
      <c r="K160" s="271"/>
    </row>
    <row r="161" spans="2:11" ht="18.75" customHeight="1"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</row>
    <row r="162" spans="2:11" ht="7.5" customHeight="1">
      <c r="B162" s="258"/>
      <c r="C162" s="259"/>
      <c r="D162" s="259"/>
      <c r="E162" s="259"/>
      <c r="F162" s="259"/>
      <c r="G162" s="259"/>
      <c r="H162" s="259"/>
      <c r="I162" s="259"/>
      <c r="J162" s="259"/>
      <c r="K162" s="260"/>
    </row>
    <row r="163" spans="2:11" ht="45" customHeight="1">
      <c r="B163" s="261"/>
      <c r="C163" s="262" t="s">
        <v>86</v>
      </c>
      <c r="D163" s="262"/>
      <c r="E163" s="262"/>
      <c r="F163" s="262"/>
      <c r="G163" s="262"/>
      <c r="H163" s="262"/>
      <c r="I163" s="262"/>
      <c r="J163" s="262"/>
      <c r="K163" s="263"/>
    </row>
    <row r="164" spans="2:11" ht="17.25" customHeight="1">
      <c r="B164" s="261"/>
      <c r="C164" s="288" t="s">
        <v>15</v>
      </c>
      <c r="D164" s="288"/>
      <c r="E164" s="288"/>
      <c r="F164" s="288" t="s">
        <v>16</v>
      </c>
      <c r="G164" s="325"/>
      <c r="H164" s="326" t="s">
        <v>257</v>
      </c>
      <c r="I164" s="326" t="s">
        <v>192</v>
      </c>
      <c r="J164" s="288" t="s">
        <v>17</v>
      </c>
      <c r="K164" s="263"/>
    </row>
    <row r="165" spans="2:11" ht="17.25" customHeight="1">
      <c r="B165" s="265"/>
      <c r="C165" s="290" t="s">
        <v>18</v>
      </c>
      <c r="D165" s="290"/>
      <c r="E165" s="290"/>
      <c r="F165" s="291" t="s">
        <v>19</v>
      </c>
      <c r="G165" s="327"/>
      <c r="H165" s="328"/>
      <c r="I165" s="328"/>
      <c r="J165" s="290" t="s">
        <v>20</v>
      </c>
      <c r="K165" s="267"/>
    </row>
    <row r="166" spans="2:11" ht="5.25" customHeight="1">
      <c r="B166" s="296"/>
      <c r="C166" s="293"/>
      <c r="D166" s="293"/>
      <c r="E166" s="293"/>
      <c r="F166" s="293"/>
      <c r="G166" s="294"/>
      <c r="H166" s="293"/>
      <c r="I166" s="293"/>
      <c r="J166" s="293"/>
      <c r="K166" s="317"/>
    </row>
    <row r="167" spans="2:11" ht="15" customHeight="1">
      <c r="B167" s="296"/>
      <c r="C167" s="274" t="s">
        <v>24</v>
      </c>
      <c r="D167" s="274"/>
      <c r="E167" s="274"/>
      <c r="F167" s="295" t="s">
        <v>21</v>
      </c>
      <c r="G167" s="274"/>
      <c r="H167" s="274" t="s">
        <v>60</v>
      </c>
      <c r="I167" s="274" t="s">
        <v>23</v>
      </c>
      <c r="J167" s="274">
        <v>120</v>
      </c>
      <c r="K167" s="317"/>
    </row>
    <row r="168" spans="2:11" ht="15" customHeight="1">
      <c r="B168" s="296"/>
      <c r="C168" s="274" t="s">
        <v>69</v>
      </c>
      <c r="D168" s="274"/>
      <c r="E168" s="274"/>
      <c r="F168" s="295" t="s">
        <v>21</v>
      </c>
      <c r="G168" s="274"/>
      <c r="H168" s="274" t="s">
        <v>70</v>
      </c>
      <c r="I168" s="274" t="s">
        <v>23</v>
      </c>
      <c r="J168" s="274" t="s">
        <v>71</v>
      </c>
      <c r="K168" s="317"/>
    </row>
    <row r="169" spans="2:11" ht="15" customHeight="1">
      <c r="B169" s="296"/>
      <c r="C169" s="274" t="s">
        <v>1096</v>
      </c>
      <c r="D169" s="274"/>
      <c r="E169" s="274"/>
      <c r="F169" s="295" t="s">
        <v>21</v>
      </c>
      <c r="G169" s="274"/>
      <c r="H169" s="274" t="s">
        <v>87</v>
      </c>
      <c r="I169" s="274" t="s">
        <v>23</v>
      </c>
      <c r="J169" s="274" t="s">
        <v>71</v>
      </c>
      <c r="K169" s="317"/>
    </row>
    <row r="170" spans="2:11" ht="15" customHeight="1">
      <c r="B170" s="296"/>
      <c r="C170" s="274" t="s">
        <v>26</v>
      </c>
      <c r="D170" s="274"/>
      <c r="E170" s="274"/>
      <c r="F170" s="295" t="s">
        <v>27</v>
      </c>
      <c r="G170" s="274"/>
      <c r="H170" s="274" t="s">
        <v>87</v>
      </c>
      <c r="I170" s="274" t="s">
        <v>23</v>
      </c>
      <c r="J170" s="274">
        <v>50</v>
      </c>
      <c r="K170" s="317"/>
    </row>
    <row r="171" spans="2:11" ht="15" customHeight="1">
      <c r="B171" s="296"/>
      <c r="C171" s="274" t="s">
        <v>29</v>
      </c>
      <c r="D171" s="274"/>
      <c r="E171" s="274"/>
      <c r="F171" s="295" t="s">
        <v>21</v>
      </c>
      <c r="G171" s="274"/>
      <c r="H171" s="274" t="s">
        <v>87</v>
      </c>
      <c r="I171" s="274" t="s">
        <v>31</v>
      </c>
      <c r="J171" s="274"/>
      <c r="K171" s="317"/>
    </row>
    <row r="172" spans="2:11" ht="15" customHeight="1">
      <c r="B172" s="296"/>
      <c r="C172" s="274" t="s">
        <v>40</v>
      </c>
      <c r="D172" s="274"/>
      <c r="E172" s="274"/>
      <c r="F172" s="295" t="s">
        <v>27</v>
      </c>
      <c r="G172" s="274"/>
      <c r="H172" s="274" t="s">
        <v>87</v>
      </c>
      <c r="I172" s="274" t="s">
        <v>23</v>
      </c>
      <c r="J172" s="274">
        <v>50</v>
      </c>
      <c r="K172" s="317"/>
    </row>
    <row r="173" spans="2:11" ht="15" customHeight="1">
      <c r="B173" s="296"/>
      <c r="C173" s="274" t="s">
        <v>48</v>
      </c>
      <c r="D173" s="274"/>
      <c r="E173" s="274"/>
      <c r="F173" s="295" t="s">
        <v>27</v>
      </c>
      <c r="G173" s="274"/>
      <c r="H173" s="274" t="s">
        <v>87</v>
      </c>
      <c r="I173" s="274" t="s">
        <v>23</v>
      </c>
      <c r="J173" s="274">
        <v>50</v>
      </c>
      <c r="K173" s="317"/>
    </row>
    <row r="174" spans="2:11" ht="15" customHeight="1">
      <c r="B174" s="296"/>
      <c r="C174" s="274" t="s">
        <v>46</v>
      </c>
      <c r="D174" s="274"/>
      <c r="E174" s="274"/>
      <c r="F174" s="295" t="s">
        <v>27</v>
      </c>
      <c r="G174" s="274"/>
      <c r="H174" s="274" t="s">
        <v>87</v>
      </c>
      <c r="I174" s="274" t="s">
        <v>23</v>
      </c>
      <c r="J174" s="274">
        <v>50</v>
      </c>
      <c r="K174" s="317"/>
    </row>
    <row r="175" spans="2:11" ht="15" customHeight="1">
      <c r="B175" s="296"/>
      <c r="C175" s="274" t="s">
        <v>256</v>
      </c>
      <c r="D175" s="274"/>
      <c r="E175" s="274"/>
      <c r="F175" s="295" t="s">
        <v>21</v>
      </c>
      <c r="G175" s="274"/>
      <c r="H175" s="274" t="s">
        <v>88</v>
      </c>
      <c r="I175" s="274" t="s">
        <v>89</v>
      </c>
      <c r="J175" s="274"/>
      <c r="K175" s="317"/>
    </row>
    <row r="176" spans="2:11" ht="15" customHeight="1">
      <c r="B176" s="296"/>
      <c r="C176" s="274" t="s">
        <v>192</v>
      </c>
      <c r="D176" s="274"/>
      <c r="E176" s="274"/>
      <c r="F176" s="295" t="s">
        <v>21</v>
      </c>
      <c r="G176" s="274"/>
      <c r="H176" s="274" t="s">
        <v>90</v>
      </c>
      <c r="I176" s="274" t="s">
        <v>91</v>
      </c>
      <c r="J176" s="274">
        <v>1</v>
      </c>
      <c r="K176" s="317"/>
    </row>
    <row r="177" spans="2:11" ht="15" customHeight="1">
      <c r="B177" s="296"/>
      <c r="C177" s="274" t="s">
        <v>188</v>
      </c>
      <c r="D177" s="274"/>
      <c r="E177" s="274"/>
      <c r="F177" s="295" t="s">
        <v>21</v>
      </c>
      <c r="G177" s="274"/>
      <c r="H177" s="274" t="s">
        <v>92</v>
      </c>
      <c r="I177" s="274" t="s">
        <v>23</v>
      </c>
      <c r="J177" s="274">
        <v>20</v>
      </c>
      <c r="K177" s="317"/>
    </row>
    <row r="178" spans="2:11" ht="15" customHeight="1">
      <c r="B178" s="296"/>
      <c r="C178" s="274" t="s">
        <v>257</v>
      </c>
      <c r="D178" s="274"/>
      <c r="E178" s="274"/>
      <c r="F178" s="295" t="s">
        <v>21</v>
      </c>
      <c r="G178" s="274"/>
      <c r="H178" s="274" t="s">
        <v>93</v>
      </c>
      <c r="I178" s="274" t="s">
        <v>23</v>
      </c>
      <c r="J178" s="274">
        <v>255</v>
      </c>
      <c r="K178" s="317"/>
    </row>
    <row r="179" spans="2:11" ht="15" customHeight="1">
      <c r="B179" s="296"/>
      <c r="C179" s="274" t="s">
        <v>258</v>
      </c>
      <c r="D179" s="274"/>
      <c r="E179" s="274"/>
      <c r="F179" s="295" t="s">
        <v>21</v>
      </c>
      <c r="G179" s="274"/>
      <c r="H179" s="274" t="s">
        <v>1108</v>
      </c>
      <c r="I179" s="274" t="s">
        <v>23</v>
      </c>
      <c r="J179" s="274">
        <v>10</v>
      </c>
      <c r="K179" s="317"/>
    </row>
    <row r="180" spans="2:11" ht="15" customHeight="1">
      <c r="B180" s="296"/>
      <c r="C180" s="274" t="s">
        <v>259</v>
      </c>
      <c r="D180" s="274"/>
      <c r="E180" s="274"/>
      <c r="F180" s="295" t="s">
        <v>21</v>
      </c>
      <c r="G180" s="274"/>
      <c r="H180" s="274" t="s">
        <v>94</v>
      </c>
      <c r="I180" s="274" t="s">
        <v>55</v>
      </c>
      <c r="J180" s="274"/>
      <c r="K180" s="317"/>
    </row>
    <row r="181" spans="2:11" ht="15" customHeight="1">
      <c r="B181" s="296"/>
      <c r="C181" s="274" t="s">
        <v>95</v>
      </c>
      <c r="D181" s="274"/>
      <c r="E181" s="274"/>
      <c r="F181" s="295" t="s">
        <v>21</v>
      </c>
      <c r="G181" s="274"/>
      <c r="H181" s="274" t="s">
        <v>96</v>
      </c>
      <c r="I181" s="274" t="s">
        <v>55</v>
      </c>
      <c r="J181" s="274"/>
      <c r="K181" s="317"/>
    </row>
    <row r="182" spans="2:11" ht="15" customHeight="1">
      <c r="B182" s="296"/>
      <c r="C182" s="274" t="s">
        <v>84</v>
      </c>
      <c r="D182" s="274"/>
      <c r="E182" s="274"/>
      <c r="F182" s="295" t="s">
        <v>21</v>
      </c>
      <c r="G182" s="274"/>
      <c r="H182" s="274" t="s">
        <v>97</v>
      </c>
      <c r="I182" s="274" t="s">
        <v>55</v>
      </c>
      <c r="J182" s="274"/>
      <c r="K182" s="317"/>
    </row>
    <row r="183" spans="2:11" ht="15" customHeight="1">
      <c r="B183" s="296"/>
      <c r="C183" s="274" t="s">
        <v>261</v>
      </c>
      <c r="D183" s="274"/>
      <c r="E183" s="274"/>
      <c r="F183" s="295" t="s">
        <v>27</v>
      </c>
      <c r="G183" s="274"/>
      <c r="H183" s="274" t="s">
        <v>98</v>
      </c>
      <c r="I183" s="274" t="s">
        <v>23</v>
      </c>
      <c r="J183" s="274">
        <v>50</v>
      </c>
      <c r="K183" s="317"/>
    </row>
    <row r="184" spans="2:11" ht="15" customHeight="1">
      <c r="B184" s="296"/>
      <c r="C184" s="274" t="s">
        <v>99</v>
      </c>
      <c r="D184" s="274"/>
      <c r="E184" s="274"/>
      <c r="F184" s="295" t="s">
        <v>27</v>
      </c>
      <c r="G184" s="274"/>
      <c r="H184" s="274" t="s">
        <v>100</v>
      </c>
      <c r="I184" s="274" t="s">
        <v>101</v>
      </c>
      <c r="J184" s="274"/>
      <c r="K184" s="317"/>
    </row>
    <row r="185" spans="2:11" ht="15" customHeight="1">
      <c r="B185" s="296"/>
      <c r="C185" s="274" t="s">
        <v>102</v>
      </c>
      <c r="D185" s="274"/>
      <c r="E185" s="274"/>
      <c r="F185" s="295" t="s">
        <v>27</v>
      </c>
      <c r="G185" s="274"/>
      <c r="H185" s="274" t="s">
        <v>103</v>
      </c>
      <c r="I185" s="274" t="s">
        <v>101</v>
      </c>
      <c r="J185" s="274"/>
      <c r="K185" s="317"/>
    </row>
    <row r="186" spans="2:11" ht="15" customHeight="1">
      <c r="B186" s="296"/>
      <c r="C186" s="274" t="s">
        <v>104</v>
      </c>
      <c r="D186" s="274"/>
      <c r="E186" s="274"/>
      <c r="F186" s="295" t="s">
        <v>27</v>
      </c>
      <c r="G186" s="274"/>
      <c r="H186" s="274" t="s">
        <v>105</v>
      </c>
      <c r="I186" s="274" t="s">
        <v>101</v>
      </c>
      <c r="J186" s="274"/>
      <c r="K186" s="317"/>
    </row>
    <row r="187" spans="2:11" ht="15" customHeight="1">
      <c r="B187" s="296"/>
      <c r="C187" s="329" t="s">
        <v>106</v>
      </c>
      <c r="D187" s="274"/>
      <c r="E187" s="274"/>
      <c r="F187" s="295" t="s">
        <v>27</v>
      </c>
      <c r="G187" s="274"/>
      <c r="H187" s="274" t="s">
        <v>107</v>
      </c>
      <c r="I187" s="274" t="s">
        <v>108</v>
      </c>
      <c r="J187" s="330" t="s">
        <v>109</v>
      </c>
      <c r="K187" s="317"/>
    </row>
    <row r="188" spans="2:11" ht="15" customHeight="1">
      <c r="B188" s="323"/>
      <c r="C188" s="331"/>
      <c r="D188" s="305"/>
      <c r="E188" s="305"/>
      <c r="F188" s="305"/>
      <c r="G188" s="305"/>
      <c r="H188" s="305"/>
      <c r="I188" s="305"/>
      <c r="J188" s="305"/>
      <c r="K188" s="324"/>
    </row>
    <row r="189" spans="2:11" ht="18.75" customHeight="1">
      <c r="B189" s="332"/>
      <c r="C189" s="333"/>
      <c r="D189" s="333"/>
      <c r="E189" s="333"/>
      <c r="F189" s="334"/>
      <c r="G189" s="274"/>
      <c r="H189" s="274"/>
      <c r="I189" s="274"/>
      <c r="J189" s="274"/>
      <c r="K189" s="271"/>
    </row>
    <row r="190" spans="2:11" ht="18.75" customHeight="1">
      <c r="B190" s="271"/>
      <c r="C190" s="274"/>
      <c r="D190" s="274"/>
      <c r="E190" s="274"/>
      <c r="F190" s="295"/>
      <c r="G190" s="274"/>
      <c r="H190" s="274"/>
      <c r="I190" s="274"/>
      <c r="J190" s="274"/>
      <c r="K190" s="271"/>
    </row>
    <row r="191" spans="2:11" ht="18.75" customHeight="1"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</row>
    <row r="192" spans="2:11" ht="13.5">
      <c r="B192" s="258"/>
      <c r="C192" s="259"/>
      <c r="D192" s="259"/>
      <c r="E192" s="259"/>
      <c r="F192" s="259"/>
      <c r="G192" s="259"/>
      <c r="H192" s="259"/>
      <c r="I192" s="259"/>
      <c r="J192" s="259"/>
      <c r="K192" s="260"/>
    </row>
    <row r="193" spans="2:11" ht="21">
      <c r="B193" s="261"/>
      <c r="C193" s="262" t="s">
        <v>110</v>
      </c>
      <c r="D193" s="262"/>
      <c r="E193" s="262"/>
      <c r="F193" s="262"/>
      <c r="G193" s="262"/>
      <c r="H193" s="262"/>
      <c r="I193" s="262"/>
      <c r="J193" s="262"/>
      <c r="K193" s="263"/>
    </row>
    <row r="194" spans="2:11" ht="25.5" customHeight="1">
      <c r="B194" s="261"/>
      <c r="C194" s="335" t="s">
        <v>111</v>
      </c>
      <c r="D194" s="335"/>
      <c r="E194" s="335"/>
      <c r="F194" s="335" t="s">
        <v>112</v>
      </c>
      <c r="G194" s="336"/>
      <c r="H194" s="337" t="s">
        <v>113</v>
      </c>
      <c r="I194" s="337"/>
      <c r="J194" s="337"/>
      <c r="K194" s="263"/>
    </row>
    <row r="195" spans="2:11" ht="5.25" customHeight="1">
      <c r="B195" s="296"/>
      <c r="C195" s="293"/>
      <c r="D195" s="293"/>
      <c r="E195" s="293"/>
      <c r="F195" s="293"/>
      <c r="G195" s="274"/>
      <c r="H195" s="293"/>
      <c r="I195" s="293"/>
      <c r="J195" s="293"/>
      <c r="K195" s="317"/>
    </row>
    <row r="196" spans="2:11" ht="15" customHeight="1">
      <c r="B196" s="296"/>
      <c r="C196" s="274" t="s">
        <v>114</v>
      </c>
      <c r="D196" s="274"/>
      <c r="E196" s="274"/>
      <c r="F196" s="295" t="s">
        <v>178</v>
      </c>
      <c r="G196" s="274"/>
      <c r="H196" s="338" t="s">
        <v>115</v>
      </c>
      <c r="I196" s="338"/>
      <c r="J196" s="338"/>
      <c r="K196" s="317"/>
    </row>
    <row r="197" spans="2:11" ht="15" customHeight="1">
      <c r="B197" s="296"/>
      <c r="C197" s="302"/>
      <c r="D197" s="274"/>
      <c r="E197" s="274"/>
      <c r="F197" s="295" t="s">
        <v>179</v>
      </c>
      <c r="G197" s="274"/>
      <c r="H197" s="338" t="s">
        <v>116</v>
      </c>
      <c r="I197" s="338"/>
      <c r="J197" s="338"/>
      <c r="K197" s="317"/>
    </row>
    <row r="198" spans="2:11" ht="15" customHeight="1">
      <c r="B198" s="296"/>
      <c r="C198" s="302"/>
      <c r="D198" s="274"/>
      <c r="E198" s="274"/>
      <c r="F198" s="295" t="s">
        <v>182</v>
      </c>
      <c r="G198" s="274"/>
      <c r="H198" s="338" t="s">
        <v>117</v>
      </c>
      <c r="I198" s="338"/>
      <c r="J198" s="338"/>
      <c r="K198" s="317"/>
    </row>
    <row r="199" spans="2:11" ht="15" customHeight="1">
      <c r="B199" s="296"/>
      <c r="C199" s="274"/>
      <c r="D199" s="274"/>
      <c r="E199" s="274"/>
      <c r="F199" s="295" t="s">
        <v>180</v>
      </c>
      <c r="G199" s="274"/>
      <c r="H199" s="338" t="s">
        <v>118</v>
      </c>
      <c r="I199" s="338"/>
      <c r="J199" s="338"/>
      <c r="K199" s="317"/>
    </row>
    <row r="200" spans="2:11" ht="15" customHeight="1">
      <c r="B200" s="296"/>
      <c r="C200" s="274"/>
      <c r="D200" s="274"/>
      <c r="E200" s="274"/>
      <c r="F200" s="295" t="s">
        <v>181</v>
      </c>
      <c r="G200" s="274"/>
      <c r="H200" s="338" t="s">
        <v>119</v>
      </c>
      <c r="I200" s="338"/>
      <c r="J200" s="338"/>
      <c r="K200" s="317"/>
    </row>
    <row r="201" spans="2:11" ht="15" customHeight="1">
      <c r="B201" s="296"/>
      <c r="C201" s="274"/>
      <c r="D201" s="274"/>
      <c r="E201" s="274"/>
      <c r="F201" s="295"/>
      <c r="G201" s="274"/>
      <c r="H201" s="274"/>
      <c r="I201" s="274"/>
      <c r="J201" s="274"/>
      <c r="K201" s="317"/>
    </row>
    <row r="202" spans="2:11" ht="15" customHeight="1">
      <c r="B202" s="296"/>
      <c r="C202" s="274" t="s">
        <v>67</v>
      </c>
      <c r="D202" s="274"/>
      <c r="E202" s="274"/>
      <c r="F202" s="295" t="s">
        <v>213</v>
      </c>
      <c r="G202" s="274"/>
      <c r="H202" s="338" t="s">
        <v>120</v>
      </c>
      <c r="I202" s="338"/>
      <c r="J202" s="338"/>
      <c r="K202" s="317"/>
    </row>
    <row r="203" spans="2:11" ht="15" customHeight="1">
      <c r="B203" s="296"/>
      <c r="C203" s="302"/>
      <c r="D203" s="274"/>
      <c r="E203" s="274"/>
      <c r="F203" s="295" t="s">
        <v>1090</v>
      </c>
      <c r="G203" s="274"/>
      <c r="H203" s="338" t="s">
        <v>1091</v>
      </c>
      <c r="I203" s="338"/>
      <c r="J203" s="338"/>
      <c r="K203" s="317"/>
    </row>
    <row r="204" spans="2:11" ht="15" customHeight="1">
      <c r="B204" s="296"/>
      <c r="C204" s="274"/>
      <c r="D204" s="274"/>
      <c r="E204" s="274"/>
      <c r="F204" s="295" t="s">
        <v>1088</v>
      </c>
      <c r="G204" s="274"/>
      <c r="H204" s="338" t="s">
        <v>121</v>
      </c>
      <c r="I204" s="338"/>
      <c r="J204" s="338"/>
      <c r="K204" s="317"/>
    </row>
    <row r="205" spans="2:11" ht="15" customHeight="1">
      <c r="B205" s="339"/>
      <c r="C205" s="302"/>
      <c r="D205" s="302"/>
      <c r="E205" s="302"/>
      <c r="F205" s="295" t="s">
        <v>1092</v>
      </c>
      <c r="G205" s="280"/>
      <c r="H205" s="340" t="s">
        <v>1093</v>
      </c>
      <c r="I205" s="340"/>
      <c r="J205" s="340"/>
      <c r="K205" s="341"/>
    </row>
    <row r="206" spans="2:11" ht="15" customHeight="1">
      <c r="B206" s="339"/>
      <c r="C206" s="302"/>
      <c r="D206" s="302"/>
      <c r="E206" s="302"/>
      <c r="F206" s="295" t="s">
        <v>1094</v>
      </c>
      <c r="G206" s="280"/>
      <c r="H206" s="340" t="s">
        <v>122</v>
      </c>
      <c r="I206" s="340"/>
      <c r="J206" s="340"/>
      <c r="K206" s="341"/>
    </row>
    <row r="207" spans="2:11" ht="15" customHeight="1">
      <c r="B207" s="339"/>
      <c r="C207" s="302"/>
      <c r="D207" s="302"/>
      <c r="E207" s="302"/>
      <c r="F207" s="342"/>
      <c r="G207" s="280"/>
      <c r="H207" s="343"/>
      <c r="I207" s="343"/>
      <c r="J207" s="343"/>
      <c r="K207" s="341"/>
    </row>
    <row r="208" spans="2:11" ht="15" customHeight="1">
      <c r="B208" s="339"/>
      <c r="C208" s="274" t="s">
        <v>91</v>
      </c>
      <c r="D208" s="302"/>
      <c r="E208" s="302"/>
      <c r="F208" s="295">
        <v>1</v>
      </c>
      <c r="G208" s="280"/>
      <c r="H208" s="340" t="s">
        <v>123</v>
      </c>
      <c r="I208" s="340"/>
      <c r="J208" s="340"/>
      <c r="K208" s="341"/>
    </row>
    <row r="209" spans="2:11" ht="15" customHeight="1">
      <c r="B209" s="339"/>
      <c r="C209" s="302"/>
      <c r="D209" s="302"/>
      <c r="E209" s="302"/>
      <c r="F209" s="295">
        <v>2</v>
      </c>
      <c r="G209" s="280"/>
      <c r="H209" s="340" t="s">
        <v>124</v>
      </c>
      <c r="I209" s="340"/>
      <c r="J209" s="340"/>
      <c r="K209" s="341"/>
    </row>
    <row r="210" spans="2:11" ht="15" customHeight="1">
      <c r="B210" s="339"/>
      <c r="C210" s="302"/>
      <c r="D210" s="302"/>
      <c r="E210" s="302"/>
      <c r="F210" s="295">
        <v>3</v>
      </c>
      <c r="G210" s="280"/>
      <c r="H210" s="340" t="s">
        <v>125</v>
      </c>
      <c r="I210" s="340"/>
      <c r="J210" s="340"/>
      <c r="K210" s="341"/>
    </row>
    <row r="211" spans="2:11" ht="15" customHeight="1">
      <c r="B211" s="339"/>
      <c r="C211" s="302"/>
      <c r="D211" s="302"/>
      <c r="E211" s="302"/>
      <c r="F211" s="295">
        <v>4</v>
      </c>
      <c r="G211" s="280"/>
      <c r="H211" s="340" t="s">
        <v>126</v>
      </c>
      <c r="I211" s="340"/>
      <c r="J211" s="340"/>
      <c r="K211" s="341"/>
    </row>
    <row r="212" spans="2:11" ht="12.75" customHeight="1">
      <c r="B212" s="344"/>
      <c r="C212" s="345"/>
      <c r="D212" s="345"/>
      <c r="E212" s="345"/>
      <c r="F212" s="345"/>
      <c r="G212" s="345"/>
      <c r="H212" s="345"/>
      <c r="I212" s="345"/>
      <c r="J212" s="345"/>
      <c r="K212" s="346"/>
    </row>
  </sheetData>
  <sheetProtection/>
  <mergeCells count="77">
    <mergeCell ref="C9:J9"/>
    <mergeCell ref="D10:J10"/>
    <mergeCell ref="D13:J13"/>
    <mergeCell ref="C3:J3"/>
    <mergeCell ref="C4:J4"/>
    <mergeCell ref="C6:J6"/>
    <mergeCell ref="C7:J7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23:J23"/>
    <mergeCell ref="D25:J25"/>
    <mergeCell ref="D26:J26"/>
    <mergeCell ref="D28:J28"/>
    <mergeCell ref="C24:J24"/>
    <mergeCell ref="E47:J47"/>
    <mergeCell ref="D33:J33"/>
    <mergeCell ref="G34:J34"/>
    <mergeCell ref="G35:J35"/>
    <mergeCell ref="D32:J32"/>
    <mergeCell ref="E48:J48"/>
    <mergeCell ref="G36:J36"/>
    <mergeCell ref="G37:J37"/>
    <mergeCell ref="D29:J29"/>
    <mergeCell ref="D31:J31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D49:J49"/>
    <mergeCell ref="C52:J52"/>
    <mergeCell ref="C53:J53"/>
    <mergeCell ref="C55:J55"/>
    <mergeCell ref="D56:J56"/>
    <mergeCell ref="D57:J57"/>
    <mergeCell ref="D58:J58"/>
    <mergeCell ref="D60:J60"/>
    <mergeCell ref="D63:J63"/>
    <mergeCell ref="D61:J61"/>
    <mergeCell ref="D59:J59"/>
    <mergeCell ref="D64:J64"/>
    <mergeCell ref="D66:J66"/>
    <mergeCell ref="D65:J65"/>
    <mergeCell ref="C100:J100"/>
    <mergeCell ref="D67:J67"/>
    <mergeCell ref="D68:J68"/>
    <mergeCell ref="C73:J73"/>
    <mergeCell ref="H196:J196"/>
    <mergeCell ref="H194:J194"/>
    <mergeCell ref="C163:J163"/>
    <mergeCell ref="C120:J120"/>
    <mergeCell ref="C145:J145"/>
    <mergeCell ref="C193:J193"/>
    <mergeCell ref="H204:J204"/>
    <mergeCell ref="H199:J199"/>
    <mergeCell ref="H197:J197"/>
    <mergeCell ref="H208:J208"/>
    <mergeCell ref="H205:J205"/>
    <mergeCell ref="H203:J203"/>
    <mergeCell ref="H202:J202"/>
    <mergeCell ref="H200:J200"/>
    <mergeCell ref="H198:J198"/>
    <mergeCell ref="H210:J210"/>
    <mergeCell ref="H211:J211"/>
    <mergeCell ref="H209:J209"/>
    <mergeCell ref="H206:J206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HP4520\Daniela</dc:creator>
  <cp:keywords/>
  <dc:description/>
  <cp:lastModifiedBy>Daniela Durdíková</cp:lastModifiedBy>
  <dcterms:created xsi:type="dcterms:W3CDTF">2016-04-15T08:44:15Z</dcterms:created>
  <dcterms:modified xsi:type="dcterms:W3CDTF">2016-04-15T08:44:25Z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