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0" windowWidth="24240" windowHeight="121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'Položky'!$A$1:$G$39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<sst xmlns="http://schemas.openxmlformats.org/spreadsheetml/2006/main" count="202" uniqueCount="151">
  <si>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</si>
  <si>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</si>
  <si>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</si>
  <si>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</si>
  <si>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</si>
  <si>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</si>
  <si>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</si>
  <si>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</si>
  <si>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</si>
  <si>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</si>
  <si>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</si>
  <si>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</si>
  <si>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</si>
  <si>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</si>
  <si>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</si>
  <si>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</si>
  <si>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</si>
  <si>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</si>
  <si>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</si>
  <si>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</si>
  <si>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</si>
  <si>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</si>
  <si>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</si>
  <si>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</si>
  <si>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</si>
  <si>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</si>
  <si>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</si>
  <si>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</si>
  <si>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</si>
  <si>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</si>
  <si>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</si>
  <si>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</si>
  <si>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</si>
  <si>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</si>
  <si>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</si>
  <si>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</si>
  <si>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</si>
  <si>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</si>
  <si>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</si>
  <si>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</si>
  <si>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</si>
  <si>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</si>
  <si>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</si>
  <si>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</si>
  <si>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</si>
  <si>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</si>
  <si>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</si>
  <si>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</si>
  <si>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</si>
  <si>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</si>
  <si>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</si>
  <si>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</si>
  <si>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</si>
  <si>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</si>
  <si>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</si>
  <si>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</si>
  <si>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</si>
  <si>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</si>
  <si>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</si>
  <si>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</si>
  <si>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</si>
  <si>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</si>
  <si>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</si>
  <si>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</si>
  <si>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</si>
  <si>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</si>
  <si>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</si>
  <si>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</si>
  <si>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</si>
  <si>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</si>
  <si>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</si>
  <si>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</si>
  <si>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</si>
  <si>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</si>
  <si>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</si>
  <si>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</si>
  <si>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MCR161005</t>
  </si>
  <si>
    <t>Vězeňská služba České Republiky - Věznice Opava</t>
  </si>
  <si>
    <t>01</t>
  </si>
  <si>
    <t>Oprava fasády 3. budova Krnovská</t>
  </si>
  <si>
    <t>01A</t>
  </si>
  <si>
    <t>Oprava  fasády</t>
  </si>
  <si>
    <t>62</t>
  </si>
  <si>
    <t>Úpravy povrchů vnější</t>
  </si>
  <si>
    <t>602022191R09</t>
  </si>
  <si>
    <t xml:space="preserve">Penetrační nátěr stěn </t>
  </si>
  <si>
    <t>m2</t>
  </si>
  <si>
    <t>620991121R00</t>
  </si>
  <si>
    <t xml:space="preserve">Zakrývání výplní vnějších otvorů z lešení </t>
  </si>
  <si>
    <t>622471317R00</t>
  </si>
  <si>
    <t xml:space="preserve">Nátěr nebo nástřik stěn vnějších, složitost 1 - 2 </t>
  </si>
  <si>
    <t>622472112R00</t>
  </si>
  <si>
    <t xml:space="preserve">Omítka stěn vnější ze SMS  slož. II. ručně </t>
  </si>
  <si>
    <t>622472182R00</t>
  </si>
  <si>
    <t xml:space="preserve">Omítka stěn vnější ze SMS břizolit slož. II. ručně </t>
  </si>
  <si>
    <t>622481211R00</t>
  </si>
  <si>
    <t xml:space="preserve">Montáž výztužné sítě (perlinky) do stěrky-stěny </t>
  </si>
  <si>
    <t>629999011U00</t>
  </si>
  <si>
    <t xml:space="preserve">Přípl úprava povrch styk 2barev </t>
  </si>
  <si>
    <t>m</t>
  </si>
  <si>
    <t>94</t>
  </si>
  <si>
    <t>Lešení a stavební výtahy</t>
  </si>
  <si>
    <t>941941032R00</t>
  </si>
  <si>
    <t xml:space="preserve">Montáž lešení leh.řad.s podlahami,š.do 1 m, H 30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</si>
  <si>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</si>
  <si>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</si>
  <si>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</si>
  <si>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</si>
  <si>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96</t>
  </si>
  <si>
    <t>Bourání konstrukcí</t>
  </si>
  <si>
    <t>978036191R00</t>
  </si>
  <si>
    <t xml:space="preserve">Otlučení omítek břízolitových v rozsahu 100 % 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</si>
  <si>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</si>
  <si>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</si>
  <si>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</si>
  <si>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</si>
  <si>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</si>
  <si>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</si>
  <si>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</si>
  <si>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764454291R00</t>
  </si>
  <si>
    <t xml:space="preserve">Montáž trub Pz odpadních kruhových </t>
  </si>
  <si>
    <t>764454802R00</t>
  </si>
  <si>
    <t xml:space="preserve">Demontáž odpadních trub kruhových,D 120 mm </t>
  </si>
  <si>
    <t>998764202R00</t>
  </si>
  <si>
    <t xml:space="preserve">Přesun hmot pro klempířské konstr., výšky do 12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</si>
  <si>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</si>
  <si>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</si>
  <si>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</si>
  <si>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</si>
  <si>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</si>
  <si>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</si>
  <si>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</si>
  <si>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</si>
  <si>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</si>
  <si>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</si>
  <si>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</si>
  <si>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</si>
  <si>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</si>
  <si>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</si>
  <si>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</si>
  <si>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</si>
  <si>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</si>
  <si>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</si>
  <si>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</si>
  <si>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</si>
  <si>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</si>
  <si>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</si>
  <si>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Provoz investora - zvláštní režim</t>
  </si>
  <si>
    <t>Výběrové řízení</t>
  </si>
  <si>
    <t>Vězeňská služba ČR - Věznice a ÚVZD Opava</t>
  </si>
  <si>
    <t>Zaměření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</si>
</sst>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01A</v>
      </c>
      <c r="D2" s="5" t="str">
        <f>Rekapitulace!G2</f>
        <v>Oprava  fasády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3" t="s">
        <v>150</v>
      </c>
      <c r="D8" s="203"/>
      <c r="E8" s="204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3" t="str">
        <f>Projektant</f>
        <v>Zaměření objektu</v>
      </c>
      <c r="D9" s="203"/>
      <c r="E9" s="204"/>
      <c r="F9" s="13"/>
      <c r="G9" s="34"/>
      <c r="H9" s="35"/>
    </row>
    <row r="10" spans="1:8" ht="12.75">
      <c r="A10" s="29" t="s">
        <v>15</v>
      </c>
      <c r="B10" s="13"/>
      <c r="C10" s="203" t="s">
        <v>149</v>
      </c>
      <c r="D10" s="203"/>
      <c r="E10" s="203"/>
      <c r="F10" s="36"/>
      <c r="G10" s="37"/>
      <c r="H10" s="38"/>
    </row>
    <row r="11" spans="1:57" ht="13.5" customHeight="1">
      <c r="A11" s="29" t="s">
        <v>16</v>
      </c>
      <c r="B11" s="13"/>
      <c r="C11" s="203" t="s">
        <v>148</v>
      </c>
      <c r="D11" s="203"/>
      <c r="E11" s="203"/>
      <c r="F11" s="39" t="s">
        <v>17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5"/>
      <c r="D12" s="205"/>
      <c r="E12" s="205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263133.060157893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95" customHeight="1">
      <c r="A16" s="54" t="s">
        <v>24</v>
      </c>
      <c r="B16" s="55" t="s">
        <v>25</v>
      </c>
      <c r="C16" s="56">
        <f>PSV</f>
        <v>4278.525455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95" customHeight="1">
      <c r="A19" s="64" t="s">
        <v>30</v>
      </c>
      <c r="B19" s="55"/>
      <c r="C19" s="56">
        <f>SUM(C15:C18)</f>
        <v>267411.585612893</v>
      </c>
      <c r="D19" s="9" t="str">
        <f>Rekapitulace!A22</f>
        <v>Zařízení staveniště</v>
      </c>
      <c r="E19" s="60"/>
      <c r="F19" s="61"/>
      <c r="G19" s="56">
        <f>Rekapitulace!I22</f>
        <v>5348.23171225786</v>
      </c>
    </row>
    <row r="20" spans="1:7" ht="15.9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95" customHeight="1">
      <c r="A22" s="65" t="s">
        <v>32</v>
      </c>
      <c r="B22" s="66"/>
      <c r="C22" s="56">
        <f>C19+C21</f>
        <v>267411.585612893</v>
      </c>
      <c r="D22" s="9" t="s">
        <v>33</v>
      </c>
      <c r="E22" s="60"/>
      <c r="F22" s="61"/>
      <c r="G22" s="56">
        <f>G23-SUM(G15:G21)</f>
        <v>13370.579280644648</v>
      </c>
    </row>
    <row r="23" spans="1:7" ht="15.95" customHeight="1" thickBot="1">
      <c r="A23" s="206" t="s">
        <v>34</v>
      </c>
      <c r="B23" s="207"/>
      <c r="C23" s="67">
        <f>C22+G23</f>
        <v>286130.3966057955</v>
      </c>
      <c r="D23" s="68" t="s">
        <v>35</v>
      </c>
      <c r="E23" s="69"/>
      <c r="F23" s="70"/>
      <c r="G23" s="56">
        <f>VRN</f>
        <v>18718.81099290251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198">
        <f>C23-F32</f>
        <v>286130.3966057955</v>
      </c>
      <c r="G30" s="199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198">
        <f>ROUND(PRODUCT(F30,C31/100),0)</f>
        <v>60087</v>
      </c>
      <c r="G31" s="199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198">
        <v>0</v>
      </c>
      <c r="G32" s="199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198">
        <f>ROUND(PRODUCT(F32,C33/100),0)</f>
        <v>0</v>
      </c>
      <c r="G33" s="199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0">
        <f>ROUND(SUM(F30:F33),0)</f>
        <v>346217</v>
      </c>
      <c r="G34" s="201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2"/>
      <c r="C37" s="202"/>
      <c r="D37" s="202"/>
      <c r="E37" s="202"/>
      <c r="F37" s="202"/>
      <c r="G37" s="202"/>
      <c r="H37" t="s">
        <v>6</v>
      </c>
    </row>
    <row r="38" spans="1:8" ht="12.75" customHeight="1">
      <c r="A38" s="96"/>
      <c r="B38" s="202"/>
      <c r="C38" s="202"/>
      <c r="D38" s="202"/>
      <c r="E38" s="202"/>
      <c r="F38" s="202"/>
      <c r="G38" s="202"/>
      <c r="H38" t="s">
        <v>6</v>
      </c>
    </row>
    <row r="39" spans="1:8" ht="12.75">
      <c r="A39" s="96"/>
      <c r="B39" s="202"/>
      <c r="C39" s="202"/>
      <c r="D39" s="202"/>
      <c r="E39" s="202"/>
      <c r="F39" s="202"/>
      <c r="G39" s="202"/>
      <c r="H39" t="s">
        <v>6</v>
      </c>
    </row>
    <row r="40" spans="1:8" ht="12.75">
      <c r="A40" s="96"/>
      <c r="B40" s="202"/>
      <c r="C40" s="202"/>
      <c r="D40" s="202"/>
      <c r="E40" s="202"/>
      <c r="F40" s="202"/>
      <c r="G40" s="202"/>
      <c r="H40" t="s">
        <v>6</v>
      </c>
    </row>
    <row r="41" spans="1:8" ht="12.75">
      <c r="A41" s="96"/>
      <c r="B41" s="202"/>
      <c r="C41" s="202"/>
      <c r="D41" s="202"/>
      <c r="E41" s="202"/>
      <c r="F41" s="202"/>
      <c r="G41" s="202"/>
      <c r="H41" t="s">
        <v>6</v>
      </c>
    </row>
    <row r="42" spans="1:8" ht="12.75">
      <c r="A42" s="96"/>
      <c r="B42" s="202"/>
      <c r="C42" s="202"/>
      <c r="D42" s="202"/>
      <c r="E42" s="202"/>
      <c r="F42" s="202"/>
      <c r="G42" s="202"/>
      <c r="H42" t="s">
        <v>6</v>
      </c>
    </row>
    <row r="43" spans="1:8" ht="12.75">
      <c r="A43" s="96"/>
      <c r="B43" s="202"/>
      <c r="C43" s="202"/>
      <c r="D43" s="202"/>
      <c r="E43" s="202"/>
      <c r="F43" s="202"/>
      <c r="G43" s="202"/>
      <c r="H43" t="s">
        <v>6</v>
      </c>
    </row>
    <row r="44" spans="1:8" ht="12.75">
      <c r="A44" s="96"/>
      <c r="B44" s="202"/>
      <c r="C44" s="202"/>
      <c r="D44" s="202"/>
      <c r="E44" s="202"/>
      <c r="F44" s="202"/>
      <c r="G44" s="202"/>
      <c r="H44" t="s">
        <v>6</v>
      </c>
    </row>
    <row r="45" spans="1:8" ht="0.75" customHeight="1">
      <c r="A45" s="96"/>
      <c r="B45" s="202"/>
      <c r="C45" s="202"/>
      <c r="D45" s="202"/>
      <c r="E45" s="202"/>
      <c r="F45" s="202"/>
      <c r="G45" s="202"/>
      <c r="H45" t="s">
        <v>6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49</v>
      </c>
      <c r="B1" s="209"/>
      <c r="C1" s="97" t="str">
        <f>CONCATENATE(cislostavby," ",nazevstavby)</f>
        <v>MCR161005 Vězeňská služba České Republiky - Věznice Opava</v>
      </c>
      <c r="D1" s="98"/>
      <c r="E1" s="99"/>
      <c r="F1" s="98"/>
      <c r="G1" s="100" t="s">
        <v>50</v>
      </c>
      <c r="H1" s="101" t="s">
        <v>80</v>
      </c>
      <c r="I1" s="102"/>
    </row>
    <row r="2" spans="1:9" ht="13.5" thickBot="1">
      <c r="A2" s="210" t="s">
        <v>51</v>
      </c>
      <c r="B2" s="211"/>
      <c r="C2" s="103" t="str">
        <f>CONCATENATE(cisloobjektu," ",nazevobjektu)</f>
        <v>01 Oprava fasády 3. budova Krnovská</v>
      </c>
      <c r="D2" s="104"/>
      <c r="E2" s="105"/>
      <c r="F2" s="104"/>
      <c r="G2" s="212" t="s">
        <v>81</v>
      </c>
      <c r="H2" s="213"/>
      <c r="I2" s="21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3" t="str">
        <f>Položky!B7</f>
        <v>62</v>
      </c>
      <c r="B7" s="115" t="str">
        <f>Položky!C7</f>
        <v>Úpravy povrchů vnější</v>
      </c>
      <c r="C7" s="66"/>
      <c r="D7" s="116"/>
      <c r="E7" s="194">
        <f>Položky!BA15</f>
        <v>192483.27868</v>
      </c>
      <c r="F7" s="195">
        <f>Položky!BB15</f>
        <v>0</v>
      </c>
      <c r="G7" s="195">
        <f>Položky!BC15</f>
        <v>0</v>
      </c>
      <c r="H7" s="195">
        <f>Položky!BD15</f>
        <v>0</v>
      </c>
      <c r="I7" s="196">
        <f>Položky!BE15</f>
        <v>0</v>
      </c>
    </row>
    <row r="8" spans="1:9" s="35" customFormat="1" ht="12.75">
      <c r="A8" s="193" t="str">
        <f>Položky!B16</f>
        <v>94</v>
      </c>
      <c r="B8" s="115" t="str">
        <f>Položky!C16</f>
        <v>Lešení a stavební výtahy</v>
      </c>
      <c r="C8" s="66"/>
      <c r="D8" s="116"/>
      <c r="E8" s="194">
        <f>Položky!BA20</f>
        <v>31957.319999999996</v>
      </c>
      <c r="F8" s="195">
        <f>Položky!BB20</f>
        <v>0</v>
      </c>
      <c r="G8" s="195">
        <f>Položky!BC20</f>
        <v>0</v>
      </c>
      <c r="H8" s="195">
        <f>Položky!BD20</f>
        <v>0</v>
      </c>
      <c r="I8" s="196">
        <f>Položky!BE20</f>
        <v>0</v>
      </c>
    </row>
    <row r="9" spans="1:9" s="35" customFormat="1" ht="12.75">
      <c r="A9" s="193" t="str">
        <f>Položky!B21</f>
        <v>96</v>
      </c>
      <c r="B9" s="115" t="str">
        <f>Položky!C21</f>
        <v>Bourání konstrukcí</v>
      </c>
      <c r="C9" s="66"/>
      <c r="D9" s="116"/>
      <c r="E9" s="194">
        <f>Položky!BA23</f>
        <v>10331.314999999999</v>
      </c>
      <c r="F9" s="195">
        <f>Položky!BB23</f>
        <v>0</v>
      </c>
      <c r="G9" s="195">
        <f>Položky!BC23</f>
        <v>0</v>
      </c>
      <c r="H9" s="195">
        <f>Položky!BD23</f>
        <v>0</v>
      </c>
      <c r="I9" s="196">
        <f>Položky!BE23</f>
        <v>0</v>
      </c>
    </row>
    <row r="10" spans="1:9" s="35" customFormat="1" ht="12.75">
      <c r="A10" s="193" t="str">
        <f>Položky!B24</f>
        <v>99</v>
      </c>
      <c r="B10" s="115" t="str">
        <f>Položky!C24</f>
        <v>Staveništní přesun hmot</v>
      </c>
      <c r="C10" s="66"/>
      <c r="D10" s="116"/>
      <c r="E10" s="194">
        <f>Položky!BA26</f>
        <v>13028.825681893</v>
      </c>
      <c r="F10" s="195">
        <f>Položky!BB26</f>
        <v>0</v>
      </c>
      <c r="G10" s="195">
        <f>Položky!BC26</f>
        <v>0</v>
      </c>
      <c r="H10" s="195">
        <f>Položky!BD26</f>
        <v>0</v>
      </c>
      <c r="I10" s="196">
        <f>Položky!BE26</f>
        <v>0</v>
      </c>
    </row>
    <row r="11" spans="1:9" s="35" customFormat="1" ht="12.75">
      <c r="A11" s="193" t="str">
        <f>Položky!B27</f>
        <v>764</v>
      </c>
      <c r="B11" s="115" t="str">
        <f>Položky!C27</f>
        <v>Konstrukce klempířské</v>
      </c>
      <c r="C11" s="66"/>
      <c r="D11" s="116"/>
      <c r="E11" s="194">
        <f>Položky!BA31</f>
        <v>0</v>
      </c>
      <c r="F11" s="195">
        <f>Položky!BB31</f>
        <v>4278.525455</v>
      </c>
      <c r="G11" s="195">
        <f>Položky!BC31</f>
        <v>0</v>
      </c>
      <c r="H11" s="195">
        <f>Položky!BD31</f>
        <v>0</v>
      </c>
      <c r="I11" s="196">
        <f>Položky!BE31</f>
        <v>0</v>
      </c>
    </row>
    <row r="12" spans="1:9" s="35" customFormat="1" ht="13.5" thickBot="1">
      <c r="A12" s="193" t="str">
        <f>Položky!B32</f>
        <v>D96</v>
      </c>
      <c r="B12" s="115" t="str">
        <f>Položky!C32</f>
        <v>Přesuny suti a vybouraných hmot</v>
      </c>
      <c r="C12" s="66"/>
      <c r="D12" s="116"/>
      <c r="E12" s="194">
        <f>Položky!BA39</f>
        <v>15332.320796000002</v>
      </c>
      <c r="F12" s="195">
        <f>Položky!BB39</f>
        <v>0</v>
      </c>
      <c r="G12" s="195">
        <f>Položky!BC39</f>
        <v>0</v>
      </c>
      <c r="H12" s="195">
        <f>Položky!BD39</f>
        <v>0</v>
      </c>
      <c r="I12" s="196">
        <f>Položky!BE39</f>
        <v>0</v>
      </c>
    </row>
    <row r="13" spans="1:9" s="123" customFormat="1" ht="13.5" thickBot="1">
      <c r="A13" s="117"/>
      <c r="B13" s="118" t="s">
        <v>58</v>
      </c>
      <c r="C13" s="118"/>
      <c r="D13" s="119"/>
      <c r="E13" s="120">
        <f>SUM(E7:E12)</f>
        <v>263133.060157893</v>
      </c>
      <c r="F13" s="121">
        <f>SUM(F7:F12)</f>
        <v>4278.525455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59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60</v>
      </c>
      <c r="B17" s="72"/>
      <c r="C17" s="72"/>
      <c r="D17" s="125"/>
      <c r="E17" s="126" t="s">
        <v>61</v>
      </c>
      <c r="F17" s="127" t="s">
        <v>62</v>
      </c>
      <c r="G17" s="128" t="s">
        <v>63</v>
      </c>
      <c r="H17" s="129"/>
      <c r="I17" s="130" t="s">
        <v>61</v>
      </c>
    </row>
    <row r="18" spans="1:53" ht="12.75">
      <c r="A18" s="64" t="s">
        <v>139</v>
      </c>
      <c r="B18" s="55"/>
      <c r="C18" s="55"/>
      <c r="D18" s="131"/>
      <c r="E18" s="132">
        <v>0</v>
      </c>
      <c r="F18" s="133">
        <v>0</v>
      </c>
      <c r="G18" s="134">
        <f aca="true" t="shared" si="0" ref="G18:G26">CHOOSE(BA18+1,HSV+PSV,HSV+PSV+Mont,HSV+PSV+Dodavka+Mont,HSV,PSV,Mont,Dodavka,Mont+Dodavka,0)</f>
        <v>267411.585612893</v>
      </c>
      <c r="H18" s="135"/>
      <c r="I18" s="136">
        <f aca="true" t="shared" si="1" ref="I18:I26">E18+F18*G18/100</f>
        <v>0</v>
      </c>
      <c r="BA18">
        <v>0</v>
      </c>
    </row>
    <row r="19" spans="1:53" ht="12.75">
      <c r="A19" s="64" t="s">
        <v>140</v>
      </c>
      <c r="B19" s="55"/>
      <c r="C19" s="55"/>
      <c r="D19" s="131"/>
      <c r="E19" s="132">
        <v>0</v>
      </c>
      <c r="F19" s="133">
        <v>0</v>
      </c>
      <c r="G19" s="134">
        <f t="shared" si="0"/>
        <v>267411.585612893</v>
      </c>
      <c r="H19" s="135"/>
      <c r="I19" s="136">
        <f t="shared" si="1"/>
        <v>0</v>
      </c>
      <c r="BA19">
        <v>0</v>
      </c>
    </row>
    <row r="20" spans="1:53" ht="12.75">
      <c r="A20" s="64" t="s">
        <v>141</v>
      </c>
      <c r="B20" s="55"/>
      <c r="C20" s="55"/>
      <c r="D20" s="131"/>
      <c r="E20" s="132">
        <v>0</v>
      </c>
      <c r="F20" s="133">
        <v>0</v>
      </c>
      <c r="G20" s="134">
        <f t="shared" si="0"/>
        <v>267411.585612893</v>
      </c>
      <c r="H20" s="135"/>
      <c r="I20" s="136">
        <f t="shared" si="1"/>
        <v>0</v>
      </c>
      <c r="BA20">
        <v>0</v>
      </c>
    </row>
    <row r="21" spans="1:53" ht="12.75">
      <c r="A21" s="64" t="s">
        <v>142</v>
      </c>
      <c r="B21" s="55"/>
      <c r="C21" s="55"/>
      <c r="D21" s="131"/>
      <c r="E21" s="132">
        <v>0</v>
      </c>
      <c r="F21" s="133">
        <v>0</v>
      </c>
      <c r="G21" s="134">
        <f t="shared" si="0"/>
        <v>267411.585612893</v>
      </c>
      <c r="H21" s="135"/>
      <c r="I21" s="136">
        <f t="shared" si="1"/>
        <v>0</v>
      </c>
      <c r="BA21">
        <v>0</v>
      </c>
    </row>
    <row r="22" spans="1:53" ht="12.75">
      <c r="A22" s="64" t="s">
        <v>143</v>
      </c>
      <c r="B22" s="55"/>
      <c r="C22" s="55"/>
      <c r="D22" s="131"/>
      <c r="E22" s="132">
        <v>0</v>
      </c>
      <c r="F22" s="133">
        <v>2</v>
      </c>
      <c r="G22" s="134">
        <f t="shared" si="0"/>
        <v>267411.585612893</v>
      </c>
      <c r="H22" s="135"/>
      <c r="I22" s="136">
        <f t="shared" si="1"/>
        <v>5348.23171225786</v>
      </c>
      <c r="BA22">
        <v>2</v>
      </c>
    </row>
    <row r="23" spans="1:53" ht="12.75">
      <c r="A23" s="64" t="s">
        <v>144</v>
      </c>
      <c r="B23" s="55"/>
      <c r="C23" s="55"/>
      <c r="D23" s="131"/>
      <c r="E23" s="132">
        <v>0</v>
      </c>
      <c r="F23" s="133">
        <v>0</v>
      </c>
      <c r="G23" s="134">
        <f t="shared" si="0"/>
        <v>267411.585612893</v>
      </c>
      <c r="H23" s="135"/>
      <c r="I23" s="136">
        <f t="shared" si="1"/>
        <v>0</v>
      </c>
      <c r="BA23">
        <v>1</v>
      </c>
    </row>
    <row r="24" spans="1:53" ht="12.75">
      <c r="A24" s="64" t="s">
        <v>145</v>
      </c>
      <c r="B24" s="55"/>
      <c r="C24" s="55"/>
      <c r="D24" s="131"/>
      <c r="E24" s="132">
        <v>0</v>
      </c>
      <c r="F24" s="133">
        <v>0</v>
      </c>
      <c r="G24" s="134">
        <f t="shared" si="0"/>
        <v>267411.585612893</v>
      </c>
      <c r="H24" s="135"/>
      <c r="I24" s="136">
        <f t="shared" si="1"/>
        <v>0</v>
      </c>
      <c r="BA24">
        <v>2</v>
      </c>
    </row>
    <row r="25" spans="1:53" ht="12.75">
      <c r="A25" s="64" t="s">
        <v>146</v>
      </c>
      <c r="B25" s="55"/>
      <c r="C25" s="55"/>
      <c r="D25" s="131"/>
      <c r="E25" s="132">
        <v>0</v>
      </c>
      <c r="F25" s="133">
        <v>0</v>
      </c>
      <c r="G25" s="134">
        <f t="shared" si="0"/>
        <v>267411.585612893</v>
      </c>
      <c r="H25" s="135"/>
      <c r="I25" s="136">
        <f t="shared" si="1"/>
        <v>0</v>
      </c>
      <c r="BA25">
        <v>2</v>
      </c>
    </row>
    <row r="26" spans="1:53" ht="12.75">
      <c r="A26" s="64" t="s">
        <v>147</v>
      </c>
      <c r="B26" s="55"/>
      <c r="C26" s="55"/>
      <c r="D26" s="131"/>
      <c r="E26" s="132">
        <v>0</v>
      </c>
      <c r="F26" s="133">
        <v>5</v>
      </c>
      <c r="G26" s="134">
        <f t="shared" si="0"/>
        <v>267411.585612893</v>
      </c>
      <c r="H26" s="135"/>
      <c r="I26" s="136">
        <f t="shared" si="1"/>
        <v>13370.57928064465</v>
      </c>
      <c r="BA26">
        <v>2</v>
      </c>
    </row>
    <row r="27" spans="1:9" ht="13.5" thickBot="1">
      <c r="A27" s="137"/>
      <c r="B27" s="138" t="s">
        <v>64</v>
      </c>
      <c r="C27" s="139"/>
      <c r="D27" s="140"/>
      <c r="E27" s="141"/>
      <c r="F27" s="142"/>
      <c r="G27" s="142"/>
      <c r="H27" s="215">
        <f>SUM(I18:I26)</f>
        <v>18718.81099290251</v>
      </c>
      <c r="I27" s="216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2"/>
  <sheetViews>
    <sheetView showGridLines="0" showZeros="0" tabSelected="1" workbookViewId="0" topLeftCell="A1">
      <selection activeCell="A39" sqref="A39:IV4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7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7" t="s">
        <v>65</v>
      </c>
      <c r="B1" s="217"/>
      <c r="C1" s="217"/>
      <c r="D1" s="217"/>
      <c r="E1" s="217"/>
      <c r="F1" s="217"/>
      <c r="G1" s="21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8" t="s">
        <v>49</v>
      </c>
      <c r="B3" s="209"/>
      <c r="C3" s="97" t="str">
        <f>CONCATENATE(cislostavby," ",nazevstavby)</f>
        <v>MCR161005 Vězeňská služba České Republiky - Věznice Opava</v>
      </c>
      <c r="D3" s="151"/>
      <c r="E3" s="152" t="s">
        <v>66</v>
      </c>
      <c r="F3" s="153" t="str">
        <f>Rekapitulace!H1</f>
        <v>01A</v>
      </c>
      <c r="G3" s="154"/>
    </row>
    <row r="4" spans="1:7" ht="13.5" thickBot="1">
      <c r="A4" s="218" t="s">
        <v>51</v>
      </c>
      <c r="B4" s="211"/>
      <c r="C4" s="103" t="str">
        <f>CONCATENATE(cisloobjektu," ",nazevobjektu)</f>
        <v>01 Oprava fasády 3. budova Krnovská</v>
      </c>
      <c r="D4" s="155"/>
      <c r="E4" s="219" t="str">
        <f>Rekapitulace!G2</f>
        <v>Oprava  fasády</v>
      </c>
      <c r="F4" s="220"/>
      <c r="G4" s="22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206.6263</v>
      </c>
      <c r="F8" s="175">
        <v>45.2</v>
      </c>
      <c r="G8" s="176">
        <f aca="true" t="shared" si="0" ref="G8:G14">E8*F8</f>
        <v>9339.50876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14">IF(AZ8=1,G8,0)</f>
        <v>9339.50876</v>
      </c>
      <c r="BB8" s="146">
        <f aca="true" t="shared" si="2" ref="BB8:BB14">IF(AZ8=2,G8,0)</f>
        <v>0</v>
      </c>
      <c r="BC8" s="146">
        <f aca="true" t="shared" si="3" ref="BC8:BC14">IF(AZ8=3,G8,0)</f>
        <v>0</v>
      </c>
      <c r="BD8" s="146">
        <f aca="true" t="shared" si="4" ref="BD8:BD14">IF(AZ8=4,G8,0)</f>
        <v>0</v>
      </c>
      <c r="BE8" s="146">
        <f aca="true" t="shared" si="5" ref="BE8:BE14">IF(AZ8=5,G8,0)</f>
        <v>0</v>
      </c>
      <c r="CA8" s="170">
        <v>1</v>
      </c>
      <c r="CB8" s="170">
        <v>1</v>
      </c>
      <c r="CZ8" s="146">
        <v>0.00023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15.2737</v>
      </c>
      <c r="F9" s="175">
        <v>34.6</v>
      </c>
      <c r="G9" s="176">
        <f t="shared" si="0"/>
        <v>528.47002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528.47002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0">
        <v>1</v>
      </c>
      <c r="CB9" s="170">
        <v>1</v>
      </c>
      <c r="CZ9" s="146">
        <v>4E-05</v>
      </c>
    </row>
    <row r="10" spans="1:104" ht="12.75">
      <c r="A10" s="171">
        <v>3</v>
      </c>
      <c r="B10" s="172" t="s">
        <v>89</v>
      </c>
      <c r="C10" s="173" t="s">
        <v>90</v>
      </c>
      <c r="D10" s="174" t="s">
        <v>86</v>
      </c>
      <c r="E10" s="175">
        <v>206.63</v>
      </c>
      <c r="F10" s="175">
        <v>182</v>
      </c>
      <c r="G10" s="176">
        <f t="shared" si="0"/>
        <v>37606.659999999996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37606.659999999996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0">
        <v>1</v>
      </c>
      <c r="CB10" s="170">
        <v>1</v>
      </c>
      <c r="CZ10" s="146">
        <v>0.0021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86</v>
      </c>
      <c r="E11" s="175">
        <v>32.55</v>
      </c>
      <c r="F11" s="175">
        <v>464.5</v>
      </c>
      <c r="G11" s="176">
        <f t="shared" si="0"/>
        <v>15119.474999999999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15119.474999999999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0">
        <v>1</v>
      </c>
      <c r="CB11" s="170">
        <v>1</v>
      </c>
      <c r="CZ11" s="146">
        <v>0.03575</v>
      </c>
    </row>
    <row r="12" spans="1:104" ht="12.75">
      <c r="A12" s="171">
        <v>5</v>
      </c>
      <c r="B12" s="172" t="s">
        <v>93</v>
      </c>
      <c r="C12" s="173" t="s">
        <v>94</v>
      </c>
      <c r="D12" s="174" t="s">
        <v>86</v>
      </c>
      <c r="E12" s="175">
        <v>174.0763</v>
      </c>
      <c r="F12" s="175">
        <v>723</v>
      </c>
      <c r="G12" s="176">
        <f t="shared" si="0"/>
        <v>125857.1649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125857.1649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0">
        <v>1</v>
      </c>
      <c r="CB12" s="170">
        <v>1</v>
      </c>
      <c r="CZ12" s="146">
        <v>0.0572</v>
      </c>
    </row>
    <row r="13" spans="1:104" ht="12.75">
      <c r="A13" s="171">
        <v>6</v>
      </c>
      <c r="B13" s="172" t="s">
        <v>95</v>
      </c>
      <c r="C13" s="173" t="s">
        <v>96</v>
      </c>
      <c r="D13" s="174" t="s">
        <v>86</v>
      </c>
      <c r="E13" s="175">
        <v>22.4</v>
      </c>
      <c r="F13" s="175">
        <v>121.5</v>
      </c>
      <c r="G13" s="176">
        <f t="shared" si="0"/>
        <v>2721.6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2721.6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0">
        <v>1</v>
      </c>
      <c r="CB13" s="170">
        <v>1</v>
      </c>
      <c r="CZ13" s="146">
        <v>0</v>
      </c>
    </row>
    <row r="14" spans="1:104" ht="12.75">
      <c r="A14" s="171">
        <v>7</v>
      </c>
      <c r="B14" s="172" t="s">
        <v>97</v>
      </c>
      <c r="C14" s="173" t="s">
        <v>98</v>
      </c>
      <c r="D14" s="174" t="s">
        <v>99</v>
      </c>
      <c r="E14" s="175">
        <v>56</v>
      </c>
      <c r="F14" s="175">
        <v>23.4</v>
      </c>
      <c r="G14" s="176">
        <f t="shared" si="0"/>
        <v>1310.3999999999999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1310.3999999999999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0">
        <v>1</v>
      </c>
      <c r="CB14" s="170">
        <v>1</v>
      </c>
      <c r="CZ14" s="146">
        <v>0</v>
      </c>
    </row>
    <row r="15" spans="1:57" ht="12.75">
      <c r="A15" s="177"/>
      <c r="B15" s="178" t="s">
        <v>75</v>
      </c>
      <c r="C15" s="179" t="str">
        <f>CONCATENATE(B7," ",C7)</f>
        <v>62 Úpravy povrchů vnější</v>
      </c>
      <c r="D15" s="180"/>
      <c r="E15" s="181"/>
      <c r="F15" s="182"/>
      <c r="G15" s="183">
        <f>SUM(G7:G14)</f>
        <v>192483.27868</v>
      </c>
      <c r="O15" s="170">
        <v>4</v>
      </c>
      <c r="BA15" s="184">
        <f>SUM(BA7:BA14)</f>
        <v>192483.27868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5" ht="12.75">
      <c r="A16" s="163" t="s">
        <v>74</v>
      </c>
      <c r="B16" s="164" t="s">
        <v>100</v>
      </c>
      <c r="C16" s="165" t="s">
        <v>101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8</v>
      </c>
      <c r="B17" s="172" t="s">
        <v>102</v>
      </c>
      <c r="C17" s="173" t="s">
        <v>103</v>
      </c>
      <c r="D17" s="174" t="s">
        <v>86</v>
      </c>
      <c r="E17" s="175">
        <v>301.2</v>
      </c>
      <c r="F17" s="175">
        <v>46.1</v>
      </c>
      <c r="G17" s="176">
        <f>E17*F17</f>
        <v>13885.32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13885.32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0.01838</v>
      </c>
    </row>
    <row r="18" spans="1:104" ht="12.75">
      <c r="A18" s="171">
        <v>9</v>
      </c>
      <c r="B18" s="172" t="s">
        <v>104</v>
      </c>
      <c r="C18" s="173" t="s">
        <v>105</v>
      </c>
      <c r="D18" s="174" t="s">
        <v>86</v>
      </c>
      <c r="E18" s="175">
        <v>301.2</v>
      </c>
      <c r="F18" s="175">
        <v>31.3</v>
      </c>
      <c r="G18" s="176">
        <f>E18*F18</f>
        <v>9427.56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9427.56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0">
        <v>1</v>
      </c>
      <c r="CB18" s="170">
        <v>1</v>
      </c>
      <c r="CZ18" s="146">
        <v>0.00085</v>
      </c>
    </row>
    <row r="19" spans="1:104" ht="12.75">
      <c r="A19" s="171">
        <v>10</v>
      </c>
      <c r="B19" s="172" t="s">
        <v>106</v>
      </c>
      <c r="C19" s="173" t="s">
        <v>107</v>
      </c>
      <c r="D19" s="174" t="s">
        <v>86</v>
      </c>
      <c r="E19" s="175">
        <v>301.2</v>
      </c>
      <c r="F19" s="175">
        <v>28.7</v>
      </c>
      <c r="G19" s="176">
        <f>E19*F19</f>
        <v>8644.439999999999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8644.439999999999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0">
        <v>1</v>
      </c>
      <c r="CB19" s="170">
        <v>1</v>
      </c>
      <c r="CZ19" s="146">
        <v>0</v>
      </c>
    </row>
    <row r="20" spans="1:57" ht="12.75">
      <c r="A20" s="177"/>
      <c r="B20" s="178" t="s">
        <v>75</v>
      </c>
      <c r="C20" s="179" t="str">
        <f>CONCATENATE(B16," ",C16)</f>
        <v>94 Lešení a stavební výtahy</v>
      </c>
      <c r="D20" s="180"/>
      <c r="E20" s="181"/>
      <c r="F20" s="182"/>
      <c r="G20" s="183">
        <f>SUM(G16:G19)</f>
        <v>31957.319999999996</v>
      </c>
      <c r="O20" s="170">
        <v>4</v>
      </c>
      <c r="BA20" s="184">
        <f>SUM(BA16:BA19)</f>
        <v>31957.319999999996</v>
      </c>
      <c r="BB20" s="184">
        <f>SUM(BB16:BB19)</f>
        <v>0</v>
      </c>
      <c r="BC20" s="184">
        <f>SUM(BC16:BC19)</f>
        <v>0</v>
      </c>
      <c r="BD20" s="184">
        <f>SUM(BD16:BD19)</f>
        <v>0</v>
      </c>
      <c r="BE20" s="184">
        <f>SUM(BE16:BE19)</f>
        <v>0</v>
      </c>
    </row>
    <row r="21" spans="1:15" ht="12.75">
      <c r="A21" s="163" t="s">
        <v>74</v>
      </c>
      <c r="B21" s="164" t="s">
        <v>108</v>
      </c>
      <c r="C21" s="165" t="s">
        <v>109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11</v>
      </c>
      <c r="B22" s="172" t="s">
        <v>110</v>
      </c>
      <c r="C22" s="173" t="s">
        <v>111</v>
      </c>
      <c r="D22" s="174" t="s">
        <v>86</v>
      </c>
      <c r="E22" s="175">
        <v>206.6263</v>
      </c>
      <c r="F22" s="175">
        <v>50</v>
      </c>
      <c r="G22" s="176">
        <f>E22*F22</f>
        <v>10331.314999999999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10331.314999999999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</v>
      </c>
    </row>
    <row r="23" spans="1:57" ht="12.75">
      <c r="A23" s="177"/>
      <c r="B23" s="178" t="s">
        <v>75</v>
      </c>
      <c r="C23" s="179" t="str">
        <f>CONCATENATE(B21," ",C21)</f>
        <v>96 Bourání konstrukcí</v>
      </c>
      <c r="D23" s="180"/>
      <c r="E23" s="181"/>
      <c r="F23" s="182"/>
      <c r="G23" s="183">
        <f>SUM(G21:G22)</f>
        <v>10331.314999999999</v>
      </c>
      <c r="O23" s="170">
        <v>4</v>
      </c>
      <c r="BA23" s="184">
        <f>SUM(BA21:BA22)</f>
        <v>10331.314999999999</v>
      </c>
      <c r="BB23" s="184">
        <f>SUM(BB21:BB22)</f>
        <v>0</v>
      </c>
      <c r="BC23" s="184">
        <f>SUM(BC21:BC22)</f>
        <v>0</v>
      </c>
      <c r="BD23" s="184">
        <f>SUM(BD21:BD22)</f>
        <v>0</v>
      </c>
      <c r="BE23" s="184">
        <f>SUM(BE21:BE22)</f>
        <v>0</v>
      </c>
    </row>
    <row r="24" spans="1:15" ht="12.75">
      <c r="A24" s="163" t="s">
        <v>74</v>
      </c>
      <c r="B24" s="164" t="s">
        <v>112</v>
      </c>
      <c r="C24" s="165" t="s">
        <v>113</v>
      </c>
      <c r="D24" s="166"/>
      <c r="E24" s="167"/>
      <c r="F24" s="167"/>
      <c r="G24" s="168"/>
      <c r="H24" s="169"/>
      <c r="I24" s="169"/>
      <c r="O24" s="170">
        <v>1</v>
      </c>
    </row>
    <row r="25" spans="1:104" ht="12.75">
      <c r="A25" s="171">
        <v>12</v>
      </c>
      <c r="B25" s="172" t="s">
        <v>114</v>
      </c>
      <c r="C25" s="173" t="s">
        <v>115</v>
      </c>
      <c r="D25" s="174" t="s">
        <v>116</v>
      </c>
      <c r="E25" s="175">
        <v>17.394960857</v>
      </c>
      <c r="F25" s="175">
        <v>749</v>
      </c>
      <c r="G25" s="176">
        <f>E25*F25</f>
        <v>13028.825681893</v>
      </c>
      <c r="O25" s="170">
        <v>2</v>
      </c>
      <c r="AA25" s="146">
        <v>7</v>
      </c>
      <c r="AB25" s="146">
        <v>1</v>
      </c>
      <c r="AC25" s="146">
        <v>2</v>
      </c>
      <c r="AZ25" s="146">
        <v>1</v>
      </c>
      <c r="BA25" s="146">
        <f>IF(AZ25=1,G25,0)</f>
        <v>13028.825681893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7</v>
      </c>
      <c r="CB25" s="170">
        <v>1</v>
      </c>
      <c r="CZ25" s="146">
        <v>0</v>
      </c>
    </row>
    <row r="26" spans="1:57" ht="12.75">
      <c r="A26" s="177"/>
      <c r="B26" s="178" t="s">
        <v>75</v>
      </c>
      <c r="C26" s="179" t="str">
        <f>CONCATENATE(B24," ",C24)</f>
        <v>99 Staveništní přesun hmot</v>
      </c>
      <c r="D26" s="180"/>
      <c r="E26" s="181"/>
      <c r="F26" s="182"/>
      <c r="G26" s="183">
        <f>SUM(G24:G25)</f>
        <v>13028.825681893</v>
      </c>
      <c r="O26" s="170">
        <v>4</v>
      </c>
      <c r="BA26" s="184">
        <f>SUM(BA24:BA25)</f>
        <v>13028.825681893</v>
      </c>
      <c r="BB26" s="184">
        <f>SUM(BB24:BB25)</f>
        <v>0</v>
      </c>
      <c r="BC26" s="184">
        <f>SUM(BC24:BC25)</f>
        <v>0</v>
      </c>
      <c r="BD26" s="184">
        <f>SUM(BD24:BD25)</f>
        <v>0</v>
      </c>
      <c r="BE26" s="184">
        <f>SUM(BE24:BE25)</f>
        <v>0</v>
      </c>
    </row>
    <row r="27" spans="1:15" ht="12.75">
      <c r="A27" s="163" t="s">
        <v>74</v>
      </c>
      <c r="B27" s="164" t="s">
        <v>117</v>
      </c>
      <c r="C27" s="165" t="s">
        <v>118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13</v>
      </c>
      <c r="B28" s="172" t="s">
        <v>119</v>
      </c>
      <c r="C28" s="173" t="s">
        <v>120</v>
      </c>
      <c r="D28" s="174" t="s">
        <v>99</v>
      </c>
      <c r="E28" s="175">
        <v>30.7</v>
      </c>
      <c r="F28" s="175">
        <v>111.5</v>
      </c>
      <c r="G28" s="176">
        <f>E28*F28</f>
        <v>3423.0499999999997</v>
      </c>
      <c r="O28" s="170">
        <v>2</v>
      </c>
      <c r="AA28" s="146">
        <v>1</v>
      </c>
      <c r="AB28" s="146">
        <v>7</v>
      </c>
      <c r="AC28" s="146">
        <v>7</v>
      </c>
      <c r="AZ28" s="146">
        <v>2</v>
      </c>
      <c r="BA28" s="146">
        <f>IF(AZ28=1,G28,0)</f>
        <v>0</v>
      </c>
      <c r="BB28" s="146">
        <f>IF(AZ28=2,G28,0)</f>
        <v>3423.0499999999997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0">
        <v>1</v>
      </c>
      <c r="CB28" s="170">
        <v>7</v>
      </c>
      <c r="CZ28" s="146">
        <v>6E-05</v>
      </c>
    </row>
    <row r="29" spans="1:104" ht="12.75">
      <c r="A29" s="171">
        <v>14</v>
      </c>
      <c r="B29" s="172" t="s">
        <v>121</v>
      </c>
      <c r="C29" s="173" t="s">
        <v>122</v>
      </c>
      <c r="D29" s="174" t="s">
        <v>99</v>
      </c>
      <c r="E29" s="175">
        <v>30.7</v>
      </c>
      <c r="F29" s="175">
        <v>25.2</v>
      </c>
      <c r="G29" s="176">
        <f>E29*F29</f>
        <v>773.64</v>
      </c>
      <c r="O29" s="170">
        <v>2</v>
      </c>
      <c r="AA29" s="146">
        <v>1</v>
      </c>
      <c r="AB29" s="146">
        <v>7</v>
      </c>
      <c r="AC29" s="146">
        <v>7</v>
      </c>
      <c r="AZ29" s="146">
        <v>2</v>
      </c>
      <c r="BA29" s="146">
        <f>IF(AZ29=1,G29,0)</f>
        <v>0</v>
      </c>
      <c r="BB29" s="146">
        <f>IF(AZ29=2,G29,0)</f>
        <v>773.64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7</v>
      </c>
      <c r="CZ29" s="146">
        <v>0</v>
      </c>
    </row>
    <row r="30" spans="1:104" ht="12.75">
      <c r="A30" s="171">
        <v>15</v>
      </c>
      <c r="B30" s="172" t="s">
        <v>123</v>
      </c>
      <c r="C30" s="173" t="s">
        <v>124</v>
      </c>
      <c r="D30" s="174" t="s">
        <v>62</v>
      </c>
      <c r="E30" s="175">
        <v>41.9669</v>
      </c>
      <c r="F30" s="175">
        <v>1.95</v>
      </c>
      <c r="G30" s="176">
        <f>E30*F30</f>
        <v>81.835455</v>
      </c>
      <c r="O30" s="170">
        <v>2</v>
      </c>
      <c r="AA30" s="146">
        <v>7</v>
      </c>
      <c r="AB30" s="146">
        <v>1002</v>
      </c>
      <c r="AC30" s="146">
        <v>5</v>
      </c>
      <c r="AZ30" s="146">
        <v>2</v>
      </c>
      <c r="BA30" s="146">
        <f>IF(AZ30=1,G30,0)</f>
        <v>0</v>
      </c>
      <c r="BB30" s="146">
        <f>IF(AZ30=2,G30,0)</f>
        <v>81.835455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7</v>
      </c>
      <c r="CB30" s="170">
        <v>1002</v>
      </c>
      <c r="CZ30" s="146">
        <v>0</v>
      </c>
    </row>
    <row r="31" spans="1:57" ht="12.75">
      <c r="A31" s="177"/>
      <c r="B31" s="178" t="s">
        <v>75</v>
      </c>
      <c r="C31" s="179" t="str">
        <f>CONCATENATE(B27," ",C27)</f>
        <v>764 Konstrukce klempířské</v>
      </c>
      <c r="D31" s="180"/>
      <c r="E31" s="181"/>
      <c r="F31" s="182"/>
      <c r="G31" s="183">
        <f>SUM(G27:G30)</f>
        <v>4278.525455</v>
      </c>
      <c r="O31" s="170">
        <v>4</v>
      </c>
      <c r="BA31" s="184">
        <f>SUM(BA27:BA30)</f>
        <v>0</v>
      </c>
      <c r="BB31" s="184">
        <f>SUM(BB27:BB30)</f>
        <v>4278.525455</v>
      </c>
      <c r="BC31" s="184">
        <f>SUM(BC27:BC30)</f>
        <v>0</v>
      </c>
      <c r="BD31" s="184">
        <f>SUM(BD27:BD30)</f>
        <v>0</v>
      </c>
      <c r="BE31" s="184">
        <f>SUM(BE27:BE30)</f>
        <v>0</v>
      </c>
    </row>
    <row r="32" spans="1:15" ht="12.75">
      <c r="A32" s="163" t="s">
        <v>74</v>
      </c>
      <c r="B32" s="164" t="s">
        <v>125</v>
      </c>
      <c r="C32" s="165" t="s">
        <v>126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16</v>
      </c>
      <c r="B33" s="172" t="s">
        <v>127</v>
      </c>
      <c r="C33" s="173" t="s">
        <v>128</v>
      </c>
      <c r="D33" s="174" t="s">
        <v>116</v>
      </c>
      <c r="E33" s="175">
        <v>10.41881</v>
      </c>
      <c r="F33" s="175">
        <v>241.5</v>
      </c>
      <c r="G33" s="176">
        <f aca="true" t="shared" si="6" ref="G33:G38">E33*F33</f>
        <v>2516.142615</v>
      </c>
      <c r="O33" s="170">
        <v>2</v>
      </c>
      <c r="AA33" s="146">
        <v>8</v>
      </c>
      <c r="AB33" s="146">
        <v>0</v>
      </c>
      <c r="AC33" s="146">
        <v>3</v>
      </c>
      <c r="AZ33" s="146">
        <v>1</v>
      </c>
      <c r="BA33" s="146">
        <f aca="true" t="shared" si="7" ref="BA33:BA38">IF(AZ33=1,G33,0)</f>
        <v>2516.142615</v>
      </c>
      <c r="BB33" s="146">
        <f aca="true" t="shared" si="8" ref="BB33:BB38">IF(AZ33=2,G33,0)</f>
        <v>0</v>
      </c>
      <c r="BC33" s="146">
        <f aca="true" t="shared" si="9" ref="BC33:BC38">IF(AZ33=3,G33,0)</f>
        <v>0</v>
      </c>
      <c r="BD33" s="146">
        <f aca="true" t="shared" si="10" ref="BD33:BD38">IF(AZ33=4,G33,0)</f>
        <v>0</v>
      </c>
      <c r="BE33" s="146">
        <f aca="true" t="shared" si="11" ref="BE33:BE38">IF(AZ33=5,G33,0)</f>
        <v>0</v>
      </c>
      <c r="CA33" s="170">
        <v>8</v>
      </c>
      <c r="CB33" s="170">
        <v>0</v>
      </c>
      <c r="CZ33" s="146">
        <v>0</v>
      </c>
    </row>
    <row r="34" spans="1:104" ht="12.75">
      <c r="A34" s="171">
        <v>17</v>
      </c>
      <c r="B34" s="172" t="s">
        <v>129</v>
      </c>
      <c r="C34" s="173" t="s">
        <v>130</v>
      </c>
      <c r="D34" s="174" t="s">
        <v>116</v>
      </c>
      <c r="E34" s="175">
        <v>10.41881</v>
      </c>
      <c r="F34" s="175">
        <v>258.5</v>
      </c>
      <c r="G34" s="176">
        <f t="shared" si="6"/>
        <v>2693.262385</v>
      </c>
      <c r="O34" s="170">
        <v>2</v>
      </c>
      <c r="AA34" s="146">
        <v>8</v>
      </c>
      <c r="AB34" s="146">
        <v>0</v>
      </c>
      <c r="AC34" s="146">
        <v>3</v>
      </c>
      <c r="AZ34" s="146">
        <v>1</v>
      </c>
      <c r="BA34" s="146">
        <f t="shared" si="7"/>
        <v>2693.262385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0">
        <v>8</v>
      </c>
      <c r="CB34" s="170">
        <v>0</v>
      </c>
      <c r="CZ34" s="146">
        <v>0</v>
      </c>
    </row>
    <row r="35" spans="1:104" ht="12.75">
      <c r="A35" s="171">
        <v>18</v>
      </c>
      <c r="B35" s="172" t="s">
        <v>131</v>
      </c>
      <c r="C35" s="173" t="s">
        <v>132</v>
      </c>
      <c r="D35" s="174" t="s">
        <v>116</v>
      </c>
      <c r="E35" s="175">
        <v>145.86334</v>
      </c>
      <c r="F35" s="175">
        <v>15.1</v>
      </c>
      <c r="G35" s="176">
        <f t="shared" si="6"/>
        <v>2202.5364339999996</v>
      </c>
      <c r="O35" s="170">
        <v>2</v>
      </c>
      <c r="AA35" s="146">
        <v>8</v>
      </c>
      <c r="AB35" s="146">
        <v>0</v>
      </c>
      <c r="AC35" s="146">
        <v>3</v>
      </c>
      <c r="AZ35" s="146">
        <v>1</v>
      </c>
      <c r="BA35" s="146">
        <f t="shared" si="7"/>
        <v>2202.5364339999996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0">
        <v>8</v>
      </c>
      <c r="CB35" s="170">
        <v>0</v>
      </c>
      <c r="CZ35" s="146">
        <v>0</v>
      </c>
    </row>
    <row r="36" spans="1:104" ht="12.75">
      <c r="A36" s="171">
        <v>19</v>
      </c>
      <c r="B36" s="172" t="s">
        <v>133</v>
      </c>
      <c r="C36" s="173" t="s">
        <v>134</v>
      </c>
      <c r="D36" s="174" t="s">
        <v>116</v>
      </c>
      <c r="E36" s="175">
        <v>10.41881</v>
      </c>
      <c r="F36" s="175">
        <v>205</v>
      </c>
      <c r="G36" s="176">
        <f t="shared" si="6"/>
        <v>2135.8560500000003</v>
      </c>
      <c r="O36" s="170">
        <v>2</v>
      </c>
      <c r="AA36" s="146">
        <v>8</v>
      </c>
      <c r="AB36" s="146">
        <v>0</v>
      </c>
      <c r="AC36" s="146">
        <v>3</v>
      </c>
      <c r="AZ36" s="146">
        <v>1</v>
      </c>
      <c r="BA36" s="146">
        <f t="shared" si="7"/>
        <v>2135.8560500000003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0">
        <v>8</v>
      </c>
      <c r="CB36" s="170">
        <v>0</v>
      </c>
      <c r="CZ36" s="146">
        <v>0</v>
      </c>
    </row>
    <row r="37" spans="1:104" ht="12.75">
      <c r="A37" s="171">
        <v>20</v>
      </c>
      <c r="B37" s="172" t="s">
        <v>135</v>
      </c>
      <c r="C37" s="173" t="s">
        <v>136</v>
      </c>
      <c r="D37" s="174" t="s">
        <v>116</v>
      </c>
      <c r="E37" s="175">
        <v>93.76929</v>
      </c>
      <c r="F37" s="175">
        <v>22.8</v>
      </c>
      <c r="G37" s="176">
        <f t="shared" si="6"/>
        <v>2137.939812</v>
      </c>
      <c r="O37" s="170">
        <v>2</v>
      </c>
      <c r="AA37" s="146">
        <v>8</v>
      </c>
      <c r="AB37" s="146">
        <v>0</v>
      </c>
      <c r="AC37" s="146">
        <v>3</v>
      </c>
      <c r="AZ37" s="146">
        <v>1</v>
      </c>
      <c r="BA37" s="146">
        <f t="shared" si="7"/>
        <v>2137.939812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0">
        <v>8</v>
      </c>
      <c r="CB37" s="170">
        <v>0</v>
      </c>
      <c r="CZ37" s="146">
        <v>0</v>
      </c>
    </row>
    <row r="38" spans="1:104" ht="12.75">
      <c r="A38" s="171">
        <v>21</v>
      </c>
      <c r="B38" s="172" t="s">
        <v>137</v>
      </c>
      <c r="C38" s="173" t="s">
        <v>138</v>
      </c>
      <c r="D38" s="174" t="s">
        <v>116</v>
      </c>
      <c r="E38" s="175">
        <v>10.41881</v>
      </c>
      <c r="F38" s="175">
        <v>350</v>
      </c>
      <c r="G38" s="176">
        <f t="shared" si="6"/>
        <v>3646.5835</v>
      </c>
      <c r="O38" s="170">
        <v>2</v>
      </c>
      <c r="AA38" s="146">
        <v>8</v>
      </c>
      <c r="AB38" s="146">
        <v>0</v>
      </c>
      <c r="AC38" s="146">
        <v>3</v>
      </c>
      <c r="AZ38" s="146">
        <v>1</v>
      </c>
      <c r="BA38" s="146">
        <f t="shared" si="7"/>
        <v>3646.5835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0">
        <v>8</v>
      </c>
      <c r="CB38" s="170">
        <v>0</v>
      </c>
      <c r="CZ38" s="146">
        <v>0</v>
      </c>
    </row>
    <row r="39" spans="1:57" ht="12.75">
      <c r="A39" s="177"/>
      <c r="B39" s="178" t="s">
        <v>75</v>
      </c>
      <c r="C39" s="179" t="str">
        <f>CONCATENATE(B32," ",C32)</f>
        <v>D96 Přesuny suti a vybouraných hmot</v>
      </c>
      <c r="D39" s="180"/>
      <c r="E39" s="181"/>
      <c r="F39" s="182"/>
      <c r="G39" s="183">
        <f>SUM(G32:G38)</f>
        <v>15332.320796000002</v>
      </c>
      <c r="O39" s="170">
        <v>4</v>
      </c>
      <c r="BA39" s="184">
        <f>SUM(BA32:BA38)</f>
        <v>15332.320796000002</v>
      </c>
      <c r="BB39" s="184">
        <f>SUM(BB32:BB38)</f>
        <v>0</v>
      </c>
      <c r="BC39" s="184">
        <f>SUM(BC32:BC38)</f>
        <v>0</v>
      </c>
      <c r="BD39" s="184">
        <f>SUM(BD32:BD38)</f>
        <v>0</v>
      </c>
      <c r="BE39" s="184">
        <f>SUM(BE32:BE38)</f>
        <v>0</v>
      </c>
    </row>
    <row r="40" ht="12.75">
      <c r="E40" s="146"/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spans="1:7" ht="12.75">
      <c r="A63" s="185"/>
      <c r="B63" s="185"/>
      <c r="C63" s="185"/>
      <c r="D63" s="185"/>
      <c r="E63" s="185"/>
      <c r="F63" s="185"/>
      <c r="G63" s="185"/>
    </row>
    <row r="64" spans="1:7" ht="12.75">
      <c r="A64" s="185"/>
      <c r="B64" s="185"/>
      <c r="C64" s="185"/>
      <c r="D64" s="185"/>
      <c r="E64" s="185"/>
      <c r="F64" s="185"/>
      <c r="G64" s="185"/>
    </row>
    <row r="65" spans="1:7" ht="12.75">
      <c r="A65" s="185"/>
      <c r="B65" s="185"/>
      <c r="C65" s="185"/>
      <c r="D65" s="185"/>
      <c r="E65" s="185"/>
      <c r="F65" s="185"/>
      <c r="G65" s="185"/>
    </row>
    <row r="66" spans="1:7" ht="12.75">
      <c r="A66" s="185"/>
      <c r="B66" s="185"/>
      <c r="C66" s="185"/>
      <c r="D66" s="185"/>
      <c r="E66" s="185"/>
      <c r="F66" s="185"/>
      <c r="G66" s="185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spans="1:2" ht="12.75">
      <c r="A98" s="186"/>
      <c r="B98" s="186"/>
    </row>
    <row r="99" spans="1:7" ht="12.75">
      <c r="A99" s="185"/>
      <c r="B99" s="185"/>
      <c r="C99" s="188"/>
      <c r="D99" s="188"/>
      <c r="E99" s="189"/>
      <c r="F99" s="188"/>
      <c r="G99" s="190"/>
    </row>
    <row r="100" spans="1:7" ht="12.75">
      <c r="A100" s="191"/>
      <c r="B100" s="191"/>
      <c r="C100" s="185"/>
      <c r="D100" s="185"/>
      <c r="E100" s="192"/>
      <c r="F100" s="185"/>
      <c r="G100" s="185"/>
    </row>
    <row r="101" spans="1:7" ht="12.75">
      <c r="A101" s="185"/>
      <c r="B101" s="185"/>
      <c r="C101" s="185"/>
      <c r="D101" s="185"/>
      <c r="E101" s="192"/>
      <c r="F101" s="185"/>
      <c r="G101" s="185"/>
    </row>
    <row r="102" spans="1:7" ht="12.75">
      <c r="A102" s="185"/>
      <c r="B102" s="185"/>
      <c r="C102" s="185"/>
      <c r="D102" s="185"/>
      <c r="E102" s="192"/>
      <c r="F102" s="185"/>
      <c r="G102" s="185"/>
    </row>
    <row r="103" spans="1:7" ht="12.75">
      <c r="A103" s="185"/>
      <c r="B103" s="185"/>
      <c r="C103" s="185"/>
      <c r="D103" s="185"/>
      <c r="E103" s="192"/>
      <c r="F103" s="185"/>
      <c r="G103" s="185"/>
    </row>
    <row r="104" spans="1:7" ht="12.75">
      <c r="A104" s="185"/>
      <c r="B104" s="185"/>
      <c r="C104" s="185"/>
      <c r="D104" s="185"/>
      <c r="E104" s="192"/>
      <c r="F104" s="185"/>
      <c r="G104" s="185"/>
    </row>
    <row r="105" spans="1:7" ht="12.75">
      <c r="A105" s="185"/>
      <c r="B105" s="185"/>
      <c r="C105" s="185"/>
      <c r="D105" s="185"/>
      <c r="E105" s="192"/>
      <c r="F105" s="185"/>
      <c r="G105" s="185"/>
    </row>
    <row r="106" spans="1:7" ht="12.75">
      <c r="A106" s="185"/>
      <c r="B106" s="185"/>
      <c r="C106" s="185"/>
      <c r="D106" s="185"/>
      <c r="E106" s="192"/>
      <c r="F106" s="185"/>
      <c r="G106" s="185"/>
    </row>
    <row r="107" spans="1:7" ht="12.75">
      <c r="A107" s="185"/>
      <c r="B107" s="185"/>
      <c r="C107" s="185"/>
      <c r="D107" s="185"/>
      <c r="E107" s="192"/>
      <c r="F107" s="185"/>
      <c r="G107" s="185"/>
    </row>
    <row r="108" spans="1:7" ht="12.75">
      <c r="A108" s="185"/>
      <c r="B108" s="185"/>
      <c r="C108" s="185"/>
      <c r="D108" s="185"/>
      <c r="E108" s="192"/>
      <c r="F108" s="185"/>
      <c r="G108" s="185"/>
    </row>
    <row r="109" spans="1:7" ht="12.75">
      <c r="A109" s="185"/>
      <c r="B109" s="185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  <row r="112" spans="1:7" ht="12.75">
      <c r="A112" s="185"/>
      <c r="B112" s="185"/>
      <c r="C112" s="185"/>
      <c r="D112" s="185"/>
      <c r="E112" s="192"/>
      <c r="F112" s="185"/>
      <c r="G112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Čutek</dc:creator>
  <cp:keywords/>
  <dc:description/>
  <cp:lastModifiedBy>Malcová Hana, Ing.</cp:lastModifiedBy>
  <dcterms:created xsi:type="dcterms:W3CDTF">2016-11-14T06:59:55Z</dcterms:created>
  <dcterms:modified xsi:type="dcterms:W3CDTF">2016-11-14T11:10:34Z</dcterms:modified>
  <cp:category/>
  <cp:version/>
  <cp:contentType/>
  <cp:contentStatus/>
</cp:coreProperties>
</file>