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/>
  <bookViews>
    <workbookView xWindow="0" yWindow="0" windowWidth="13035" windowHeight="8955" activeTab="0"/>
  </bookViews>
  <sheets>
    <sheet name="Rekapitulace stavby" sheetId="1" r:id="rId1"/>
    <sheet name="VV - Věznice Vinařice, Vě..." sheetId="2" r:id="rId2"/>
  </sheets>
  <definedNames>
    <definedName name="_xlnm.Print_Area" localSheetId="0">'Rekapitulace stavby'!$C$4:$AP$70,'Rekapitulace stavby'!$C$76:$AP$96</definedName>
    <definedName name="_xlnm.Print_Area" localSheetId="1">'VV - Věznice Vinařice, Vě...'!$C$4:$Q$70,'VV - Věznice Vinařice, Vě...'!$C$76:$Q$114,'VV - Věznice Vinařice, Vě...'!$C$120:$Q$306</definedName>
    <definedName name="_xlnm.Print_Titles" localSheetId="0">'Rekapitulace stavby'!$85:$85</definedName>
  </definedNames>
  <calcPr calcId="145621"/>
</workbook>
</file>

<file path=xl/sharedStrings.xml><?xml version="1.0" encoding="utf-8"?>
<sst xmlns="http://schemas.openxmlformats.org/spreadsheetml/2006/main" count="1972" uniqueCount="647">
  <si>
    <t>2012</t>
  </si>
  <si>
    <t>List obsahuje:</t>
  </si>
  <si>
    <t>2.0</t>
  </si>
  <si>
    <t>ZAMOK</t>
  </si>
  <si>
    <t>False</t>
  </si>
  <si>
    <t>True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</si>
  <si>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</si>
  <si>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</si>
  <si>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</si>
  <si>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</si>
  <si>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</si>
  <si>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</si>
  <si>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</si>
  <si>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Návod na vyplnění</t>
  </si>
  <si>
    <t>0,001</t>
  </si>
  <si>
    <t>Kód:</t>
  </si>
  <si>
    <t>VV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</si>
  <si>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případe potřeby poznámku (ta je v skrytém sloupci)</t>
  </si>
  <si>
    <t>Stavba:</t>
  </si>
  <si>
    <t>Věznice Vinařice, Vězeňská služba ČR</t>
  </si>
  <si>
    <t>0,1</t>
  </si>
  <si>
    <t>JKSO:</t>
  </si>
  <si>
    <t>CC-CZ:</t>
  </si>
  <si>
    <t>1</t>
  </si>
  <si>
    <t>Místo:</t>
  </si>
  <si>
    <t>Vinařice č.p. 245</t>
  </si>
  <si>
    <t>Datum:</t>
  </si>
  <si>
    <t>02.06.2015</t>
  </si>
  <si>
    <t>10</t>
  </si>
  <si>
    <t>100</t>
  </si>
  <si>
    <t>Objednavatel:</t>
  </si>
  <si>
    <t>IČ:</t>
  </si>
  <si>
    <t>00212423</t>
  </si>
  <si>
    <t>Vězeňská služba ČR</t>
  </si>
  <si>
    <t>DIČ:</t>
  </si>
  <si>
    <t>Zhotovitel:</t>
  </si>
  <si>
    <t>Vyplň údaj</t>
  </si>
  <si>
    <t>Projektant:</t>
  </si>
  <si>
    <t xml:space="preserve"> </t>
  </si>
  <si>
    <t>Zpracovatel:</t>
  </si>
  <si>
    <t>7110852</t>
  </si>
  <si>
    <t>Martin Frühauf</t>
  </si>
  <si>
    <t>CZ6803202153</t>
  </si>
  <si>
    <t>Poznámka:</t>
  </si>
  <si>
    <t>Náklady z rozpočtů</t>
  </si>
  <si>
    <t>Materiál</t>
  </si>
  <si>
    <t>Montáž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</si>
  <si>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</si>
  <si>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</si>
  <si>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</si>
  <si>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</si>
  <si>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</si>
  <si>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</si>
  <si>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</si>
  <si>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</si>
  <si>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</si>
  <si>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</si>
  <si>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</si>
  <si>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</si>
  <si>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</si>
  <si>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</si>
  <si>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</si>
  <si>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</si>
  <si>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</si>
  <si>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</si>
  <si>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</si>
  <si>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</si>
  <si>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</si>
  <si>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</si>
  <si>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</si>
  <si>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</si>
  <si>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Materiál [CZK]</t>
  </si>
  <si>
    <t>z toho Montáž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</si>
  <si>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</si>
  <si>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</si>
  <si>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</si>
  <si>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</si>
  <si>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</si>
  <si>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</si>
  <si>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</si>
  <si>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</si>
  <si>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</si>
  <si>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</si>
  <si>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</si>
  <si>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</si>
  <si>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</si>
  <si>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</si>
  <si>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</si>
  <si>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IMPORT</t>
  </si>
  <si>
    <t>{6F960056-1F36-4C2F-A56D-DDB2E7563A1E}</t>
  </si>
  <si>
    <t>{00000000-0000-0000-0000-000000000000}</t>
  </si>
  <si>
    <t>###NOINSERT###</t>
  </si>
  <si>
    <t>2) Ostatní náklady ze souhrnného listu</t>
  </si>
  <si>
    <t>Procent. zadání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</si>
  <si>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</si>
  <si>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</si>
  <si>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</si>
  <si>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</si>
  <si>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</si>
  <si>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</si>
  <si>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</si>
  <si>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Zpět na list:</t>
  </si>
  <si>
    <t>2</t>
  </si>
  <si>
    <t>KRYCÍ LIST ROZPOČTU</t>
  </si>
  <si>
    <t>není vybrán</t>
  </si>
  <si>
    <t>Náklady z rozpočtu</t>
  </si>
  <si>
    <t>REKAPITULACE ROZPOČTU</t>
  </si>
  <si>
    <t>Kód - Popis</t>
  </si>
  <si>
    <t>Materiál [CZK]</t>
  </si>
  <si>
    <t>Montáž [CZK]</t>
  </si>
  <si>
    <t>Cena celkem [CZK]</t>
  </si>
  <si>
    <t>1) Náklady z rozpočtu</t>
  </si>
  <si>
    <t>-1</t>
  </si>
  <si>
    <t>PSV - Práce a dodávky PSV</t>
  </si>
  <si>
    <t xml:space="preserve">    742 - Elektromontáže - rozvodný systém</t>
  </si>
  <si>
    <t xml:space="preserve">    743 - Elektromontáže - hrubá montáž</t>
  </si>
  <si>
    <t xml:space="preserve">    744 - Elektromontáže - rozvody vodičů měděných</t>
  </si>
  <si>
    <t xml:space="preserve">    748 - Elektromontáže - osvětlovací zařízení a svítidla</t>
  </si>
  <si>
    <t xml:space="preserve">    749 - Elektromontáže - ostatní práce a konstrukce</t>
  </si>
  <si>
    <t>M - Práce a dodávky M</t>
  </si>
  <si>
    <t xml:space="preserve">    21-M - Elektromontáže</t>
  </si>
  <si>
    <t xml:space="preserve">    22-M - Montáže technologických zařízení pro dopravní stavby</t>
  </si>
  <si>
    <t xml:space="preserve">    46-M - Zemní práce při extr.mont.pracích</t>
  </si>
  <si>
    <t>HZS - Hodinové zúčtovací sazby</t>
  </si>
  <si>
    <t>VRN - Vedlejší rozpočtové náklady</t>
  </si>
  <si>
    <t xml:space="preserve">    VRN2 - Příprava staveniště</t>
  </si>
  <si>
    <t xml:space="preserve">    VRN3 - Zařízení staveniště</t>
  </si>
  <si>
    <t xml:space="preserve">    VRN4 - Inženýrská činnost</t>
  </si>
  <si>
    <t xml:space="preserve">    VRN9 - Ostatní náklady</t>
  </si>
  <si>
    <t>VP -   Vícepráce</t>
  </si>
  <si>
    <t>2) Ostatní náklady</t>
  </si>
  <si>
    <t>Zařízení staveniště</t>
  </si>
  <si>
    <t>VRN</t>
  </si>
  <si>
    <t>Projektové práce</t>
  </si>
  <si>
    <t>Územní vlivy</t>
  </si>
  <si>
    <t>Provozní vlivy</t>
  </si>
  <si>
    <t>Jiné VRN</t>
  </si>
  <si>
    <t>Kompletační činnost</t>
  </si>
  <si>
    <t>KOMPLETACNA</t>
  </si>
  <si>
    <t>ROZPOČET</t>
  </si>
  <si>
    <t>PČ</t>
  </si>
  <si>
    <t>Typ</t>
  </si>
  <si>
    <t>Popis</t>
  </si>
  <si>
    <t>MJ</t>
  </si>
  <si>
    <t>Množství</t>
  </si>
  <si>
    <t>J. materiál
[CZK]</t>
  </si>
  <si>
    <t>J. montáž
[CZK]</t>
  </si>
  <si>
    <t>Cena celkem
[CZK]</t>
  </si>
  <si>
    <t>Poznámka</t>
  </si>
  <si>
    <t>J.cena [CZK]</t>
  </si>
  <si>
    <t>Materiál celkem [CZK]</t>
  </si>
  <si>
    <t>Montáž celkem [CZK]</t>
  </si>
  <si>
    <t>J. Nh [h]</t>
  </si>
  <si>
    <t>Nh celkem [h]</t>
  </si>
  <si>
    <t>J. hmotnost
[t]</t>
  </si>
  <si>
    <t>Hmotnost
celkem [t]</t>
  </si>
  <si>
    <t>J. suť [t]</t>
  </si>
  <si>
    <t>Suť Celkem [t]</t>
  </si>
  <si>
    <t>0,00</t>
  </si>
  <si>
    <t>ROZPOCET</t>
  </si>
  <si>
    <t>K</t>
  </si>
  <si>
    <t>742111100</t>
  </si>
  <si>
    <t>Montáž rozvodnice oceloplechová nebo plastová běžná do 20 kg</t>
  </si>
  <si>
    <t>kus</t>
  </si>
  <si>
    <t>16</t>
  </si>
  <si>
    <t>-1782873728</t>
  </si>
  <si>
    <t>M</t>
  </si>
  <si>
    <t>10.051.694</t>
  </si>
  <si>
    <t>Skříň na omítku, 36TE IP65</t>
  </si>
  <si>
    <t>KS</t>
  </si>
  <si>
    <t>32</t>
  </si>
  <si>
    <t>-241882456</t>
  </si>
  <si>
    <t>3</t>
  </si>
  <si>
    <t>743131221</t>
  </si>
  <si>
    <t>Montáž trubka ochranná do krabic plastová tuhá D do 152 mm uložená volně</t>
  </si>
  <si>
    <t>m</t>
  </si>
  <si>
    <t>-1208621923</t>
  </si>
  <si>
    <t>4</t>
  </si>
  <si>
    <t>345713580</t>
  </si>
  <si>
    <t>trubka elektroinstalační korungovaná ohebná , HDPE+LDPE 160mm</t>
  </si>
  <si>
    <t>128</t>
  </si>
  <si>
    <t>331181727</t>
  </si>
  <si>
    <t>EAN 8595057698369</t>
  </si>
  <si>
    <t>P</t>
  </si>
  <si>
    <t>5</t>
  </si>
  <si>
    <t>744231110</t>
  </si>
  <si>
    <t>Montáž vodič Cu izolovaný sk.1 do 1 kV žíla 0,35-35 mm2 volně</t>
  </si>
  <si>
    <t>788763958</t>
  </si>
  <si>
    <t>6</t>
  </si>
  <si>
    <t>341408230</t>
  </si>
  <si>
    <t>vodič silový s Cu jádrem CY H07 V-U 1,50 mm2</t>
  </si>
  <si>
    <t>1233730430</t>
  </si>
  <si>
    <t>obsah kovu [kg/m], Cu =1,46999998092651E-02, Al =</t>
  </si>
  <si>
    <t>7</t>
  </si>
  <si>
    <t>744431200</t>
  </si>
  <si>
    <t>Montáž kabel Cu sk.1 do 1 kV do 0,63 kg uložený volně</t>
  </si>
  <si>
    <t>1180079293</t>
  </si>
  <si>
    <t>8</t>
  </si>
  <si>
    <t>341111000</t>
  </si>
  <si>
    <t>kabel silový s Cu jádrem CYKY 5x6 mm2</t>
  </si>
  <si>
    <t>462295790</t>
  </si>
  <si>
    <t>obsah kovu [kg/m], Cu =0,294, Al =0</t>
  </si>
  <si>
    <t>9</t>
  </si>
  <si>
    <t>748719211</t>
  </si>
  <si>
    <t>Montáž stožár osvětlení ostatní ocelový samostatně stojící do 12m</t>
  </si>
  <si>
    <t>505426002</t>
  </si>
  <si>
    <t>316740660</t>
  </si>
  <si>
    <t>stožár osvětlovací 5,5 - 133/89/60 žárově zinkovaný - sadový</t>
  </si>
  <si>
    <t>-438740249</t>
  </si>
  <si>
    <t>11</t>
  </si>
  <si>
    <t>749111210</t>
  </si>
  <si>
    <t>Montáž se zhotovením konstrukce pro upevnění přístrojů do 5 kg</t>
  </si>
  <si>
    <t>-2073610289</t>
  </si>
  <si>
    <t>12</t>
  </si>
  <si>
    <t>10.681.156_R</t>
  </si>
  <si>
    <t>LED 50W HALOGEN REFLEKTOR LAMPA studená bílá</t>
  </si>
  <si>
    <t>-2115422731</t>
  </si>
  <si>
    <t>Vstupní napětí: 110-230V
Příkon: 50W
Náhrada za 400W halogen
Barva světla: studená bílá 6000-6500K
Světelný tok: 3850lm
Úhel svitu: 120°
LED čip: 1ks 50W High Power
Životnost: až 50 000 hodin
Stupeň krytí IP: 65</t>
  </si>
  <si>
    <t>13</t>
  </si>
  <si>
    <t>210100351</t>
  </si>
  <si>
    <t>Ukončení kabelů a vodičů koncovkou ucpávkovou do 4 žil do 1 kV s jednoduchým nástavcem do P 21</t>
  </si>
  <si>
    <t>64</t>
  </si>
  <si>
    <t>1296442061</t>
  </si>
  <si>
    <t>14</t>
  </si>
  <si>
    <t>354363140</t>
  </si>
  <si>
    <t>hlava rozdělovací, smršťovaná přímá do 1kV SKE-4F/1+2 4x 1,5-25</t>
  </si>
  <si>
    <t>-1288412284</t>
  </si>
  <si>
    <t>210110008</t>
  </si>
  <si>
    <t>Montáž nástěnný vypínač nn trojpólový do 40 A pro prostředí základní nebo vlhké</t>
  </si>
  <si>
    <t>1374701357</t>
  </si>
  <si>
    <t>10.073.797</t>
  </si>
  <si>
    <t>Vypínač 3x20A, DIN</t>
  </si>
  <si>
    <t>256</t>
  </si>
  <si>
    <t>908821514</t>
  </si>
  <si>
    <t>Normy ČSN EN 60947-3
Jmenovitý tepelný proud Ith 20 A 
Jmenovitý pracovní proud Ie 20 A 
Jmenovité pracovní napětí Ue AC 250/440 V 
Min. provozní napětí/proud Umin/Imin AC 24 V/300 mA ztrátové výkony/pól 0,3 W 
Jmenovitý kmitočet fn 50 Hz 
Jmenovitá zapínací schopnost AC-22A
cos ? = 0,65 60 A 
Jmenovitá vypínací schopnost AC-22A
cos ? = 0,65 60 A 
Jmenovitý podmíněný zkratový proud s předřazenou pojistkou gL/gG o max. velikosti Ie Inc 10 kA 
Mechanická trvanlivost 20 000 cyklů 
Elektrická trvanlivost 10 000 cyklů 
Jmenovitý krátkodobý výdržný proud 2) I
cw do 0,2 s 480 A 7
do 0,5 s 310 A 
do 1 s 250 A 
do 3 s 180 A 
Jmenovitý výkon (spínání odporových 1pól 3 kW 
zátěží včetně mírného přetížení AC-21) 2pól 5 kW 
3pól/4pól 9 kW 
Montáž na „U“ lišty podle ČSN EN 60715 - typ TH 35 
Krytí - s připojenými vodiči IP20</t>
  </si>
  <si>
    <t>17</t>
  </si>
  <si>
    <t>210120412</t>
  </si>
  <si>
    <t>Montáž jističů jednopólových nn do 25 A ve skříni</t>
  </si>
  <si>
    <t>1529009091</t>
  </si>
  <si>
    <t>18</t>
  </si>
  <si>
    <t>358221750</t>
  </si>
  <si>
    <t>jistič 1+Npólový-charakteristika C 13C/1+N</t>
  </si>
  <si>
    <t>-448893072</t>
  </si>
  <si>
    <t>Normy ČSN EN 60898-1
Jmenovité pracovní napětí Ue AC 230/400 V
Max. provozní napětí Umax AC 250/440 V, DC 72 V 1) / jištěný pól
Min. provozní napětí (1 pól) Umin AC/DC 24 V
Jmenovité izolační napětí Ui AC 250/440 V , DC 250 V / jištěný pól
Jmenovitý kmitočet fn 50/60 Hz 
Jmenovitá zkratová schopnost (ČSN EN 60898-1) Icn AC 10 kA AC 10 kA
Jmenovitá zkratová schopnost (ČSN EN 60898-2) Icn DC 10 kA DC 10 kA
Jmenovitá mezní zkratová vypínací schopnost (ČSN EN 60947-2) Icu AC 35 kA pro 0,3 ÷ 6 A -
AC 20 kA pro 8 ÷ 32 A -
AC 15 kA pro 40 ÷ 63 A -
AC 10 kA 80 A -
DC 15 kA DC 15 kA
Elektrická trvanlivost 10 000 cyků 
Mechanická trvanlivost 10 000 cyklů 
Třída omezení energie 3 
Montáž na „U“ lišty podle ČSN EN 60715 - typ TH 35 
Krytí - s připojenými vodiči IP20</t>
  </si>
  <si>
    <t>19</t>
  </si>
  <si>
    <t>358221760</t>
  </si>
  <si>
    <t>jistič 1+Npólový-charakteristika C16C/1+N</t>
  </si>
  <si>
    <t>-1743979969</t>
  </si>
  <si>
    <t>20</t>
  </si>
  <si>
    <t>358221740</t>
  </si>
  <si>
    <t>jistič 1+Npólový-charakteristika C 10C/1+N</t>
  </si>
  <si>
    <t>268146175</t>
  </si>
  <si>
    <t>210130002</t>
  </si>
  <si>
    <t>Montáž stykačů stejnosměrných vestavných dvoupólových do 40 A</t>
  </si>
  <si>
    <t>-1201526118</t>
  </si>
  <si>
    <t>22</t>
  </si>
  <si>
    <t>10.073.099</t>
  </si>
  <si>
    <t>Spínač SOU-2 soumrakový vč.čidla 230V AC</t>
  </si>
  <si>
    <t>-413051398</t>
  </si>
  <si>
    <t>23</t>
  </si>
  <si>
    <t>220060751</t>
  </si>
  <si>
    <t>Montáž kabely závlačné volně uložené ruční zatahování jádro 0,8 mm TCEKE do 150 XN</t>
  </si>
  <si>
    <t>-989223921</t>
  </si>
  <si>
    <t>24</t>
  </si>
  <si>
    <t>341216050</t>
  </si>
  <si>
    <t>Zemní stíněný kabel, sdělovací 5x4x0,8</t>
  </si>
  <si>
    <t>1341991289</t>
  </si>
  <si>
    <t>Jmenovité napětí: 250 Vss
Zkušební napětí: ž/ž 0,5 kVss
ž/s 1 kVss
Rozsah teplot:
při pokládce: –10 °C až +60 °C
při provozu: –40 °C až +70 °C
Značení žil a skupin: ČSN IEC 708-1
Poloměr ohybu (min.): 10 x Ř kabelu
Cer
..... t Certifikát: EZÚ ČR
Průměr vodiče [mm] 0,8
Odpor smyčky, max. [?/km] 373,6
Odporová nerovnováha, max. [%] 2
Izolační odpor, min./zkoušeno [G?.km] 1,5/10
Provozní kapacita průměrná, max. [nF/km] 42
Provozní kapacita jednotlivá, max. [nF/km] 49
Kapacitní nerovnováha k1, max. [pF/500 m] 800
Měrný útlum při 16 kHz, max. [dB/km] 3
Měrný útlum při 80 kHz, max. [dB/km] 5</t>
  </si>
  <si>
    <t>25</t>
  </si>
  <si>
    <t>220182005</t>
  </si>
  <si>
    <t>Uložení trubky HDPE pro optický kabel do kabelového žlabu</t>
  </si>
  <si>
    <t>638188807</t>
  </si>
  <si>
    <t>26</t>
  </si>
  <si>
    <t>10.039.782</t>
  </si>
  <si>
    <t>Trubka pevná pr.32 750N HDPE</t>
  </si>
  <si>
    <t>1649753078</t>
  </si>
  <si>
    <t>Barva:   modrá
Materiál:   HDPE
Bezhalogenový materiál:   ano
Teplotní odolnost, rozsah použití: T -5 – 50 °C
Mechanická odolnost:   750 N/20 cm
Odolnost proti nárazu:
N (normální, dle ČSN EN 61 386-24)
Odolnost proti ohnutí:   ohebné
Vnější průměr :   32 mm
Vnitřní průměr:   26 / 27 mm
Tolerance:   délky ± 2 mm/m
Minimální poloměr ohybu:   400 mm
Popis:
Jednoplášťové trubky určené pro ochranu kabelů s optickými vlákny. Chráničky je možné dodat s vnitřní stěnou lubrifikovanou minerálním olejem. V případě větších objemů lze podle specifikací zákazníka objednat různé barevné provedení (i mimo prezentované varianty), značení, počet rozlišovacích pruhů, vnitřní vroubkovaný povrch nebo velikost vnitřního průměru (tloušťku stěny).
Doporučení výrobce:
Výrobce doporučuje montáž plastových trubek při teplotách nad 0 °C.
Poznámka:
Chráničky jsou testovány tlakem 1,5 MPa po dobu 1 hodiny.
Třída reakce na oheň:   A1
Balení:   100 m
Popis balení:
Svazek. Balení na dřevěných bubnech a paletách pro odvíjecí bubny je dodáváno pouze na objednávku dle specifikace zákazníka.</t>
  </si>
  <si>
    <t>27</t>
  </si>
  <si>
    <t>10.039.783</t>
  </si>
  <si>
    <t>Spojka HDPE pr.32</t>
  </si>
  <si>
    <t>-1022127871</t>
  </si>
  <si>
    <t>Barva:   šedá
Materiál:   PP
Teplotní odolnost, rozsah použití: T -5 – 50 °C
Vnější průměr trubky:   32 mm
Popis:
Spojka je určená k napojení chrániček optického kabelu HDPE při trasování a zaručuje dokonalý spoj.
Třída reakce na oheň:   A1</t>
  </si>
  <si>
    <t>28</t>
  </si>
  <si>
    <t>10.153.246</t>
  </si>
  <si>
    <t>Koncovka HDPE pr.32</t>
  </si>
  <si>
    <t>-2022621105</t>
  </si>
  <si>
    <t>Barva:   šedá
Materiál:   PP
Teplotní odolnost, rozsah použití: T -5 – 50 °C
Vnější průměr trubky:   32 mm
Popis:
Koncovka je určená k ukončeni trasování.
Třída reakce na oheň:   A1</t>
  </si>
  <si>
    <t>29</t>
  </si>
  <si>
    <t>10.153.246-R</t>
  </si>
  <si>
    <t>Koncovka s ventilkem HDPE pr.32</t>
  </si>
  <si>
    <t>-234975673</t>
  </si>
  <si>
    <t>Barva:   černá RAL 9005
Materiál:   PP
Teplotní odolnost, rozsah použití: T -5 – 50 °C
Vnější průměr trubky:   32 mm
Popis:
Koncovka s ventilem je určena pro kontrolu uloženého vedení pomocí tlakového vzduchu.
Třída reakce na oheň:   A1</t>
  </si>
  <si>
    <t>30</t>
  </si>
  <si>
    <t>220182023</t>
  </si>
  <si>
    <t>Kontrola tlakutěsnosti HDPE trubky od 1m do 2000 m</t>
  </si>
  <si>
    <t>-1898925565</t>
  </si>
  <si>
    <t>31</t>
  </si>
  <si>
    <t>220182036</t>
  </si>
  <si>
    <t>Zafukování optického kabelu do HDPE trubek</t>
  </si>
  <si>
    <t>-1753786429</t>
  </si>
  <si>
    <t>10.996.369-R</t>
  </si>
  <si>
    <t>Kvalitní vysokopevnostní optický DROP1000 kabel, LSOH plášť, 4 vlákna SM 09/125</t>
  </si>
  <si>
    <t>683452965</t>
  </si>
  <si>
    <t>konstrukce: DROP se zvýšenou tahovou odolností (kabel s těsnou sekundární ochranou a aramidovým tahovým prvkem) 
optické vlákno: 4x SM09/125 G.657A2 Corning
plášť: UV stabilní LSZH plášť, pro venkovní i vnitřní použití</t>
  </si>
  <si>
    <t>33</t>
  </si>
  <si>
    <t>220182093</t>
  </si>
  <si>
    <t>Ukončení optického kabelu v optorozvaděči pro SZZ s 6ti optickými vlákny včetně závěrečného měření</t>
  </si>
  <si>
    <t>2103136066</t>
  </si>
  <si>
    <t>34</t>
  </si>
  <si>
    <t>220182301</t>
  </si>
  <si>
    <t>Ukončení optického kabelu v optickém rozvaděči pro 8 vláken</t>
  </si>
  <si>
    <t>-508778479</t>
  </si>
  <si>
    <t>35</t>
  </si>
  <si>
    <t>220182421</t>
  </si>
  <si>
    <t>Montáž optického rozvaděče</t>
  </si>
  <si>
    <t>-1032418461</t>
  </si>
  <si>
    <t>36</t>
  </si>
  <si>
    <t>10.998.718-R</t>
  </si>
  <si>
    <t>WaveCon Optická zásuvka na zeď (2x SC nebo 4x LC)</t>
  </si>
  <si>
    <t>2103956218</t>
  </si>
  <si>
    <t>CTB/WALL je optická nástěnná zásuvka pro vnitřní použití, která slouží k ukončení optického vlákna. Zásuvka je precizně vyrobena a promyšlena do posledního detailu. Lze ji totiž osadit 2 spojkami typu SC/simplex nebo 4 spojkami typu LC/simplex.</t>
  </si>
  <si>
    <t>37</t>
  </si>
  <si>
    <t>10.998.717-R</t>
  </si>
  <si>
    <t>WaveCon Spojka SC singlemode simplex</t>
  </si>
  <si>
    <t>366796204</t>
  </si>
  <si>
    <t>Spojka je určená pro spojení dvou konektorů SC pro singlemode vlákna, např. propojení optického pigtailu s optickým patch kabelem</t>
  </si>
  <si>
    <t>38</t>
  </si>
  <si>
    <t>220370007-R</t>
  </si>
  <si>
    <t>Montáž rozhlasového zařízení řídící stanice</t>
  </si>
  <si>
    <t>1816894273</t>
  </si>
  <si>
    <t>Dorozumívací zařízení, základní jednotka napájená ze zálohované sítě objektu</t>
  </si>
  <si>
    <t>39</t>
  </si>
  <si>
    <t>10.691.294-R</t>
  </si>
  <si>
    <t>Systémový napájecí zdroj 230V/12-24VAC</t>
  </si>
  <si>
    <t>89594374</t>
  </si>
  <si>
    <t>40</t>
  </si>
  <si>
    <t>220370011_R</t>
  </si>
  <si>
    <t>Montáž dálkového ovládání na zeď</t>
  </si>
  <si>
    <t>1756199010</t>
  </si>
  <si>
    <t>Montáž dálkového ovládání s možností přepínání dorozumívací jednotky dle požadavků investora, včetně zatažení kabelů, zhotovení kabelových forem, přezkoušení zařízení, s upevněním na zeď</t>
  </si>
  <si>
    <t>41</t>
  </si>
  <si>
    <t>10.862.908-R</t>
  </si>
  <si>
    <t>Vnitřní jednotka přepínání mezi třemi objekty</t>
  </si>
  <si>
    <t>-1403174315</t>
  </si>
  <si>
    <t xml:space="preserve">Komunikace hlásek bude vedena do objektu strážnice "a" a odtud bude přepínatelná do objektu strážnice "b" a současně do objektu "c". Po dobu přítomnosti obsluhy na pozici strážnice "a" bude obsluha brány z této pozice. Po ukončení služby na této pozici bude ovládání brány přepnuto na pozici strážnice "b" nebo do objektu "c". Viz technická zpráva a podmínky zadavetele </t>
  </si>
  <si>
    <t>42</t>
  </si>
  <si>
    <t>220370021-R</t>
  </si>
  <si>
    <t>Montáž ovládací soupravy vnitřní OSR 1</t>
  </si>
  <si>
    <t>448425787</t>
  </si>
  <si>
    <t>Montáž ovládací soupravy rozhlasu včetně připevnění kabelové skříně, zatažení kabelů, přiletování kabelových žil, usazení ovládací soupravy a připojení na kabelovou skříň, přezkoušení zařízení vnitřní OSR 1</t>
  </si>
  <si>
    <t>43</t>
  </si>
  <si>
    <t>10.862.909-R</t>
  </si>
  <si>
    <t>Audio komunikační jednotka vnitřní, nástěnná</t>
  </si>
  <si>
    <t>238545087</t>
  </si>
  <si>
    <t>Komunikační jednotka vnitřní s možností nastavení hlasitosti a tónu vyzvánění, napájení ze systémového zdroje</t>
  </si>
  <si>
    <t>44</t>
  </si>
  <si>
    <t>220370023_R</t>
  </si>
  <si>
    <t>Montáž ovládací soupravy venkovní OSR 3 na stožár s povětrnostní stříškou</t>
  </si>
  <si>
    <t>-1605570385</t>
  </si>
  <si>
    <t>Montáž ovládací soupravy rozhlasu včetně připevnění kabelové skříně, zatažení kabelů, přiletování kabelových žil, usazení ovládací soupravy a připojení na kabelovou skříň, přezkoušení zařízení venkovní OSR 3 na stožár s povětrnostní stříškou</t>
  </si>
  <si>
    <t>45</t>
  </si>
  <si>
    <t>10.562.203-R</t>
  </si>
  <si>
    <t>Audio komunikační jednotka venkovní, antivandal s povětrnostní stříškou</t>
  </si>
  <si>
    <t>2105971222</t>
  </si>
  <si>
    <t>Komunikační jednotka venkovní antivandal s protipovětrnostní stříškou a  s možností nastavení hlasitosti a tónu vyzvánění, napájení ze systémového zdroje</t>
  </si>
  <si>
    <t>46</t>
  </si>
  <si>
    <t>220370041</t>
  </si>
  <si>
    <t>Montáž rozhlasového stožáru 1500mm do betonového základu</t>
  </si>
  <si>
    <t>-1074971653</t>
  </si>
  <si>
    <t>Montáž rozhlasového stožáru a sloupku včetně nasazení a upevnění, zhotovení rozvodu s krabicovou rozvodkou a kabelovou skříní, nátěru stožáru na betonový základ</t>
  </si>
  <si>
    <t>47</t>
  </si>
  <si>
    <t>404451590-R</t>
  </si>
  <si>
    <t>sloupek pozinkovaný 48x1,5/1750mm</t>
  </si>
  <si>
    <t>-646073626</t>
  </si>
  <si>
    <t>48</t>
  </si>
  <si>
    <t>220370061-R</t>
  </si>
  <si>
    <t>Měření rozhlasového zařízení do 100 W bez měření ZR</t>
  </si>
  <si>
    <t>-967180501</t>
  </si>
  <si>
    <t>Závěrečné měření rozhlasového zařízení včetně měření uzemnění, měření izolačního stavu kabelového rozvodu a impendance repr. větví, měření RÚ, kontrola neporušenosti, sfázování výkonu a citlivosti, měření kmit. charakteristik, tvarů výst. napětí, stability, zkoušky harm. zkreslení a paralelního chodu, měření zpětného rozhlasu, vypracování měřícího protokolu bez měření ZR pro rozhlasovou ústřednu do 100 W</t>
  </si>
  <si>
    <t>49</t>
  </si>
  <si>
    <t>220450003</t>
  </si>
  <si>
    <t>Montáž optického převodníku</t>
  </si>
  <si>
    <t>2091955600</t>
  </si>
  <si>
    <t>50</t>
  </si>
  <si>
    <t>10.994.981-R</t>
  </si>
  <si>
    <t>průmyslový switch pro kruhovou topologii</t>
  </si>
  <si>
    <t>-1319130866</t>
  </si>
  <si>
    <t>průmyslový switch pro kruhovou topologii s 2x SFP slot, 1x GE port, 4x FE PoE port s 1kA přepěťovou ochranou, 2x DI s podporou vyvážených smyček, 1x programovatelné NO/NC RELÉ výstup, 2x RS485 / 1x RS422 BUS (podpora MIOS modulů, TCP server, UDP mode), USB port pro lokální management, redundantní vstup napájení, přepěťové ochrany na všech vstupech, EVENT MANAGEMENT: SMTP, TCP eventy, ETH eventy, HTTP klient (řízení kamer), 8x IPWatchdog.... , provozní teplota –40…+70°C, VLAN, QoS, IGMP, SNMPv2/v3, SNTP, instalace na rovný podklad nebo DIN35, 12VDC/24VDC/48VDC/12VAC/24VAC/56VDC</t>
  </si>
  <si>
    <t>51</t>
  </si>
  <si>
    <t>10.803.819-R</t>
  </si>
  <si>
    <t>Korekční oddělovač videosignálu 1x1/2, 12/24V, Box</t>
  </si>
  <si>
    <t>-1964248863</t>
  </si>
  <si>
    <t>Základní parametry
Typ  korekční oddělovač videosignálu 1x1/2 v AL krabici
Další parametry  galvanické oddělení vstup/výstup, amplitudové korekce, třípásmové frekvenční korekce, integrované přepěťové ochrany, proudová ochrana
Způsob montáže  na rovný podklad
Napájení  12/24 VDC-AC</t>
  </si>
  <si>
    <t>52</t>
  </si>
  <si>
    <t>10.191.780-R</t>
  </si>
  <si>
    <t>Zdroj pro kamery 230V/12Vdc, 1A</t>
  </si>
  <si>
    <t>1160046671</t>
  </si>
  <si>
    <t>Základní parametry
Napájecí napětí  100 - 240 Vstř
Výstupní napětí  12 Vstř
Počet výstupů  4</t>
  </si>
  <si>
    <t>53</t>
  </si>
  <si>
    <t>10.027.743-R</t>
  </si>
  <si>
    <t>Průmyslové napájecí zdroje pro aplikace s PoE, IP56</t>
  </si>
  <si>
    <t>-1165997795</t>
  </si>
  <si>
    <t>IP56 plastový kryt, výstupní napětí 48VDC - PoE kompatibilní, max. výstupní výkon 70W, přepěťové ochrana 1kA (L-N), pasivní chlazení, rozsah pracovních teplot -25°C...+50°C, 230VAC</t>
  </si>
  <si>
    <t>54</t>
  </si>
  <si>
    <t>10.028.085-R</t>
  </si>
  <si>
    <t>Ocelové rozvaděče s krytím IP66 se zdrojem</t>
  </si>
  <si>
    <t>-2068126755</t>
  </si>
  <si>
    <t>Venkovní ocelový rozvaděč s krytím IP66 pro komplexní řešení venkovních kamerových bodů osazený: zdroj 230VAC/48VDC-120W, transformátor 230VAC/24VAC-70VA, jistič, ochrana 1. stupně 12,5kA (10/350µs) L+N+PE s dálkovou signalizací, optická kazeta, tamper, vývodky 10x PG11, místo pro 1x 2G/200M-2.1.4.E nebo 2G/200M-2.0.1.E nebo 2G/200M-RS.E, 230VAC</t>
  </si>
  <si>
    <t>55</t>
  </si>
  <si>
    <t>220731021-R</t>
  </si>
  <si>
    <t>Montáž kamery , krytu na konzolu nebo stativ</t>
  </si>
  <si>
    <t>249686746</t>
  </si>
  <si>
    <t>56</t>
  </si>
  <si>
    <t>10.698.963-R</t>
  </si>
  <si>
    <t>Venkovní PTZ kamera, TD/N, 600TVL, 37x zoom, IR 100m, 24V</t>
  </si>
  <si>
    <t>1672866826</t>
  </si>
  <si>
    <t>Provedení kamery  venkovní PTZ kamera
Snímací prvek  1/4" Super HAD II CCD
Rozlišení  barva: 600 TV řádků, ČB: 700 TV řádků
Minimální osvětlení  barva: 0,2 lux, ČB: 0,02 lux (0 lux IR zapnuto)
Objektiv  3,5 - 129,5 mm
Zoom  37 x
Den/noc  ano
IR přísvit  100 m
OSD menu  ano
Kompenzace protisvětla  BLC, HLC
Redukce šumu  SSNR3 (2D/3D redukce šumu v obraze)
Stabilizace obrazu  ano
Detekce pohybu  ano
Privátní zóny  8 zón
Otáčení  0 - 360 °
Naklápění  -5 - 185 °
Prepozice  255
Další funkce  ATW, AWC, intenzita IR osvětlení v závislosti na zvětšení
Poplachový vstup / výstup  8 / 3
Komunikační rozhraní  Coaxial control (Pelco-C), RS-485
Krytí  IP66
Pracovní teplota  -50 - 55 °C
Napájení  24V AC</t>
  </si>
  <si>
    <t>57</t>
  </si>
  <si>
    <t>10.866.141-R</t>
  </si>
  <si>
    <t>Konzole k PTZ kamerám pro montáž na zeď</t>
  </si>
  <si>
    <t>983224663</t>
  </si>
  <si>
    <t xml:space="preserve">Konzole k SpeedDome kamerám pro vnitřní/venkovní montáž na zeď </t>
  </si>
  <si>
    <t>58</t>
  </si>
  <si>
    <t>10.866.142-R</t>
  </si>
  <si>
    <t>Adaptér ke konzole 300 pro montáž na sloup</t>
  </si>
  <si>
    <t>2018321706</t>
  </si>
  <si>
    <t>Adaptér ke konzole 300 pro vnitřní/venkovní montáž na sloup</t>
  </si>
  <si>
    <t>59</t>
  </si>
  <si>
    <t>10.803.826-R</t>
  </si>
  <si>
    <t>Klávesnice pro kamery, 3D Joystick, LCD, RS485</t>
  </si>
  <si>
    <t>-542191155</t>
  </si>
  <si>
    <t>Základní parametry
Typ  klávesnice určena k programování a k telemetrickému ovládání PTZ a SpeedDome kamer po sběrnici RS-485/422
Provedení  klávesnici lze také použít k programování fixních kamer Samsung vybavených rozhraním RS485
Počet ovládaných zařízení  až 255 kamer
Další funkce  3D joystick, LCD display (16 x 2 znaky)
Podporované protokoly  Samsung-T/E, Pelco-D/P, Panasonic, Vicon, AD, Honeywell
Další parametry  nelze spouštět trasy
Pracovní teplota  0 - 45 °C
Napájení  12V DC</t>
  </si>
  <si>
    <t>60</t>
  </si>
  <si>
    <t>220731042</t>
  </si>
  <si>
    <t>Nastavení kamery otočné a pevné v krytu</t>
  </si>
  <si>
    <t>-863012490</t>
  </si>
  <si>
    <t>61</t>
  </si>
  <si>
    <t>220731051</t>
  </si>
  <si>
    <t>Provedení kamerové zkoušky s montáží</t>
  </si>
  <si>
    <t>1601278805</t>
  </si>
  <si>
    <t>62</t>
  </si>
  <si>
    <t>10.997.435-R</t>
  </si>
  <si>
    <t>TURBO HD DVR, 16 vstupů, bez HDD, podpora HD 1080p, HDMI, Audio, I/O</t>
  </si>
  <si>
    <t>-679924842</t>
  </si>
  <si>
    <t>Základní parametry
Typ  Turbo HD DVR
Počet videovstupů  16 (max. 2 IP kamery)
Počet audiovstupů  4
Maximální rozlišení záznamu  1920 x 1080
Záznam. rychlost při max.rozlišení  12,5 sn./s při 1080p, 25 sn./s při 720p
Formát komprese  H.264
Kapacita HDD  bez HDD
Max. počet HDD  celkem 4 x SATA interních (až 4TB / HDD)
Interní mechanika  ne
USB  2 x USB 2.0 port
Výstup pro monitor  1 x hlavní výstup VGA, 1 x hlavní výstup HDMI
Ethernet  ano,10M / 100M self adaptive
Ovládání telemetrie  RS485
Poplachový vstup / výstup  16 / 4
Další funkce  České menu, Dual Stream, Video, Video&amp;Audio
Napájení  12 Vss
Spotřeba  max. 20W (bez HDD)
Rozměry (Š x V x H)  290 x 380 x 48 mm</t>
  </si>
  <si>
    <t>63</t>
  </si>
  <si>
    <t>220731091</t>
  </si>
  <si>
    <t>Montáž monitoru</t>
  </si>
  <si>
    <t>-1691515162</t>
  </si>
  <si>
    <t>10.835.084_R</t>
  </si>
  <si>
    <t>LCD LED monitor, 24", HD 1080p, 1920x1080, HDMI, VGA, BNC, 12V</t>
  </si>
  <si>
    <t>-609173435</t>
  </si>
  <si>
    <t>Typ  LCD LED monitor
Úhlopříčka obrazovky  23,6 "
Rozlišení  1920 x 1080
Kontrast  1000:1
Jas  300 cd/m2
Doba odezvy  5 ms
Pozorovací úhly H/V  170° / 160°
Audio  vstup / výstup jack
Další funkce  VESA standard
Konektory  1x HDMI, 1x BNC vstup, 1x BNC výstup
Napájení  100 - 240 V AC
Spotřeba  32 W
Rozměry (Š x V x H)  565 x 373 x 65 mm</t>
  </si>
  <si>
    <t>65</t>
  </si>
  <si>
    <t>220731201</t>
  </si>
  <si>
    <t>Montáž konektoru BNC</t>
  </si>
  <si>
    <t>-1995721952</t>
  </si>
  <si>
    <t>66</t>
  </si>
  <si>
    <t>10.996.726-R</t>
  </si>
  <si>
    <t>Konektor BNC zástrčka impedance 75ohm přímý kabelová montáž izolace krimpováním 0 › 4GHz RG62 A/U nikl</t>
  </si>
  <si>
    <t>194037318</t>
  </si>
  <si>
    <t>75 Ohm BNC RF coaxial crimp plug connectors with bayonet coupling and a crimp/crimp professional coaxial termination. These 75 Ohm straight BNC RF coax cable plugs have a PTFE insulator, nickel plated body, gold plated centre contact and are for use with various RF coaxial cable types
Pohlaví = Samec
Orientace těla = Přímý
Metoda izolace = Krimpovací
Typ montáže = Kabelová montáž
Obklad těla = Nikl
Typ kabelu = RG62 A/U
Impedance = 75Ohms
Provozní frekvence = 0 - 4GHz
Pokovení kontaktu = Zlato
Materiál kontaktu = Beryliová měď</t>
  </si>
  <si>
    <t>67</t>
  </si>
  <si>
    <t>220731510</t>
  </si>
  <si>
    <t>Zřízení uzemnění stožáru anténního volně stojícího</t>
  </si>
  <si>
    <t>146210842</t>
  </si>
  <si>
    <t>68</t>
  </si>
  <si>
    <t>354410600</t>
  </si>
  <si>
    <t>tyč jímací s rovným koncem JR 1,0 1000 mm FeZn</t>
  </si>
  <si>
    <t>-768546316</t>
  </si>
  <si>
    <t>69</t>
  </si>
  <si>
    <t>354420030</t>
  </si>
  <si>
    <t>svorka na potrubí ST 08  3"       - 90mm   FeZn</t>
  </si>
  <si>
    <t>-166380174</t>
  </si>
  <si>
    <t>70</t>
  </si>
  <si>
    <t>354418950</t>
  </si>
  <si>
    <t>svorka připojovací SP1 k připojení kovových částí</t>
  </si>
  <si>
    <t>-1863497096</t>
  </si>
  <si>
    <t>71</t>
  </si>
  <si>
    <t>354410730</t>
  </si>
  <si>
    <t>drát průměr 10 mm FeZn</t>
  </si>
  <si>
    <t>kg</t>
  </si>
  <si>
    <t>997904623</t>
  </si>
  <si>
    <t>Hmotnost: 0,62 kg/m</t>
  </si>
  <si>
    <t>72</t>
  </si>
  <si>
    <t>354418750</t>
  </si>
  <si>
    <t>svorka křížová SK pro vodič D6-10 mm</t>
  </si>
  <si>
    <t>553785003</t>
  </si>
  <si>
    <t>73</t>
  </si>
  <si>
    <t>354420920</t>
  </si>
  <si>
    <t>tyč zemnící ZT 1.5 1,5 m  FeZn</t>
  </si>
  <si>
    <t>-2022838242</t>
  </si>
  <si>
    <t>74</t>
  </si>
  <si>
    <t>354410720</t>
  </si>
  <si>
    <t>drát průměr 8 mm FeZn</t>
  </si>
  <si>
    <t>241364739</t>
  </si>
  <si>
    <t>Hmotnost: 0,4 kg/m</t>
  </si>
  <si>
    <t>75</t>
  </si>
  <si>
    <t>10.539.812</t>
  </si>
  <si>
    <t>Přípojnice DEHN 563201 ekvipotenciální</t>
  </si>
  <si>
    <t>-1491940656</t>
  </si>
  <si>
    <t>76</t>
  </si>
  <si>
    <t>220731516</t>
  </si>
  <si>
    <t>Zřízení koaxiálního vedení průměru do 15 mm</t>
  </si>
  <si>
    <t>-1926422912</t>
  </si>
  <si>
    <t>77</t>
  </si>
  <si>
    <t>10.049.856</t>
  </si>
  <si>
    <t>Koaxiální kabel, plášť PVC, vnitřní instalace, do 250m</t>
  </si>
  <si>
    <t>-675073326</t>
  </si>
  <si>
    <t>Základní parametry
Provedení  samostatný koaxiální kabel
Impedance  75 ohm
Kapacita  53 pF/m
Typ vodiče  poměděná ocel
Materiál pláště  PVC
Pracovní teplota  -30 - 75 °C
Minimální teplota pro instalaci  -5 °C
Vnější průměr kabelu  5 mm
Průřez vodičů  0,8 mm
Útlum na 100 m  5,3 - 5,6 dB
Maximální ss odpor ve smyčce  59 - 75 ohm/km
Hmotnost (kabelu)  27 - 30 g/m
Balení  100 m</t>
  </si>
  <si>
    <t>78</t>
  </si>
  <si>
    <t>220731518</t>
  </si>
  <si>
    <t>Montáž sady přepěťové ochrany vně objektu</t>
  </si>
  <si>
    <t>946258092</t>
  </si>
  <si>
    <t>79</t>
  </si>
  <si>
    <t>10.470.883</t>
  </si>
  <si>
    <t>Základní ochranaR4SE104B</t>
  </si>
  <si>
    <t>1492030328</t>
  </si>
  <si>
    <t>80</t>
  </si>
  <si>
    <t>460010011</t>
  </si>
  <si>
    <t>Vytyčení trasy vedení vzdušného silového nn v terénu přehledném</t>
  </si>
  <si>
    <t>km</t>
  </si>
  <si>
    <t>-1243542457</t>
  </si>
  <si>
    <t>81</t>
  </si>
  <si>
    <t>460010025</t>
  </si>
  <si>
    <t>Vytyčení trasy inženýrských sítí v zastavěném prostoru</t>
  </si>
  <si>
    <t>236013353</t>
  </si>
  <si>
    <t>82</t>
  </si>
  <si>
    <t>460050004</t>
  </si>
  <si>
    <t>Hloubení nezapažených jam pro stožáry jednoduché délky do 8 m na rovině ručně v hornině tř 4</t>
  </si>
  <si>
    <t>-1902839509</t>
  </si>
  <si>
    <t>83</t>
  </si>
  <si>
    <t>460080033</t>
  </si>
  <si>
    <t>Základové konstrukce ze ŽB tř. C 16/20</t>
  </si>
  <si>
    <t>m3</t>
  </si>
  <si>
    <t>2143892075</t>
  </si>
  <si>
    <t>84</t>
  </si>
  <si>
    <t>460080035</t>
  </si>
  <si>
    <t>Základové konstrukce ze ŽB tř. C 25/30</t>
  </si>
  <si>
    <t>-871041617</t>
  </si>
  <si>
    <t>85</t>
  </si>
  <si>
    <t>460201604</t>
  </si>
  <si>
    <t>Hloubení kabelových nezapažených rýh jakýchkoli rozměrů strojně v hornině tř 4</t>
  </si>
  <si>
    <t>1501920884</t>
  </si>
  <si>
    <t>86</t>
  </si>
  <si>
    <t>460310017</t>
  </si>
  <si>
    <t>Neřízený zemní protlak strojně v hornině tř 3 a 4 vnějšího průměru do 160 mm</t>
  </si>
  <si>
    <t>1049022844</t>
  </si>
  <si>
    <t>87</t>
  </si>
  <si>
    <t>345713581-R</t>
  </si>
  <si>
    <t>trubka elektroinstalační korungovaná ohebná  do protlaku, HDPE+LDPE 160mm</t>
  </si>
  <si>
    <t>1087330236</t>
  </si>
  <si>
    <t>Barva:   červená
Materiál:   HDPE
Bezhalogenový materiál:   ano
Teplotní odolnost, rozsah použití:
skladování: -45 - +60 °C; montáž: -5 - +60 °C
Mechanická odolnost:   450 N/20 cm
Vnější průměr :   160 mm
Vnitřní průměr:   136 mm
Tolerance:   délky ± 0,5 m
Minimální poloměr ohybu:   650 mm
Popis:
Bezhalogenová ohebná dvouplášťová korugovaná chránička určená pro mechanickou ochranu všech druhů energetických a telekomunikačních vedení. Chráničky jsou vyráběny dle ČSN EN 61 386-24. V každém svitku je zaveden zatahovací drát nebo provázek a nasazena spojka. V případě použití těsnicího kroužku je stupeň krytí IP 67. Při mechanickém zhutňování vrstev nad chráničkou je třeba dbát na to, aby nebyly překročeny hodnoty dovoleného zatížení chráničky.
Doporučení výrobce:
Výrobce doporučuje montáž plastových trubek při teplotách nad 0 °C.
Třída reakce na oheň:   A1
Stupeň krytí:
IP 40, v případě použití těsnícího kroužku IP 67
Odpovídá normám:   ČSN EN 61386-24
Balení:   50 m</t>
  </si>
  <si>
    <t>88</t>
  </si>
  <si>
    <t>460421172</t>
  </si>
  <si>
    <t>Lože kabelů z písku nebo štěrkopísku tl 10 cm nad kabel, kryté plastovou deskou, š lože do 50 cm</t>
  </si>
  <si>
    <t>713255040</t>
  </si>
  <si>
    <t>89</t>
  </si>
  <si>
    <t>345751040</t>
  </si>
  <si>
    <t>deska kabelová krycí DEKAB 250/2 PVC červená</t>
  </si>
  <si>
    <t>-2016008178</t>
  </si>
  <si>
    <t>90</t>
  </si>
  <si>
    <t>460510085</t>
  </si>
  <si>
    <t>Kabelové prostupy z trub plastových do otvoru ve zdivu, průměru do 15 cm</t>
  </si>
  <si>
    <t>1660428791</t>
  </si>
  <si>
    <t>91</t>
  </si>
  <si>
    <t>460531214</t>
  </si>
  <si>
    <t>Osazení komory s litinovým poklopem z dílů HDPE plochy do 1,5 m2 hl do 1,05 m pro silniční zatížení</t>
  </si>
  <si>
    <t>-889179028</t>
  </si>
  <si>
    <t>92</t>
  </si>
  <si>
    <t>345733160</t>
  </si>
  <si>
    <t>kabelová komora segmentová model C2 s litinovým víkem 1480x900x1050 mm</t>
  </si>
  <si>
    <t>-1245305580</t>
  </si>
  <si>
    <t>93</t>
  </si>
  <si>
    <t>460650063</t>
  </si>
  <si>
    <t>Zřízení podkladní vrstvy vozovky a chodníku z kameniva drceného se zhutněním tloušťky do 20 cm</t>
  </si>
  <si>
    <t>m2</t>
  </si>
  <si>
    <t>-838133820</t>
  </si>
  <si>
    <t>94</t>
  </si>
  <si>
    <t>HZS2222</t>
  </si>
  <si>
    <t>Hodinová zúčtovací sazba elektrikář odborný</t>
  </si>
  <si>
    <t>hod</t>
  </si>
  <si>
    <t>512</t>
  </si>
  <si>
    <t>-526788053</t>
  </si>
  <si>
    <t>95</t>
  </si>
  <si>
    <t>HZS3222</t>
  </si>
  <si>
    <t>Hodinová zúčtovací sazba montér slaboproudých zařízení odborný</t>
  </si>
  <si>
    <t>25023974</t>
  </si>
  <si>
    <t>96</t>
  </si>
  <si>
    <t>HZS4212</t>
  </si>
  <si>
    <t>Hodinová zúčtovací sazba revizní technik specialista</t>
  </si>
  <si>
    <t>-788271226</t>
  </si>
  <si>
    <t>97</t>
  </si>
  <si>
    <t>020001000</t>
  </si>
  <si>
    <t>Příprava staveniště</t>
  </si>
  <si>
    <t>1024</t>
  </si>
  <si>
    <t>-2102109876</t>
  </si>
  <si>
    <t>98</t>
  </si>
  <si>
    <t>030001000</t>
  </si>
  <si>
    <t>ks</t>
  </si>
  <si>
    <t>-867993254</t>
  </si>
  <si>
    <t>99</t>
  </si>
  <si>
    <t>040001000</t>
  </si>
  <si>
    <t>Inženýrská činnost</t>
  </si>
  <si>
    <t>2056823088</t>
  </si>
  <si>
    <t>091002001-R</t>
  </si>
  <si>
    <t>Montáž brána 5000x2000 žárově zinkovaná s příslušenstvím</t>
  </si>
  <si>
    <t>1409705240</t>
  </si>
  <si>
    <t>montáž brány 5000x2000mm žárově zinkové, pohon brány
příslušenství pro bezpený provoz a sloupky</t>
  </si>
  <si>
    <t>101</t>
  </si>
  <si>
    <t>10.663.001-R</t>
  </si>
  <si>
    <t>Samonosná posuvná brána, žárově pozinkovaná, 5000x2000mm, do 900kg</t>
  </si>
  <si>
    <t>652706355</t>
  </si>
  <si>
    <t>Tělo brány
C-profil na ktorom je umiestnené telo brány
2 krát výkyvný vozík s regulácí
Hákový zámek a jeho protikus
Vyrovnávací sloupek a boční vedení
Záslepky zámku a profilu
Dojezdová kapsa
Doraz brány</t>
  </si>
  <si>
    <t>102</t>
  </si>
  <si>
    <t>10.031.033-R</t>
  </si>
  <si>
    <t>Motor pro pohon brány AC 50/60HZ</t>
  </si>
  <si>
    <t>1685358373</t>
  </si>
  <si>
    <t>Automatický pohon 
Pohon pro residenční posuvné rány s hmotností křídla do 900 Kg.
rychlá a snadná instalace díky předpřipravené řídící jednotce
ochrana proti přivření elektronickou kontrolou točivého momentu motoru
není třeba instalovat elektrický zámek, motor není reverzní
v případě výpadku elektrického proudu, lze pohon odblokovat a manipulovat s bránou manuálně
jednoduché programování díky LED displeji
Napájecí napětí 230 V (+ 6% - 10%) – 50 Hz
Příkon  500 W
Napájecí proud  2,20 A
Rozběhový kondenzátor 112,5 mF / 400 V
Max. tlačná síla pastorku 65 daN (Z16)
Maximální síla 24 Nm
Termopojistka ve vinutí 140°C
Maximální váha křídla 900 kg
Ozubené kolo Z 16
Rychlost křídla 12 m / min(Z16)
Maximální délka křídla 15 m (doba běhu) 
Koncový spínač Mechanický 
Spojka Elektronická 
Frekvence používání  S3 – 40%
Teplota okolního prostředí-20° C + 55° C
Váha pohonu  11 kg
Stupeň krytí IP 44</t>
  </si>
  <si>
    <t>103</t>
  </si>
  <si>
    <t>10.092.689-R</t>
  </si>
  <si>
    <t>Výstražný maják LED 230 V</t>
  </si>
  <si>
    <t>1493975873</t>
  </si>
  <si>
    <t>LED výstražný maják žluté barvy.
Napájení 230V
Třída krytí IP 55
Provozní teplota okolí:
-20°C to +55°C</t>
  </si>
  <si>
    <t>104</t>
  </si>
  <si>
    <t>10.043.503-R</t>
  </si>
  <si>
    <t>Sloupek pro fotobuňky  (max výška 628 mm) se základem</t>
  </si>
  <si>
    <t>568537409</t>
  </si>
  <si>
    <t>Sloupek pro fotobuňky (max výška 628 mm)
zakladový beton pro montáž sloupku</t>
  </si>
  <si>
    <t>105</t>
  </si>
  <si>
    <t>10.043.504-R</t>
  </si>
  <si>
    <t>Fotobuňky</t>
  </si>
  <si>
    <t>1127605831</t>
  </si>
  <si>
    <t>Instalace: na zeď nebo sloupek
Spotřeba: 50 mA
Třída krytí: IP54
Směrová fotobuňka se seřízením
Čas detekce překážky: 20 ms
Detekční úhel: +/- 4°
Dosah: 30 m
Typ kontaktů: N.O./N.C.
Max. proud kontaktů a napětí: 100 mA/24 Vdc
Provozní teplota okolí -20°C až +55°CInstalace: na zeď nebo sloupek
Spotřeba: 50 mA
Třída krytí: IP54
Směrová fotobuňka se seřízením
Čas detekce překážky: 20 ms
Detekční úhel: +/- 4°
Dosah: 30 m
Typ kontaktů: N.O./N.C.
Max. proud kontaktů a napětí: 100 mA/24 Vdc
Provozní teplota okolí -20°C až +55°C</t>
  </si>
  <si>
    <t>106</t>
  </si>
  <si>
    <t>092002001-R</t>
  </si>
  <si>
    <t>Ostatní náklady související s instalací</t>
  </si>
  <si>
    <t>1762855632</t>
  </si>
  <si>
    <t>VP - Vícepráce</t>
  </si>
  <si>
    <t>PN</t>
  </si>
  <si>
    <t>1) Souhrnný list stavby</t>
  </si>
  <si>
    <t>2) Rekapitulace objektů</t>
  </si>
  <si>
    <t>/</t>
  </si>
  <si>
    <t>1) Krycí list rozpočtu</t>
  </si>
  <si>
    <t>2) Rekapitulace rozpočtu</t>
  </si>
  <si>
    <t>3) Rozpočet</t>
  </si>
  <si>
    <t>Rekapitulace stavby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</si>
</sst>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</numFmts>
  <fonts count="36">
    <font>
      <sz val="8"/>
      <name val="Trebuchet MS"/>
      <family val="2"/>
    </font>
    <font>
      <sz val="10"/>
      <name val="Arial"/>
      <family val="2"/>
    </font>
    <font>
      <sz val="8"/>
      <color indexed="43"/>
      <name val="Trebuchet MS"/>
      <family val="2"/>
    </font>
    <font>
      <sz val="8"/>
      <color indexed="48"/>
      <name val="Trebuchet MS"/>
      <family val="2"/>
    </font>
    <font>
      <b/>
      <sz val="16"/>
      <name val="Trebuchet MS"/>
      <family val="2"/>
    </font>
    <font>
      <b/>
      <sz val="12"/>
      <color indexed="55"/>
      <name val="Trebuchet MS"/>
      <family val="2"/>
    </font>
    <font>
      <sz val="9"/>
      <color indexed="55"/>
      <name val="Trebuchet MS"/>
      <family val="2"/>
    </font>
    <font>
      <sz val="9"/>
      <name val="Trebuchet MS"/>
      <family val="2"/>
    </font>
    <font>
      <b/>
      <sz val="8"/>
      <color indexed="55"/>
      <name val="Trebuchet MS"/>
      <family val="2"/>
    </font>
    <font>
      <b/>
      <sz val="12"/>
      <name val="Trebuchet MS"/>
      <family val="2"/>
    </font>
    <font>
      <sz val="10"/>
      <color indexed="63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sz val="8"/>
      <color indexed="55"/>
      <name val="Trebuchet MS"/>
      <family val="2"/>
    </font>
    <font>
      <b/>
      <sz val="10"/>
      <color indexed="63"/>
      <name val="Trebuchet MS"/>
      <family val="2"/>
    </font>
    <font>
      <sz val="10"/>
      <color indexed="55"/>
      <name val="Trebuchet MS"/>
      <family val="2"/>
    </font>
    <font>
      <b/>
      <sz val="9"/>
      <name val="Trebuchet MS"/>
      <family val="2"/>
    </font>
    <font>
      <sz val="12"/>
      <color indexed="55"/>
      <name val="Trebuchet MS"/>
      <family val="2"/>
    </font>
    <font>
      <b/>
      <sz val="12"/>
      <color indexed="16"/>
      <name val="Trebuchet MS"/>
      <family val="2"/>
    </font>
    <font>
      <sz val="11"/>
      <name val="Trebuchet MS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sz val="11"/>
      <color indexed="55"/>
      <name val="Trebuchet MS"/>
      <family val="2"/>
    </font>
    <font>
      <sz val="10"/>
      <color indexed="56"/>
      <name val="Trebuchet MS"/>
      <family val="2"/>
    </font>
    <font>
      <sz val="12"/>
      <name val="Trebuchet MS"/>
      <family val="2"/>
    </font>
    <font>
      <sz val="12"/>
      <color indexed="56"/>
      <name val="Trebuchet MS"/>
      <family val="2"/>
    </font>
    <font>
      <sz val="8"/>
      <color indexed="16"/>
      <name val="Trebuchet MS"/>
      <family val="2"/>
    </font>
    <font>
      <b/>
      <sz val="8"/>
      <name val="Trebuchet MS"/>
      <family val="2"/>
    </font>
    <font>
      <sz val="8"/>
      <color indexed="56"/>
      <name val="Trebuchet MS"/>
      <family val="2"/>
    </font>
    <font>
      <i/>
      <sz val="8"/>
      <color indexed="12"/>
      <name val="Trebuchet MS"/>
      <family val="2"/>
    </font>
    <font>
      <i/>
      <sz val="7"/>
      <color indexed="55"/>
      <name val="Trebuchet MS"/>
      <family val="2"/>
    </font>
    <font>
      <b/>
      <sz val="12"/>
      <color indexed="56"/>
      <name val="Trebuchet MS"/>
      <family val="2"/>
    </font>
    <font>
      <sz val="10"/>
      <color indexed="16"/>
      <name val="Trebuchet MS"/>
      <family val="2"/>
    </font>
    <font>
      <u val="single"/>
      <sz val="8"/>
      <color theme="10"/>
      <name val="Trebuchet MS"/>
      <family val="2"/>
    </font>
    <font>
      <sz val="18"/>
      <color theme="10"/>
      <name val="Wingdings 2"/>
      <family val="1"/>
    </font>
    <font>
      <u val="single"/>
      <sz val="10"/>
      <color theme="10"/>
      <name val="Trebuchet MS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/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 style="hair">
        <color indexed="55"/>
      </left>
      <right/>
      <top/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/>
      <bottom/>
    </border>
    <border>
      <left style="hair">
        <color indexed="55"/>
      </left>
      <right style="hair">
        <color indexed="55"/>
      </right>
      <top/>
      <bottom style="hair">
        <color indexed="55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0" fontId="0" fillId="0" borderId="0">
      <alignment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0" borderId="0" applyNumberFormat="0" applyFill="0" applyBorder="0">
      <alignment/>
      <protection locked="0"/>
    </xf>
  </cellStyleXfs>
  <cellXfs count="244">
    <xf numFmtId="0" fontId="0" fillId="0" borderId="0" xfId="0" applyAlignment="1" applyProtection="1">
      <alignment vertical="top"/>
      <protection locked="0"/>
    </xf>
    <xf numFmtId="0" fontId="0" fillId="0" borderId="0" xfId="0" applyFont="1" applyAlignment="1" applyProtection="1">
      <alignment horizontal="left" vertical="top"/>
      <protection locked="0"/>
    </xf>
    <xf numFmtId="0" fontId="0" fillId="0" borderId="0" xfId="0" applyAlignment="1" applyProtection="1">
      <alignment horizontal="left" vertical="top"/>
      <protection locked="0"/>
    </xf>
    <xf numFmtId="0" fontId="0" fillId="2" borderId="0" xfId="0" applyFill="1" applyAlignment="1" applyProtection="1">
      <alignment horizontal="left" vertical="top"/>
      <protection locked="0"/>
    </xf>
    <xf numFmtId="0" fontId="2" fillId="2" borderId="0" xfId="0" applyFont="1" applyFill="1" applyAlignment="1" applyProtection="1">
      <alignment horizontal="left" vertical="center"/>
      <protection locked="0"/>
    </xf>
    <xf numFmtId="0" fontId="0" fillId="2" borderId="0" xfId="0" applyFont="1" applyFill="1" applyAlignment="1" applyProtection="1">
      <alignment horizontal="left" vertical="top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top"/>
      <protection/>
    </xf>
    <xf numFmtId="0" fontId="0" fillId="0" borderId="2" xfId="0" applyBorder="1" applyAlignment="1" applyProtection="1">
      <alignment horizontal="left" vertical="top"/>
      <protection/>
    </xf>
    <xf numFmtId="0" fontId="0" fillId="0" borderId="3" xfId="0" applyBorder="1" applyAlignment="1" applyProtection="1">
      <alignment horizontal="left" vertical="top"/>
      <protection/>
    </xf>
    <xf numFmtId="0" fontId="0" fillId="0" borderId="4" xfId="0" applyBorder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0" fillId="0" borderId="5" xfId="0" applyBorder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 vertical="top"/>
      <protection/>
    </xf>
    <xf numFmtId="0" fontId="7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top"/>
      <protection/>
    </xf>
    <xf numFmtId="0" fontId="6" fillId="0" borderId="0" xfId="0" applyFont="1" applyAlignment="1" applyProtection="1">
      <alignment horizontal="left" vertical="center"/>
      <protection/>
    </xf>
    <xf numFmtId="0" fontId="7" fillId="3" borderId="0" xfId="0" applyFont="1" applyFill="1" applyAlignment="1" applyProtection="1">
      <alignment horizontal="left" vertical="center"/>
      <protection locked="0"/>
    </xf>
    <xf numFmtId="49" fontId="7" fillId="3" borderId="0" xfId="0" applyNumberFormat="1" applyFont="1" applyFill="1" applyAlignment="1" applyProtection="1">
      <alignment horizontal="left" vertical="top"/>
      <protection locked="0"/>
    </xf>
    <xf numFmtId="0" fontId="0" fillId="0" borderId="6" xfId="0" applyBorder="1" applyAlignment="1" applyProtection="1">
      <alignment horizontal="left" vertical="top"/>
      <protection/>
    </xf>
    <xf numFmtId="0" fontId="10" fillId="0" borderId="0" xfId="0" applyFont="1" applyAlignment="1" applyProtection="1">
      <alignment horizontal="left" vertical="center"/>
      <protection/>
    </xf>
    <xf numFmtId="0" fontId="0" fillId="0" borderId="4" xfId="0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0" borderId="5" xfId="0" applyBorder="1" applyAlignment="1" applyProtection="1">
      <alignment horizontal="left" vertical="center"/>
      <protection/>
    </xf>
    <xf numFmtId="0" fontId="12" fillId="0" borderId="7" xfId="0" applyFont="1" applyBorder="1" applyAlignment="1" applyProtection="1">
      <alignment horizontal="left" vertical="center"/>
      <protection/>
    </xf>
    <xf numFmtId="0" fontId="0" fillId="0" borderId="7" xfId="0" applyBorder="1" applyAlignment="1" applyProtection="1">
      <alignment horizontal="left" vertical="center"/>
      <protection/>
    </xf>
    <xf numFmtId="0" fontId="13" fillId="0" borderId="4" xfId="0" applyFont="1" applyBorder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/>
      <protection/>
    </xf>
    <xf numFmtId="165" fontId="13" fillId="0" borderId="0" xfId="0" applyNumberFormat="1" applyFont="1" applyAlignment="1" applyProtection="1">
      <alignment horizontal="right" vertical="center"/>
      <protection/>
    </xf>
    <xf numFmtId="0" fontId="13" fillId="0" borderId="0" xfId="0" applyFont="1" applyAlignment="1" applyProtection="1">
      <alignment horizontal="center" vertical="center"/>
      <protection/>
    </xf>
    <xf numFmtId="0" fontId="13" fillId="0" borderId="5" xfId="0" applyFont="1" applyBorder="1" applyAlignment="1" applyProtection="1">
      <alignment horizontal="left" vertical="center"/>
      <protection/>
    </xf>
    <xf numFmtId="0" fontId="0" fillId="4" borderId="0" xfId="0" applyFill="1" applyAlignment="1" applyProtection="1">
      <alignment horizontal="left" vertical="center"/>
      <protection/>
    </xf>
    <xf numFmtId="0" fontId="9" fillId="4" borderId="8" xfId="0" applyFont="1" applyFill="1" applyBorder="1" applyAlignment="1" applyProtection="1">
      <alignment horizontal="left" vertical="center"/>
      <protection/>
    </xf>
    <xf numFmtId="0" fontId="0" fillId="4" borderId="9" xfId="0" applyFill="1" applyBorder="1" applyAlignment="1" applyProtection="1">
      <alignment horizontal="left" vertical="center"/>
      <protection/>
    </xf>
    <xf numFmtId="0" fontId="9" fillId="4" borderId="9" xfId="0" applyFont="1" applyFill="1" applyBorder="1" applyAlignment="1" applyProtection="1">
      <alignment horizontal="center" vertical="center"/>
      <protection/>
    </xf>
    <xf numFmtId="0" fontId="14" fillId="0" borderId="10" xfId="0" applyFont="1" applyBorder="1" applyAlignment="1" applyProtection="1">
      <alignment horizontal="left" vertical="center"/>
      <protection/>
    </xf>
    <xf numFmtId="0" fontId="0" fillId="0" borderId="11" xfId="0" applyBorder="1" applyAlignment="1" applyProtection="1">
      <alignment horizontal="left" vertical="center"/>
      <protection/>
    </xf>
    <xf numFmtId="0" fontId="0" fillId="0" borderId="12" xfId="0" applyBorder="1" applyAlignment="1" applyProtection="1">
      <alignment horizontal="left" vertical="center"/>
      <protection/>
    </xf>
    <xf numFmtId="0" fontId="0" fillId="0" borderId="13" xfId="0" applyBorder="1" applyAlignment="1" applyProtection="1">
      <alignment horizontal="left" vertical="top"/>
      <protection/>
    </xf>
    <xf numFmtId="0" fontId="0" fillId="0" borderId="14" xfId="0" applyBorder="1" applyAlignment="1" applyProtection="1">
      <alignment horizontal="left" vertical="top"/>
      <protection/>
    </xf>
    <xf numFmtId="0" fontId="15" fillId="0" borderId="15" xfId="0" applyFont="1" applyBorder="1" applyAlignment="1" applyProtection="1">
      <alignment horizontal="left" vertical="center"/>
      <protection/>
    </xf>
    <xf numFmtId="0" fontId="0" fillId="0" borderId="16" xfId="0" applyBorder="1" applyAlignment="1" applyProtection="1">
      <alignment horizontal="left" vertical="center"/>
      <protection/>
    </xf>
    <xf numFmtId="0" fontId="15" fillId="0" borderId="16" xfId="0" applyFont="1" applyBorder="1" applyAlignment="1" applyProtection="1">
      <alignment horizontal="left" vertical="center"/>
      <protection/>
    </xf>
    <xf numFmtId="0" fontId="0" fillId="0" borderId="17" xfId="0" applyBorder="1" applyAlignment="1" applyProtection="1">
      <alignment horizontal="left" vertical="center"/>
      <protection/>
    </xf>
    <xf numFmtId="0" fontId="0" fillId="0" borderId="18" xfId="0" applyBorder="1" applyAlignment="1" applyProtection="1">
      <alignment horizontal="left" vertical="center"/>
      <protection/>
    </xf>
    <xf numFmtId="0" fontId="0" fillId="0" borderId="19" xfId="0" applyBorder="1" applyAlignment="1" applyProtection="1">
      <alignment horizontal="left" vertical="center"/>
      <protection/>
    </xf>
    <xf numFmtId="0" fontId="0" fillId="0" borderId="20" xfId="0" applyBorder="1" applyAlignment="1" applyProtection="1">
      <alignment horizontal="left" vertical="center"/>
      <protection/>
    </xf>
    <xf numFmtId="0" fontId="0" fillId="0" borderId="1" xfId="0" applyBorder="1" applyAlignment="1" applyProtection="1">
      <alignment horizontal="left" vertical="center"/>
      <protection/>
    </xf>
    <xf numFmtId="0" fontId="0" fillId="0" borderId="2" xfId="0" applyBorder="1" applyAlignment="1" applyProtection="1">
      <alignment horizontal="left" vertical="center"/>
      <protection/>
    </xf>
    <xf numFmtId="0" fontId="0" fillId="0" borderId="3" xfId="0" applyBorder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4" xfId="0" applyFont="1" applyBorder="1" applyAlignment="1" applyProtection="1">
      <alignment horizontal="left" vertical="center"/>
      <protection/>
    </xf>
    <xf numFmtId="0" fontId="7" fillId="0" borderId="5" xfId="0" applyFont="1" applyBorder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 locked="0"/>
    </xf>
    <xf numFmtId="0" fontId="9" fillId="0" borderId="4" xfId="0" applyFont="1" applyBorder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5" xfId="0" applyFont="1" applyBorder="1" applyAlignment="1" applyProtection="1">
      <alignment horizontal="left" vertical="center"/>
      <protection/>
    </xf>
    <xf numFmtId="0" fontId="16" fillId="0" borderId="0" xfId="0" applyFont="1" applyAlignment="1" applyProtection="1">
      <alignment horizontal="left" vertical="center"/>
      <protection/>
    </xf>
    <xf numFmtId="166" fontId="7" fillId="0" borderId="0" xfId="0" applyNumberFormat="1" applyFont="1" applyAlignment="1" applyProtection="1">
      <alignment horizontal="left" vertical="top"/>
      <protection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center"/>
      <protection/>
    </xf>
    <xf numFmtId="0" fontId="6" fillId="0" borderId="21" xfId="0" applyFont="1" applyBorder="1" applyAlignment="1" applyProtection="1">
      <alignment horizontal="center" vertical="center" wrapText="1"/>
      <protection/>
    </xf>
    <xf numFmtId="0" fontId="6" fillId="0" borderId="22" xfId="0" applyFont="1" applyBorder="1" applyAlignment="1" applyProtection="1">
      <alignment horizontal="center" vertical="center" wrapText="1"/>
      <protection/>
    </xf>
    <xf numFmtId="0" fontId="6" fillId="0" borderId="23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/>
      <protection/>
    </xf>
    <xf numFmtId="0" fontId="18" fillId="0" borderId="0" xfId="0" applyFont="1" applyAlignment="1" applyProtection="1">
      <alignment horizontal="left" vertical="center"/>
      <protection/>
    </xf>
    <xf numFmtId="164" fontId="5" fillId="0" borderId="13" xfId="0" applyNumberFormat="1" applyFont="1" applyBorder="1" applyAlignment="1" applyProtection="1">
      <alignment horizontal="right" vertical="center"/>
      <protection/>
    </xf>
    <xf numFmtId="164" fontId="5" fillId="0" borderId="0" xfId="0" applyNumberFormat="1" applyFont="1" applyAlignment="1" applyProtection="1">
      <alignment horizontal="right" vertical="center"/>
      <protection/>
    </xf>
    <xf numFmtId="164" fontId="17" fillId="0" borderId="0" xfId="0" applyNumberFormat="1" applyFont="1" applyAlignment="1" applyProtection="1">
      <alignment horizontal="right" vertical="center"/>
      <protection/>
    </xf>
    <xf numFmtId="167" fontId="17" fillId="0" borderId="0" xfId="0" applyNumberFormat="1" applyFont="1" applyAlignment="1" applyProtection="1">
      <alignment horizontal="right" vertical="center"/>
      <protection/>
    </xf>
    <xf numFmtId="164" fontId="17" fillId="0" borderId="14" xfId="0" applyNumberFormat="1" applyFont="1" applyBorder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4" xfId="0" applyFont="1" applyBorder="1" applyAlignment="1" applyProtection="1">
      <alignment horizontal="left" vertical="center"/>
      <protection/>
    </xf>
    <xf numFmtId="0" fontId="20" fillId="0" borderId="0" xfId="0" applyFont="1" applyAlignment="1" applyProtection="1">
      <alignment horizontal="left"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164" fontId="22" fillId="0" borderId="15" xfId="0" applyNumberFormat="1" applyFont="1" applyBorder="1" applyAlignment="1" applyProtection="1">
      <alignment horizontal="right" vertical="center"/>
      <protection/>
    </xf>
    <xf numFmtId="164" fontId="22" fillId="0" borderId="16" xfId="0" applyNumberFormat="1" applyFont="1" applyBorder="1" applyAlignment="1" applyProtection="1">
      <alignment horizontal="right" vertical="center"/>
      <protection/>
    </xf>
    <xf numFmtId="167" fontId="22" fillId="0" borderId="16" xfId="0" applyNumberFormat="1" applyFont="1" applyBorder="1" applyAlignment="1" applyProtection="1">
      <alignment horizontal="right" vertical="center"/>
      <protection/>
    </xf>
    <xf numFmtId="164" fontId="22" fillId="0" borderId="17" xfId="0" applyNumberFormat="1" applyFont="1" applyBorder="1" applyAlignment="1" applyProtection="1">
      <alignment horizontal="right" vertical="center"/>
      <protection/>
    </xf>
    <xf numFmtId="0" fontId="23" fillId="0" borderId="0" xfId="0" applyFont="1" applyAlignment="1" applyProtection="1">
      <alignment horizontal="left" vertical="center"/>
      <protection/>
    </xf>
    <xf numFmtId="165" fontId="15" fillId="3" borderId="10" xfId="0" applyNumberFormat="1" applyFont="1" applyFill="1" applyBorder="1" applyAlignment="1" applyProtection="1">
      <alignment horizontal="center" vertical="center"/>
      <protection locked="0"/>
    </xf>
    <xf numFmtId="0" fontId="15" fillId="3" borderId="11" xfId="0" applyFont="1" applyFill="1" applyBorder="1" applyAlignment="1" applyProtection="1">
      <alignment horizontal="center" vertical="center"/>
      <protection locked="0"/>
    </xf>
    <xf numFmtId="164" fontId="15" fillId="0" borderId="12" xfId="0" applyNumberFormat="1" applyFont="1" applyBorder="1" applyAlignment="1" applyProtection="1">
      <alignment horizontal="right" vertical="center"/>
      <protection/>
    </xf>
    <xf numFmtId="164" fontId="0" fillId="0" borderId="0" xfId="0" applyNumberFormat="1" applyFont="1" applyAlignment="1" applyProtection="1">
      <alignment horizontal="right" vertical="center"/>
      <protection locked="0"/>
    </xf>
    <xf numFmtId="165" fontId="15" fillId="3" borderId="13" xfId="0" applyNumberFormat="1" applyFont="1" applyFill="1" applyBorder="1" applyAlignment="1" applyProtection="1">
      <alignment horizontal="center" vertical="center"/>
      <protection locked="0"/>
    </xf>
    <xf numFmtId="0" fontId="15" fillId="3" borderId="0" xfId="0" applyFont="1" applyFill="1" applyAlignment="1" applyProtection="1">
      <alignment horizontal="center" vertical="center"/>
      <protection locked="0"/>
    </xf>
    <xf numFmtId="164" fontId="15" fillId="0" borderId="14" xfId="0" applyNumberFormat="1" applyFont="1" applyBorder="1" applyAlignment="1" applyProtection="1">
      <alignment horizontal="right" vertical="center"/>
      <protection/>
    </xf>
    <xf numFmtId="165" fontId="15" fillId="3" borderId="15" xfId="0" applyNumberFormat="1" applyFont="1" applyFill="1" applyBorder="1" applyAlignment="1" applyProtection="1">
      <alignment horizontal="center" vertical="center"/>
      <protection locked="0"/>
    </xf>
    <xf numFmtId="0" fontId="15" fillId="3" borderId="16" xfId="0" applyFont="1" applyFill="1" applyBorder="1" applyAlignment="1" applyProtection="1">
      <alignment horizontal="center" vertical="center"/>
      <protection locked="0"/>
    </xf>
    <xf numFmtId="164" fontId="15" fillId="0" borderId="17" xfId="0" applyNumberFormat="1" applyFont="1" applyBorder="1" applyAlignment="1" applyProtection="1">
      <alignment horizontal="right" vertical="center"/>
      <protection/>
    </xf>
    <xf numFmtId="0" fontId="18" fillId="4" borderId="0" xfId="0" applyFont="1" applyFill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 wrapText="1"/>
      <protection locked="0"/>
    </xf>
    <xf numFmtId="0" fontId="0" fillId="0" borderId="4" xfId="0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5" xfId="0" applyBorder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right" vertical="center"/>
      <protection/>
    </xf>
    <xf numFmtId="164" fontId="13" fillId="0" borderId="0" xfId="0" applyNumberFormat="1" applyFont="1" applyAlignment="1" applyProtection="1">
      <alignment horizontal="right" vertical="center"/>
      <protection/>
    </xf>
    <xf numFmtId="0" fontId="9" fillId="4" borderId="9" xfId="0" applyFont="1" applyFill="1" applyBorder="1" applyAlignment="1" applyProtection="1">
      <alignment horizontal="right" vertical="center"/>
      <protection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left" vertical="center"/>
      <protection locked="0"/>
    </xf>
    <xf numFmtId="0" fontId="25" fillId="0" borderId="4" xfId="0" applyFont="1" applyBorder="1" applyAlignment="1" applyProtection="1">
      <alignment horizontal="left"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5" xfId="0" applyFont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/>
      <protection locked="0"/>
    </xf>
    <xf numFmtId="0" fontId="23" fillId="0" borderId="4" xfId="0" applyFont="1" applyBorder="1" applyAlignment="1" applyProtection="1">
      <alignment horizontal="left" vertical="center"/>
      <protection/>
    </xf>
    <xf numFmtId="0" fontId="23" fillId="0" borderId="5" xfId="0" applyFont="1" applyBorder="1" applyAlignment="1" applyProtection="1">
      <alignment horizontal="left" vertical="center"/>
      <protection/>
    </xf>
    <xf numFmtId="0" fontId="0" fillId="0" borderId="24" xfId="0" applyBorder="1" applyAlignment="1" applyProtection="1">
      <alignment horizontal="left" vertical="center"/>
      <protection/>
    </xf>
    <xf numFmtId="0" fontId="6" fillId="0" borderId="24" xfId="0" applyFont="1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 horizontal="left" vertical="center"/>
      <protection/>
    </xf>
    <xf numFmtId="0" fontId="15" fillId="0" borderId="25" xfId="0" applyFont="1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 horizontal="left" vertical="center"/>
      <protection/>
    </xf>
    <xf numFmtId="0" fontId="15" fillId="0" borderId="26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/>
    </xf>
    <xf numFmtId="0" fontId="7" fillId="4" borderId="21" xfId="0" applyFont="1" applyFill="1" applyBorder="1" applyAlignment="1" applyProtection="1">
      <alignment horizontal="center" vertical="center" wrapText="1"/>
      <protection/>
    </xf>
    <xf numFmtId="0" fontId="7" fillId="4" borderId="22" xfId="0" applyFont="1" applyFill="1" applyBorder="1" applyAlignment="1" applyProtection="1">
      <alignment horizontal="center" vertical="center" wrapText="1"/>
      <protection/>
    </xf>
    <xf numFmtId="0" fontId="0" fillId="0" borderId="5" xfId="0" applyBorder="1" applyAlignment="1" applyProtection="1">
      <alignment horizontal="center" vertical="center" wrapText="1"/>
      <protection/>
    </xf>
    <xf numFmtId="164" fontId="26" fillId="0" borderId="11" xfId="0" applyNumberFormat="1" applyFont="1" applyBorder="1" applyAlignment="1" applyProtection="1">
      <alignment horizontal="right"/>
      <protection/>
    </xf>
    <xf numFmtId="167" fontId="26" fillId="0" borderId="11" xfId="0" applyNumberFormat="1" applyFont="1" applyBorder="1" applyAlignment="1" applyProtection="1">
      <alignment horizontal="right"/>
      <protection/>
    </xf>
    <xf numFmtId="167" fontId="26" fillId="0" borderId="12" xfId="0" applyNumberFormat="1" applyFont="1" applyBorder="1" applyAlignment="1" applyProtection="1">
      <alignment horizontal="right"/>
      <protection/>
    </xf>
    <xf numFmtId="164" fontId="27" fillId="0" borderId="0" xfId="0" applyNumberFormat="1" applyFont="1" applyAlignment="1" applyProtection="1">
      <alignment horizontal="right" vertical="center"/>
      <protection locked="0"/>
    </xf>
    <xf numFmtId="0" fontId="0" fillId="0" borderId="0" xfId="0" applyFont="1" applyAlignment="1" applyProtection="1">
      <alignment horizontal="left"/>
      <protection locked="0"/>
    </xf>
    <xf numFmtId="0" fontId="28" fillId="0" borderId="4" xfId="0" applyFont="1" applyBorder="1" applyAlignment="1" applyProtection="1">
      <alignment horizontal="left"/>
      <protection/>
    </xf>
    <xf numFmtId="0" fontId="28" fillId="0" borderId="0" xfId="0" applyFont="1" applyAlignment="1" applyProtection="1">
      <alignment horizontal="left"/>
      <protection/>
    </xf>
    <xf numFmtId="0" fontId="25" fillId="0" borderId="0" xfId="0" applyFont="1" applyAlignment="1" applyProtection="1">
      <alignment horizontal="left"/>
      <protection/>
    </xf>
    <xf numFmtId="0" fontId="28" fillId="0" borderId="5" xfId="0" applyFont="1" applyBorder="1" applyAlignment="1" applyProtection="1">
      <alignment horizontal="left"/>
      <protection/>
    </xf>
    <xf numFmtId="0" fontId="28" fillId="0" borderId="13" xfId="0" applyFont="1" applyBorder="1" applyAlignment="1" applyProtection="1">
      <alignment horizontal="left"/>
      <protection/>
    </xf>
    <xf numFmtId="164" fontId="28" fillId="0" borderId="0" xfId="0" applyNumberFormat="1" applyFont="1" applyAlignment="1" applyProtection="1">
      <alignment horizontal="right"/>
      <protection/>
    </xf>
    <xf numFmtId="167" fontId="28" fillId="0" borderId="0" xfId="0" applyNumberFormat="1" applyFont="1" applyAlignment="1" applyProtection="1">
      <alignment horizontal="right"/>
      <protection/>
    </xf>
    <xf numFmtId="167" fontId="28" fillId="0" borderId="14" xfId="0" applyNumberFormat="1" applyFont="1" applyBorder="1" applyAlignment="1" applyProtection="1">
      <alignment horizontal="right"/>
      <protection/>
    </xf>
    <xf numFmtId="0" fontId="28" fillId="0" borderId="0" xfId="0" applyFont="1" applyAlignment="1" applyProtection="1">
      <alignment horizontal="left"/>
      <protection locked="0"/>
    </xf>
    <xf numFmtId="164" fontId="28" fillId="0" borderId="0" xfId="0" applyNumberFormat="1" applyFont="1" applyAlignment="1" applyProtection="1">
      <alignment horizontal="right" vertical="center"/>
      <protection locked="0"/>
    </xf>
    <xf numFmtId="0" fontId="23" fillId="0" borderId="0" xfId="0" applyFont="1" applyAlignment="1" applyProtection="1">
      <alignment horizontal="left"/>
      <protection/>
    </xf>
    <xf numFmtId="0" fontId="0" fillId="0" borderId="24" xfId="0" applyFont="1" applyBorder="1" applyAlignment="1" applyProtection="1">
      <alignment horizontal="center" vertical="center"/>
      <protection/>
    </xf>
    <xf numFmtId="49" fontId="0" fillId="0" borderId="24" xfId="0" applyNumberFormat="1" applyFont="1" applyBorder="1" applyAlignment="1" applyProtection="1">
      <alignment horizontal="left" vertical="center" wrapText="1"/>
      <protection/>
    </xf>
    <xf numFmtId="0" fontId="0" fillId="0" borderId="24" xfId="0" applyFont="1" applyBorder="1" applyAlignment="1" applyProtection="1">
      <alignment horizontal="center" vertical="center" wrapText="1"/>
      <protection/>
    </xf>
    <xf numFmtId="168" fontId="0" fillId="0" borderId="24" xfId="0" applyNumberFormat="1" applyFont="1" applyBorder="1" applyAlignment="1" applyProtection="1">
      <alignment horizontal="right" vertical="center"/>
      <protection/>
    </xf>
    <xf numFmtId="164" fontId="0" fillId="3" borderId="24" xfId="0" applyNumberFormat="1" applyFont="1" applyFill="1" applyBorder="1" applyAlignment="1" applyProtection="1">
      <alignment horizontal="right" vertical="center"/>
      <protection locked="0"/>
    </xf>
    <xf numFmtId="0" fontId="13" fillId="3" borderId="24" xfId="0" applyFont="1" applyFill="1" applyBorder="1" applyAlignment="1" applyProtection="1">
      <alignment horizontal="left" vertical="center"/>
      <protection locked="0"/>
    </xf>
    <xf numFmtId="167" fontId="13" fillId="0" borderId="0" xfId="0" applyNumberFormat="1" applyFont="1" applyAlignment="1" applyProtection="1">
      <alignment horizontal="right" vertical="center"/>
      <protection/>
    </xf>
    <xf numFmtId="167" fontId="13" fillId="0" borderId="14" xfId="0" applyNumberFormat="1" applyFont="1" applyBorder="1" applyAlignment="1" applyProtection="1">
      <alignment horizontal="right" vertical="center"/>
      <protection/>
    </xf>
    <xf numFmtId="0" fontId="29" fillId="0" borderId="24" xfId="0" applyFont="1" applyBorder="1" applyAlignment="1" applyProtection="1">
      <alignment horizontal="center" vertical="center"/>
      <protection/>
    </xf>
    <xf numFmtId="49" fontId="29" fillId="0" borderId="24" xfId="0" applyNumberFormat="1" applyFont="1" applyBorder="1" applyAlignment="1" applyProtection="1">
      <alignment horizontal="left" vertical="center" wrapText="1"/>
      <protection/>
    </xf>
    <xf numFmtId="0" fontId="29" fillId="0" borderId="24" xfId="0" applyFont="1" applyBorder="1" applyAlignment="1" applyProtection="1">
      <alignment horizontal="center" vertical="center" wrapText="1"/>
      <protection/>
    </xf>
    <xf numFmtId="168" fontId="29" fillId="0" borderId="24" xfId="0" applyNumberFormat="1" applyFont="1" applyBorder="1" applyAlignment="1" applyProtection="1">
      <alignment horizontal="right" vertical="center"/>
      <protection/>
    </xf>
    <xf numFmtId="164" fontId="29" fillId="3" borderId="24" xfId="0" applyNumberFormat="1" applyFont="1" applyFill="1" applyBorder="1" applyAlignment="1" applyProtection="1">
      <alignment horizontal="right" vertical="center"/>
      <protection locked="0"/>
    </xf>
    <xf numFmtId="0" fontId="0" fillId="3" borderId="24" xfId="0" applyFont="1" applyFill="1" applyBorder="1" applyAlignment="1" applyProtection="1">
      <alignment horizontal="center" vertical="center"/>
      <protection locked="0"/>
    </xf>
    <xf numFmtId="49" fontId="0" fillId="3" borderId="24" xfId="0" applyNumberFormat="1" applyFont="1" applyFill="1" applyBorder="1" applyAlignment="1" applyProtection="1">
      <alignment horizontal="left" vertical="center" wrapText="1"/>
      <protection locked="0"/>
    </xf>
    <xf numFmtId="0" fontId="0" fillId="3" borderId="24" xfId="0" applyFont="1" applyFill="1" applyBorder="1" applyAlignment="1" applyProtection="1">
      <alignment horizontal="center" vertical="center" wrapText="1"/>
      <protection locked="0"/>
    </xf>
    <xf numFmtId="168" fontId="0" fillId="3" borderId="24" xfId="0" applyNumberFormat="1" applyFont="1" applyFill="1" applyBorder="1" applyAlignment="1" applyProtection="1">
      <alignment horizontal="right" vertical="center"/>
      <protection locked="0"/>
    </xf>
    <xf numFmtId="0" fontId="13" fillId="3" borderId="24" xfId="0" applyFont="1" applyFill="1" applyBorder="1" applyAlignment="1" applyProtection="1">
      <alignment horizontal="center" vertical="center"/>
      <protection locked="0"/>
    </xf>
    <xf numFmtId="168" fontId="13" fillId="0" borderId="0" xfId="0" applyNumberFormat="1" applyFont="1" applyAlignment="1" applyProtection="1">
      <alignment horizontal="right" vertical="center"/>
      <protection/>
    </xf>
    <xf numFmtId="164" fontId="13" fillId="0" borderId="16" xfId="0" applyNumberFormat="1" applyFont="1" applyBorder="1" applyAlignment="1" applyProtection="1">
      <alignment horizontal="right" vertical="center"/>
      <protection/>
    </xf>
    <xf numFmtId="168" fontId="13" fillId="0" borderId="16" xfId="0" applyNumberFormat="1" applyFont="1" applyBorder="1" applyAlignment="1" applyProtection="1">
      <alignment horizontal="right" vertical="center"/>
      <protection/>
    </xf>
    <xf numFmtId="0" fontId="34" fillId="0" borderId="0" xfId="20" applyFont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left" vertical="center"/>
      <protection/>
    </xf>
    <xf numFmtId="0" fontId="11" fillId="2" borderId="0" xfId="0" applyFont="1" applyFill="1" applyAlignment="1" applyProtection="1">
      <alignment horizontal="left" vertical="center"/>
      <protection/>
    </xf>
    <xf numFmtId="0" fontId="32" fillId="2" borderId="0" xfId="0" applyFont="1" applyFill="1" applyAlignment="1" applyProtection="1">
      <alignment horizontal="left" vertical="center"/>
      <protection/>
    </xf>
    <xf numFmtId="0" fontId="35" fillId="2" borderId="0" xfId="20" applyFont="1" applyFill="1" applyAlignment="1" applyProtection="1">
      <alignment horizontal="left" vertical="center"/>
      <protection/>
    </xf>
    <xf numFmtId="0" fontId="0" fillId="2" borderId="0" xfId="0" applyFont="1" applyFill="1" applyAlignment="1" applyProtection="1">
      <alignment horizontal="left" vertical="top"/>
      <protection/>
    </xf>
    <xf numFmtId="0" fontId="3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top"/>
      <protection locked="0"/>
    </xf>
    <xf numFmtId="0" fontId="4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left" vertical="top"/>
      <protection/>
    </xf>
    <xf numFmtId="0" fontId="8" fillId="0" borderId="0" xfId="0" applyFont="1" applyAlignment="1" applyProtection="1">
      <alignment horizontal="left" vertical="center" wrapText="1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13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top" wrapText="1"/>
      <protection/>
    </xf>
    <xf numFmtId="49" fontId="7" fillId="3" borderId="0" xfId="0" applyNumberFormat="1" applyFont="1" applyFill="1" applyAlignment="1" applyProtection="1">
      <alignment horizontal="left" vertical="top"/>
      <protection locked="0"/>
    </xf>
    <xf numFmtId="0" fontId="7" fillId="0" borderId="0" xfId="0" applyFont="1" applyAlignment="1" applyProtection="1">
      <alignment horizontal="left" vertical="center" wrapText="1"/>
      <protection/>
    </xf>
    <xf numFmtId="164" fontId="11" fillId="0" borderId="0" xfId="0" applyNumberFormat="1" applyFont="1" applyAlignment="1" applyProtection="1">
      <alignment horizontal="right" vertical="center"/>
      <protection/>
    </xf>
    <xf numFmtId="164" fontId="6" fillId="0" borderId="0" xfId="0" applyNumberFormat="1" applyFont="1" applyAlignment="1" applyProtection="1">
      <alignment horizontal="right" vertical="center"/>
      <protection/>
    </xf>
    <xf numFmtId="0" fontId="0" fillId="0" borderId="0" xfId="0" applyAlignment="1" applyProtection="1">
      <alignment horizontal="left" vertical="center"/>
      <protection/>
    </xf>
    <xf numFmtId="164" fontId="12" fillId="0" borderId="7" xfId="0" applyNumberFormat="1" applyFont="1" applyBorder="1" applyAlignment="1" applyProtection="1">
      <alignment horizontal="right" vertical="center"/>
      <protection/>
    </xf>
    <xf numFmtId="0" fontId="0" fillId="0" borderId="7" xfId="0" applyBorder="1" applyAlignment="1" applyProtection="1">
      <alignment horizontal="left" vertical="center"/>
      <protection/>
    </xf>
    <xf numFmtId="165" fontId="13" fillId="0" borderId="0" xfId="0" applyNumberFormat="1" applyFont="1" applyAlignment="1" applyProtection="1">
      <alignment horizontal="right" vertical="center"/>
      <protection/>
    </xf>
    <xf numFmtId="0" fontId="13" fillId="0" borderId="0" xfId="0" applyFont="1" applyAlignment="1" applyProtection="1">
      <alignment horizontal="left" vertical="center"/>
      <protection/>
    </xf>
    <xf numFmtId="164" fontId="8" fillId="0" borderId="0" xfId="0" applyNumberFormat="1" applyFont="1" applyAlignment="1" applyProtection="1">
      <alignment horizontal="right" vertical="center"/>
      <protection/>
    </xf>
    <xf numFmtId="0" fontId="9" fillId="4" borderId="9" xfId="0" applyFont="1" applyFill="1" applyBorder="1" applyAlignment="1" applyProtection="1">
      <alignment horizontal="left" vertical="center"/>
      <protection/>
    </xf>
    <xf numFmtId="0" fontId="0" fillId="4" borderId="9" xfId="0" applyFill="1" applyBorder="1" applyAlignment="1" applyProtection="1">
      <alignment horizontal="left" vertical="center"/>
      <protection/>
    </xf>
    <xf numFmtId="164" fontId="9" fillId="4" borderId="9" xfId="0" applyNumberFormat="1" applyFont="1" applyFill="1" applyBorder="1" applyAlignment="1" applyProtection="1">
      <alignment horizontal="right" vertical="center"/>
      <protection/>
    </xf>
    <xf numFmtId="0" fontId="0" fillId="4" borderId="27" xfId="0" applyFill="1" applyBorder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 horizontal="left" vertical="center"/>
      <protection/>
    </xf>
    <xf numFmtId="0" fontId="17" fillId="0" borderId="10" xfId="0" applyFon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left" vertical="center"/>
      <protection/>
    </xf>
    <xf numFmtId="0" fontId="7" fillId="4" borderId="8" xfId="0" applyFont="1" applyFill="1" applyBorder="1" applyAlignment="1" applyProtection="1">
      <alignment horizontal="center" vertical="center"/>
      <protection/>
    </xf>
    <xf numFmtId="0" fontId="7" fillId="4" borderId="9" xfId="0" applyFont="1" applyFill="1" applyBorder="1" applyAlignment="1" applyProtection="1">
      <alignment horizontal="center" vertical="center"/>
      <protection/>
    </xf>
    <xf numFmtId="164" fontId="21" fillId="0" borderId="0" xfId="0" applyNumberFormat="1" applyFont="1" applyAlignment="1" applyProtection="1">
      <alignment horizontal="right"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20" fillId="0" borderId="0" xfId="0" applyFont="1" applyAlignment="1" applyProtection="1">
      <alignment horizontal="left" vertical="center" wrapText="1"/>
      <protection/>
    </xf>
    <xf numFmtId="0" fontId="20" fillId="0" borderId="0" xfId="0" applyFont="1" applyAlignment="1" applyProtection="1">
      <alignment horizontal="left" vertical="center"/>
      <protection/>
    </xf>
    <xf numFmtId="164" fontId="23" fillId="3" borderId="0" xfId="0" applyNumberFormat="1" applyFont="1" applyFill="1" applyAlignment="1" applyProtection="1">
      <alignment horizontal="right" vertical="center"/>
      <protection locked="0"/>
    </xf>
    <xf numFmtId="164" fontId="23" fillId="0" borderId="0" xfId="0" applyNumberFormat="1" applyFont="1" applyAlignment="1" applyProtection="1">
      <alignment horizontal="right" vertical="center"/>
      <protection/>
    </xf>
    <xf numFmtId="0" fontId="23" fillId="3" borderId="0" xfId="0" applyFont="1" applyFill="1" applyAlignment="1" applyProtection="1">
      <alignment horizontal="left" vertical="center"/>
      <protection locked="0"/>
    </xf>
    <xf numFmtId="164" fontId="18" fillId="4" borderId="0" xfId="0" applyNumberFormat="1" applyFont="1" applyFill="1" applyAlignment="1" applyProtection="1">
      <alignment horizontal="right" vertical="center"/>
      <protection/>
    </xf>
    <xf numFmtId="0" fontId="0" fillId="4" borderId="0" xfId="0" applyFill="1" applyAlignment="1" applyProtection="1">
      <alignment horizontal="left" vertical="center"/>
      <protection/>
    </xf>
    <xf numFmtId="0" fontId="3" fillId="4" borderId="0" xfId="0" applyFont="1" applyFill="1" applyAlignment="1" applyProtection="1">
      <alignment horizontal="center" vertical="center"/>
      <protection locked="0"/>
    </xf>
    <xf numFmtId="164" fontId="18" fillId="0" borderId="0" xfId="0" applyNumberFormat="1" applyFont="1" applyAlignment="1" applyProtection="1">
      <alignment horizontal="right" vertical="center"/>
      <protection/>
    </xf>
    <xf numFmtId="0" fontId="18" fillId="0" borderId="0" xfId="0" applyFont="1" applyAlignment="1" applyProtection="1">
      <alignment horizontal="left" vertical="center"/>
      <protection/>
    </xf>
    <xf numFmtId="166" fontId="7" fillId="3" borderId="0" xfId="0" applyNumberFormat="1" applyFont="1" applyFill="1" applyAlignment="1" applyProtection="1">
      <alignment horizontal="left" vertical="top"/>
      <protection locked="0"/>
    </xf>
    <xf numFmtId="0" fontId="7" fillId="3" borderId="0" xfId="0" applyFont="1" applyFill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 wrapText="1"/>
      <protection/>
    </xf>
    <xf numFmtId="164" fontId="12" fillId="0" borderId="0" xfId="0" applyNumberFormat="1" applyFont="1" applyAlignment="1" applyProtection="1">
      <alignment horizontal="right" vertical="center"/>
      <protection/>
    </xf>
    <xf numFmtId="164" fontId="13" fillId="0" borderId="0" xfId="0" applyNumberFormat="1" applyFont="1" applyAlignment="1" applyProtection="1">
      <alignment horizontal="right" vertical="center"/>
      <protection/>
    </xf>
    <xf numFmtId="166" fontId="7" fillId="0" borderId="0" xfId="0" applyNumberFormat="1" applyFont="1" applyAlignment="1" applyProtection="1">
      <alignment horizontal="left" vertical="top"/>
      <protection/>
    </xf>
    <xf numFmtId="0" fontId="7" fillId="4" borderId="0" xfId="0" applyFont="1" applyFill="1" applyAlignment="1" applyProtection="1">
      <alignment horizontal="center" vertical="center"/>
      <protection/>
    </xf>
    <xf numFmtId="164" fontId="25" fillId="0" borderId="0" xfId="0" applyNumberFormat="1" applyFont="1" applyAlignment="1" applyProtection="1">
      <alignment horizontal="right"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horizontal="left" vertical="center"/>
      <protection/>
    </xf>
    <xf numFmtId="164" fontId="25" fillId="0" borderId="0" xfId="0" applyNumberFormat="1" applyFont="1" applyAlignment="1" applyProtection="1">
      <alignment horizontal="right"/>
      <protection/>
    </xf>
    <xf numFmtId="0" fontId="7" fillId="4" borderId="22" xfId="0" applyFont="1" applyFill="1" applyBorder="1" applyAlignment="1" applyProtection="1">
      <alignment horizontal="center" vertical="center" wrapText="1"/>
      <protection/>
    </xf>
    <xf numFmtId="0" fontId="0" fillId="4" borderId="22" xfId="0" applyFill="1" applyBorder="1" applyAlignment="1" applyProtection="1">
      <alignment horizontal="center" vertical="center" wrapText="1"/>
      <protection/>
    </xf>
    <xf numFmtId="0" fontId="0" fillId="4" borderId="23" xfId="0" applyFill="1" applyBorder="1" applyAlignment="1" applyProtection="1">
      <alignment horizontal="center" vertical="center" wrapText="1"/>
      <protection/>
    </xf>
    <xf numFmtId="0" fontId="0" fillId="0" borderId="24" xfId="0" applyFont="1" applyBorder="1" applyAlignment="1" applyProtection="1">
      <alignment horizontal="left" vertical="center" wrapText="1"/>
      <protection/>
    </xf>
    <xf numFmtId="0" fontId="0" fillId="0" borderId="24" xfId="0" applyBorder="1" applyAlignment="1" applyProtection="1">
      <alignment horizontal="left" vertical="center"/>
      <protection/>
    </xf>
    <xf numFmtId="164" fontId="0" fillId="0" borderId="24" xfId="0" applyNumberFormat="1" applyFont="1" applyBorder="1" applyAlignment="1" applyProtection="1">
      <alignment horizontal="right" vertical="center"/>
      <protection/>
    </xf>
    <xf numFmtId="164" fontId="0" fillId="3" borderId="24" xfId="0" applyNumberFormat="1" applyFont="1" applyFill="1" applyBorder="1" applyAlignment="1" applyProtection="1">
      <alignment horizontal="right" vertical="center"/>
      <protection locked="0"/>
    </xf>
    <xf numFmtId="0" fontId="29" fillId="0" borderId="24" xfId="0" applyFont="1" applyBorder="1" applyAlignment="1" applyProtection="1">
      <alignment horizontal="left" vertical="center" wrapText="1"/>
      <protection/>
    </xf>
    <xf numFmtId="0" fontId="29" fillId="0" borderId="24" xfId="0" applyFont="1" applyBorder="1" applyAlignment="1" applyProtection="1">
      <alignment horizontal="left" vertical="center"/>
      <protection/>
    </xf>
    <xf numFmtId="0" fontId="30" fillId="0" borderId="0" xfId="0" applyFont="1" applyAlignment="1" applyProtection="1">
      <alignment horizontal="left" vertical="top" wrapText="1"/>
      <protection/>
    </xf>
    <xf numFmtId="0" fontId="25" fillId="0" borderId="0" xfId="0" applyFont="1" applyAlignment="1" applyProtection="1">
      <alignment horizontal="left"/>
      <protection/>
    </xf>
    <xf numFmtId="0" fontId="28" fillId="0" borderId="0" xfId="0" applyFont="1" applyAlignment="1" applyProtection="1">
      <alignment horizontal="left"/>
      <protection/>
    </xf>
    <xf numFmtId="164" fontId="23" fillId="0" borderId="0" xfId="0" applyNumberFormat="1" applyFont="1" applyAlignment="1" applyProtection="1">
      <alignment horizontal="right"/>
      <protection/>
    </xf>
    <xf numFmtId="0" fontId="23" fillId="0" borderId="0" xfId="0" applyFont="1" applyAlignment="1" applyProtection="1">
      <alignment horizontal="left"/>
      <protection/>
    </xf>
    <xf numFmtId="0" fontId="0" fillId="3" borderId="24" xfId="0" applyFont="1" applyFill="1" applyBorder="1" applyAlignment="1" applyProtection="1">
      <alignment horizontal="left" vertical="center" wrapText="1"/>
      <protection locked="0"/>
    </xf>
    <xf numFmtId="0" fontId="0" fillId="3" borderId="24" xfId="0" applyFill="1" applyBorder="1" applyAlignment="1" applyProtection="1">
      <alignment horizontal="left" vertical="center"/>
      <protection locked="0"/>
    </xf>
    <xf numFmtId="168" fontId="0" fillId="3" borderId="24" xfId="0" applyNumberFormat="1" applyFont="1" applyFill="1" applyBorder="1" applyAlignment="1" applyProtection="1">
      <alignment horizontal="right" vertical="center"/>
      <protection locked="0"/>
    </xf>
    <xf numFmtId="164" fontId="18" fillId="0" borderId="0" xfId="0" applyNumberFormat="1" applyFont="1" applyAlignment="1" applyProtection="1">
      <alignment horizontal="right"/>
      <protection/>
    </xf>
    <xf numFmtId="164" fontId="31" fillId="0" borderId="0" xfId="0" applyNumberFormat="1" applyFont="1" applyAlignment="1" applyProtection="1">
      <alignment horizontal="right"/>
      <protection/>
    </xf>
    <xf numFmtId="0" fontId="35" fillId="2" borderId="0" xfId="20" applyFont="1" applyFill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025" name="Obrázek 1" descr="C:\KROSplusData\System\Temp\radF8B91.tmp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733425" cy="2857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2049" name="Obrázek 1" descr="C:\KROSplusData\System\Temp\rad42AB1.tmp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733425" cy="2857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97"/>
  <sheetViews>
    <sheetView showGridLines="0" tabSelected="1" workbookViewId="0" topLeftCell="A1">
      <pane ySplit="1" topLeftCell="A2" activePane="bottomLeft" state="frozen"/>
      <selection pane="bottomLeft" activeCell="A1" sqref="A1"/>
    </sheetView>
  </sheetViews>
  <sheetFormatPr defaultColWidth="10.660156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33" width="2.5" style="2" customWidth="1"/>
    <col min="34" max="34" width="3.33203125" style="2" customWidth="1"/>
    <col min="35" max="37" width="2.5" style="2" customWidth="1"/>
    <col min="38" max="38" width="8.33203125" style="2" customWidth="1"/>
    <col min="39" max="39" width="3.33203125" style="2" customWidth="1"/>
    <col min="40" max="40" width="13.33203125" style="2" customWidth="1"/>
    <col min="41" max="41" width="7.5" style="2" customWidth="1"/>
    <col min="42" max="42" width="4.16015625" style="2" customWidth="1"/>
    <col min="43" max="43" width="1.66796875" style="2" customWidth="1"/>
    <col min="44" max="44" width="10.66015625" style="1" customWidth="1"/>
    <col min="45" max="48" width="25.83203125" style="2" hidden="1" customWidth="1"/>
    <col min="49" max="49" width="25" style="2" hidden="1" customWidth="1"/>
    <col min="50" max="54" width="21.66015625" style="2" hidden="1" customWidth="1"/>
    <col min="55" max="55" width="19.16015625" style="2" hidden="1" customWidth="1"/>
    <col min="56" max="56" width="25" style="2" hidden="1" customWidth="1"/>
    <col min="57" max="58" width="19.16015625" style="2" hidden="1" customWidth="1"/>
    <col min="59" max="59" width="66.5" style="2" customWidth="1"/>
    <col min="60" max="70" width="10.66015625" style="1" customWidth="1"/>
    <col min="71" max="89" width="10.66015625" style="2" hidden="1" customWidth="1"/>
    <col min="90" max="16384" width="10.66015625" style="1" customWidth="1"/>
  </cols>
  <sheetData>
    <row r="1" spans="1:256" s="3" customFormat="1" ht="22.5" customHeight="1">
      <c r="A1" s="165" t="s">
        <v>0</v>
      </c>
      <c r="B1" s="166"/>
      <c r="C1" s="166"/>
      <c r="D1" s="167" t="s">
        <v>1</v>
      </c>
      <c r="E1" s="166"/>
      <c r="F1" s="166"/>
      <c r="G1" s="166"/>
      <c r="H1" s="166"/>
      <c r="I1" s="166"/>
      <c r="J1" s="166"/>
      <c r="K1" s="168" t="s">
        <v>640</v>
      </c>
      <c r="L1" s="168"/>
      <c r="M1" s="168"/>
      <c r="N1" s="168"/>
      <c r="O1" s="168"/>
      <c r="P1" s="168"/>
      <c r="Q1" s="168"/>
      <c r="R1" s="168"/>
      <c r="S1" s="168"/>
      <c r="T1" s="166"/>
      <c r="U1" s="166"/>
      <c r="V1" s="166"/>
      <c r="W1" s="168" t="s">
        <v>641</v>
      </c>
      <c r="X1" s="168"/>
      <c r="Y1" s="168"/>
      <c r="Z1" s="168"/>
      <c r="AA1" s="168"/>
      <c r="AB1" s="168"/>
      <c r="AC1" s="168"/>
      <c r="AD1" s="168"/>
      <c r="AE1" s="168"/>
      <c r="AF1" s="168"/>
      <c r="AG1" s="166"/>
      <c r="AH1" s="166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4" t="s">
        <v>2</v>
      </c>
      <c r="BB1" s="4" t="s">
        <v>3</v>
      </c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4" t="s">
        <v>4</v>
      </c>
      <c r="BU1" s="4" t="s">
        <v>5</v>
      </c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170" t="s">
        <v>6</v>
      </c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G2" s="171"/>
      <c r="AH2" s="171"/>
      <c r="AI2" s="171"/>
      <c r="AJ2" s="171"/>
      <c r="AK2" s="171"/>
      <c r="AL2" s="171"/>
      <c r="AM2" s="171"/>
      <c r="AN2" s="171"/>
      <c r="AO2" s="171"/>
      <c r="AP2" s="171"/>
      <c r="AR2" s="210" t="s">
        <v>7</v>
      </c>
      <c r="AS2" s="171"/>
      <c r="AT2" s="171"/>
      <c r="AU2" s="171"/>
      <c r="AV2" s="171"/>
      <c r="AW2" s="171"/>
      <c r="AX2" s="171"/>
      <c r="AY2" s="171"/>
      <c r="AZ2" s="171"/>
      <c r="BA2" s="171"/>
      <c r="BB2" s="171"/>
      <c r="BC2" s="171"/>
      <c r="BD2" s="171"/>
      <c r="BE2" s="171"/>
      <c r="BF2" s="171"/>
      <c r="BG2" s="171"/>
      <c r="BS2" s="6" t="s">
        <v>8</v>
      </c>
      <c r="BT2" s="6" t="s">
        <v>9</v>
      </c>
    </row>
    <row r="3" spans="2:72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8</v>
      </c>
      <c r="BT3" s="6" t="s">
        <v>10</v>
      </c>
    </row>
    <row r="4" spans="2:71" s="2" customFormat="1" ht="37.5" customHeight="1">
      <c r="B4" s="10"/>
      <c r="C4" s="172" t="s">
        <v>11</v>
      </c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  <c r="Z4" s="173"/>
      <c r="AA4" s="173"/>
      <c r="AB4" s="173"/>
      <c r="AC4" s="173"/>
      <c r="AD4" s="173"/>
      <c r="AE4" s="173"/>
      <c r="AF4" s="173"/>
      <c r="AG4" s="173"/>
      <c r="AH4" s="173"/>
      <c r="AI4" s="173"/>
      <c r="AJ4" s="173"/>
      <c r="AK4" s="173"/>
      <c r="AL4" s="173"/>
      <c r="AM4" s="173"/>
      <c r="AN4" s="173"/>
      <c r="AO4" s="173"/>
      <c r="AP4" s="173"/>
      <c r="AQ4" s="12"/>
      <c r="AS4" s="13" t="s">
        <v>12</v>
      </c>
      <c r="BG4" s="14" t="s">
        <v>13</v>
      </c>
      <c r="BS4" s="6" t="s">
        <v>14</v>
      </c>
    </row>
    <row r="5" spans="2:71" s="2" customFormat="1" ht="15" customHeight="1">
      <c r="B5" s="10"/>
      <c r="C5" s="11"/>
      <c r="D5" s="15" t="s">
        <v>15</v>
      </c>
      <c r="E5" s="11"/>
      <c r="F5" s="11"/>
      <c r="G5" s="11"/>
      <c r="H5" s="11"/>
      <c r="I5" s="11"/>
      <c r="J5" s="11"/>
      <c r="K5" s="177" t="s">
        <v>16</v>
      </c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173"/>
      <c r="Y5" s="173"/>
      <c r="Z5" s="173"/>
      <c r="AA5" s="173"/>
      <c r="AB5" s="173"/>
      <c r="AC5" s="173"/>
      <c r="AD5" s="173"/>
      <c r="AE5" s="173"/>
      <c r="AF5" s="173"/>
      <c r="AG5" s="173"/>
      <c r="AH5" s="173"/>
      <c r="AI5" s="173"/>
      <c r="AJ5" s="173"/>
      <c r="AK5" s="173"/>
      <c r="AL5" s="173"/>
      <c r="AM5" s="173"/>
      <c r="AN5" s="173"/>
      <c r="AO5" s="173"/>
      <c r="AP5" s="11"/>
      <c r="AQ5" s="12"/>
      <c r="BG5" s="174" t="s">
        <v>17</v>
      </c>
      <c r="BS5" s="6" t="s">
        <v>8</v>
      </c>
    </row>
    <row r="6" spans="2:71" s="2" customFormat="1" ht="37.5" customHeight="1">
      <c r="B6" s="10"/>
      <c r="C6" s="11"/>
      <c r="D6" s="17" t="s">
        <v>18</v>
      </c>
      <c r="E6" s="11"/>
      <c r="F6" s="11"/>
      <c r="G6" s="11"/>
      <c r="H6" s="11"/>
      <c r="I6" s="11"/>
      <c r="J6" s="11"/>
      <c r="K6" s="178" t="s">
        <v>19</v>
      </c>
      <c r="L6" s="173"/>
      <c r="M6" s="173"/>
      <c r="N6" s="173"/>
      <c r="O6" s="173"/>
      <c r="P6" s="173"/>
      <c r="Q6" s="173"/>
      <c r="R6" s="173"/>
      <c r="S6" s="173"/>
      <c r="T6" s="173"/>
      <c r="U6" s="173"/>
      <c r="V6" s="173"/>
      <c r="W6" s="173"/>
      <c r="X6" s="173"/>
      <c r="Y6" s="173"/>
      <c r="Z6" s="173"/>
      <c r="AA6" s="173"/>
      <c r="AB6" s="173"/>
      <c r="AC6" s="173"/>
      <c r="AD6" s="173"/>
      <c r="AE6" s="173"/>
      <c r="AF6" s="173"/>
      <c r="AG6" s="173"/>
      <c r="AH6" s="173"/>
      <c r="AI6" s="173"/>
      <c r="AJ6" s="173"/>
      <c r="AK6" s="173"/>
      <c r="AL6" s="173"/>
      <c r="AM6" s="173"/>
      <c r="AN6" s="173"/>
      <c r="AO6" s="173"/>
      <c r="AP6" s="11"/>
      <c r="AQ6" s="12"/>
      <c r="BG6" s="171"/>
      <c r="BS6" s="6" t="s">
        <v>20</v>
      </c>
    </row>
    <row r="7" spans="2:71" s="2" customFormat="1" ht="15" customHeight="1">
      <c r="B7" s="10"/>
      <c r="C7" s="11"/>
      <c r="D7" s="18" t="s">
        <v>21</v>
      </c>
      <c r="E7" s="11"/>
      <c r="F7" s="11"/>
      <c r="G7" s="11"/>
      <c r="H7" s="11"/>
      <c r="I7" s="11"/>
      <c r="J7" s="11"/>
      <c r="K7" s="16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8" t="s">
        <v>22</v>
      </c>
      <c r="AL7" s="11"/>
      <c r="AM7" s="11"/>
      <c r="AN7" s="16"/>
      <c r="AO7" s="11"/>
      <c r="AP7" s="11"/>
      <c r="AQ7" s="12"/>
      <c r="BG7" s="171"/>
      <c r="BS7" s="6" t="s">
        <v>23</v>
      </c>
    </row>
    <row r="8" spans="2:71" s="2" customFormat="1" ht="15" customHeight="1">
      <c r="B8" s="10"/>
      <c r="C8" s="11"/>
      <c r="D8" s="18" t="s">
        <v>24</v>
      </c>
      <c r="E8" s="11"/>
      <c r="F8" s="11"/>
      <c r="G8" s="11"/>
      <c r="H8" s="11"/>
      <c r="I8" s="11"/>
      <c r="J8" s="11"/>
      <c r="K8" s="16" t="s">
        <v>25</v>
      </c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8" t="s">
        <v>26</v>
      </c>
      <c r="AL8" s="11"/>
      <c r="AM8" s="11"/>
      <c r="AN8" s="19" t="s">
        <v>27</v>
      </c>
      <c r="AO8" s="11"/>
      <c r="AP8" s="11"/>
      <c r="AQ8" s="12"/>
      <c r="BG8" s="171"/>
      <c r="BS8" s="6" t="s">
        <v>28</v>
      </c>
    </row>
    <row r="9" spans="2:71" s="2" customFormat="1" ht="15" customHeight="1">
      <c r="B9" s="10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2"/>
      <c r="BG9" s="171"/>
      <c r="BS9" s="6" t="s">
        <v>29</v>
      </c>
    </row>
    <row r="10" spans="2:71" s="2" customFormat="1" ht="15" customHeight="1">
      <c r="B10" s="10"/>
      <c r="C10" s="11"/>
      <c r="D10" s="18" t="s">
        <v>30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8" t="s">
        <v>31</v>
      </c>
      <c r="AL10" s="11"/>
      <c r="AM10" s="11"/>
      <c r="AN10" s="16" t="s">
        <v>32</v>
      </c>
      <c r="AO10" s="11"/>
      <c r="AP10" s="11"/>
      <c r="AQ10" s="12"/>
      <c r="BG10" s="171"/>
      <c r="BS10" s="6" t="s">
        <v>20</v>
      </c>
    </row>
    <row r="11" spans="2:71" s="2" customFormat="1" ht="19.5" customHeight="1">
      <c r="B11" s="10"/>
      <c r="C11" s="11"/>
      <c r="D11" s="11"/>
      <c r="E11" s="16" t="s">
        <v>33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8" t="s">
        <v>34</v>
      </c>
      <c r="AL11" s="11"/>
      <c r="AM11" s="11"/>
      <c r="AN11" s="16"/>
      <c r="AO11" s="11"/>
      <c r="AP11" s="11"/>
      <c r="AQ11" s="12"/>
      <c r="BG11" s="171"/>
      <c r="BS11" s="6" t="s">
        <v>20</v>
      </c>
    </row>
    <row r="12" spans="2:71" s="2" customFormat="1" ht="7.5" customHeight="1">
      <c r="B12" s="10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2"/>
      <c r="BG12" s="171"/>
      <c r="BS12" s="6" t="s">
        <v>20</v>
      </c>
    </row>
    <row r="13" spans="2:71" s="2" customFormat="1" ht="15" customHeight="1">
      <c r="B13" s="10"/>
      <c r="C13" s="11"/>
      <c r="D13" s="18" t="s">
        <v>35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8" t="s">
        <v>31</v>
      </c>
      <c r="AL13" s="11"/>
      <c r="AM13" s="11"/>
      <c r="AN13" s="20" t="s">
        <v>36</v>
      </c>
      <c r="AO13" s="11"/>
      <c r="AP13" s="11"/>
      <c r="AQ13" s="12"/>
      <c r="BG13" s="171"/>
      <c r="BS13" s="6" t="s">
        <v>20</v>
      </c>
    </row>
    <row r="14" spans="2:71" s="2" customFormat="1" ht="15.75" customHeight="1">
      <c r="B14" s="10"/>
      <c r="C14" s="11"/>
      <c r="D14" s="11"/>
      <c r="E14" s="179" t="s">
        <v>36</v>
      </c>
      <c r="F14" s="173"/>
      <c r="G14" s="173"/>
      <c r="H14" s="173"/>
      <c r="I14" s="173"/>
      <c r="J14" s="173"/>
      <c r="K14" s="173"/>
      <c r="L14" s="173"/>
      <c r="M14" s="173"/>
      <c r="N14" s="173"/>
      <c r="O14" s="173"/>
      <c r="P14" s="173"/>
      <c r="Q14" s="173"/>
      <c r="R14" s="173"/>
      <c r="S14" s="173"/>
      <c r="T14" s="173"/>
      <c r="U14" s="173"/>
      <c r="V14" s="173"/>
      <c r="W14" s="173"/>
      <c r="X14" s="173"/>
      <c r="Y14" s="173"/>
      <c r="Z14" s="173"/>
      <c r="AA14" s="173"/>
      <c r="AB14" s="173"/>
      <c r="AC14" s="173"/>
      <c r="AD14" s="173"/>
      <c r="AE14" s="173"/>
      <c r="AF14" s="173"/>
      <c r="AG14" s="173"/>
      <c r="AH14" s="173"/>
      <c r="AI14" s="173"/>
      <c r="AJ14" s="173"/>
      <c r="AK14" s="18" t="s">
        <v>34</v>
      </c>
      <c r="AL14" s="11"/>
      <c r="AM14" s="11"/>
      <c r="AN14" s="20" t="s">
        <v>36</v>
      </c>
      <c r="AO14" s="11"/>
      <c r="AP14" s="11"/>
      <c r="AQ14" s="12"/>
      <c r="BG14" s="171"/>
      <c r="BS14" s="6" t="s">
        <v>20</v>
      </c>
    </row>
    <row r="15" spans="2:71" s="2" customFormat="1" ht="7.5" customHeight="1"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2"/>
      <c r="BG15" s="171"/>
      <c r="BS15" s="6" t="s">
        <v>4</v>
      </c>
    </row>
    <row r="16" spans="2:71" s="2" customFormat="1" ht="15" customHeight="1">
      <c r="B16" s="10"/>
      <c r="C16" s="11"/>
      <c r="D16" s="18" t="s">
        <v>37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8" t="s">
        <v>31</v>
      </c>
      <c r="AL16" s="11"/>
      <c r="AM16" s="11"/>
      <c r="AN16" s="16"/>
      <c r="AO16" s="11"/>
      <c r="AP16" s="11"/>
      <c r="AQ16" s="12"/>
      <c r="BG16" s="171"/>
      <c r="BS16" s="6" t="s">
        <v>4</v>
      </c>
    </row>
    <row r="17" spans="2:71" s="2" customFormat="1" ht="19.5" customHeight="1">
      <c r="B17" s="10"/>
      <c r="C17" s="11"/>
      <c r="D17" s="11"/>
      <c r="E17" s="16" t="s">
        <v>38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8" t="s">
        <v>34</v>
      </c>
      <c r="AL17" s="11"/>
      <c r="AM17" s="11"/>
      <c r="AN17" s="16"/>
      <c r="AO17" s="11"/>
      <c r="AP17" s="11"/>
      <c r="AQ17" s="12"/>
      <c r="BG17" s="171"/>
      <c r="BS17" s="6" t="s">
        <v>5</v>
      </c>
    </row>
    <row r="18" spans="2:71" s="2" customFormat="1" ht="7.5" customHeight="1">
      <c r="B18" s="10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2"/>
      <c r="BG18" s="171"/>
      <c r="BS18" s="6" t="s">
        <v>8</v>
      </c>
    </row>
    <row r="19" spans="2:71" s="2" customFormat="1" ht="15" customHeight="1">
      <c r="B19" s="10"/>
      <c r="C19" s="11"/>
      <c r="D19" s="18" t="s">
        <v>39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8" t="s">
        <v>31</v>
      </c>
      <c r="AL19" s="11"/>
      <c r="AM19" s="11"/>
      <c r="AN19" s="16" t="s">
        <v>40</v>
      </c>
      <c r="AO19" s="11"/>
      <c r="AP19" s="11"/>
      <c r="AQ19" s="12"/>
      <c r="BG19" s="171"/>
      <c r="BS19" s="6" t="s">
        <v>8</v>
      </c>
    </row>
    <row r="20" spans="2:59" s="2" customFormat="1" ht="15.75" customHeight="1">
      <c r="B20" s="10"/>
      <c r="C20" s="11"/>
      <c r="D20" s="11"/>
      <c r="E20" s="16" t="s">
        <v>41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8" t="s">
        <v>34</v>
      </c>
      <c r="AL20" s="11"/>
      <c r="AM20" s="11"/>
      <c r="AN20" s="16" t="s">
        <v>42</v>
      </c>
      <c r="AO20" s="11"/>
      <c r="AP20" s="11"/>
      <c r="AQ20" s="12"/>
      <c r="BG20" s="171"/>
    </row>
    <row r="21" spans="2:59" s="2" customFormat="1" ht="7.5" customHeight="1">
      <c r="B21" s="10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2"/>
      <c r="BG21" s="171"/>
    </row>
    <row r="22" spans="2:59" s="2" customFormat="1" ht="15.75" customHeight="1">
      <c r="B22" s="10"/>
      <c r="C22" s="11"/>
      <c r="D22" s="18" t="s">
        <v>43</v>
      </c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2"/>
      <c r="BG22" s="171"/>
    </row>
    <row r="23" spans="2:59" s="2" customFormat="1" ht="15.75" customHeight="1">
      <c r="B23" s="10"/>
      <c r="C23" s="11"/>
      <c r="D23" s="11"/>
      <c r="E23" s="180"/>
      <c r="F23" s="173"/>
      <c r="G23" s="173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3"/>
      <c r="U23" s="173"/>
      <c r="V23" s="173"/>
      <c r="W23" s="173"/>
      <c r="X23" s="173"/>
      <c r="Y23" s="173"/>
      <c r="Z23" s="173"/>
      <c r="AA23" s="173"/>
      <c r="AB23" s="173"/>
      <c r="AC23" s="173"/>
      <c r="AD23" s="173"/>
      <c r="AE23" s="173"/>
      <c r="AF23" s="173"/>
      <c r="AG23" s="173"/>
      <c r="AH23" s="173"/>
      <c r="AI23" s="173"/>
      <c r="AJ23" s="173"/>
      <c r="AK23" s="173"/>
      <c r="AL23" s="173"/>
      <c r="AM23" s="173"/>
      <c r="AN23" s="173"/>
      <c r="AO23" s="11"/>
      <c r="AP23" s="11"/>
      <c r="AQ23" s="12"/>
      <c r="BG23" s="171"/>
    </row>
    <row r="24" spans="2:59" s="2" customFormat="1" ht="7.5" customHeight="1">
      <c r="B24" s="10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2"/>
      <c r="BG24" s="171"/>
    </row>
    <row r="25" spans="2:59" s="2" customFormat="1" ht="7.5" customHeight="1">
      <c r="B25" s="10"/>
      <c r="C25" s="1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11"/>
      <c r="AQ25" s="12"/>
      <c r="BG25" s="171"/>
    </row>
    <row r="26" spans="2:59" s="2" customFormat="1" ht="15" customHeight="1">
      <c r="B26" s="10"/>
      <c r="C26" s="11"/>
      <c r="D26" s="22" t="s">
        <v>44</v>
      </c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81">
        <f>ROUND($AG$87,2)</f>
        <v>0</v>
      </c>
      <c r="AL26" s="173"/>
      <c r="AM26" s="173"/>
      <c r="AN26" s="173"/>
      <c r="AO26" s="173"/>
      <c r="AP26" s="11"/>
      <c r="AQ26" s="12"/>
      <c r="BG26" s="171"/>
    </row>
    <row r="27" spans="2:59" s="2" customFormat="1" ht="15.75" customHeight="1">
      <c r="B27" s="10"/>
      <c r="C27" s="11"/>
      <c r="D27" s="11"/>
      <c r="E27" s="18" t="s">
        <v>45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82">
        <f>$AS$87</f>
        <v>0</v>
      </c>
      <c r="AL27" s="173"/>
      <c r="AM27" s="173"/>
      <c r="AN27" s="173"/>
      <c r="AO27" s="173"/>
      <c r="AP27" s="11"/>
      <c r="AQ27" s="12"/>
      <c r="BG27" s="171"/>
    </row>
    <row r="28" spans="2:59" s="6" customFormat="1" ht="15.75" customHeight="1">
      <c r="B28" s="23"/>
      <c r="C28" s="24"/>
      <c r="D28" s="24"/>
      <c r="E28" s="18" t="s">
        <v>46</v>
      </c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182">
        <f>ROUND($AT$87,2)</f>
        <v>0</v>
      </c>
      <c r="AL28" s="183"/>
      <c r="AM28" s="183"/>
      <c r="AN28" s="183"/>
      <c r="AO28" s="183"/>
      <c r="AP28" s="24"/>
      <c r="AQ28" s="25"/>
      <c r="BG28" s="175"/>
    </row>
    <row r="29" spans="2:59" s="6" customFormat="1" ht="15" customHeight="1">
      <c r="B29" s="23"/>
      <c r="C29" s="24"/>
      <c r="D29" s="22" t="s">
        <v>47</v>
      </c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181">
        <f>ROUND($AG$90,2)</f>
        <v>0</v>
      </c>
      <c r="AL29" s="183"/>
      <c r="AM29" s="183"/>
      <c r="AN29" s="183"/>
      <c r="AO29" s="183"/>
      <c r="AP29" s="24"/>
      <c r="AQ29" s="25"/>
      <c r="BG29" s="175"/>
    </row>
    <row r="30" spans="2:59" s="6" customFormat="1" ht="7.5" customHeight="1">
      <c r="B30" s="23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5"/>
      <c r="BG30" s="175"/>
    </row>
    <row r="31" spans="2:59" s="6" customFormat="1" ht="27" customHeight="1">
      <c r="B31" s="23"/>
      <c r="C31" s="24"/>
      <c r="D31" s="26" t="s">
        <v>48</v>
      </c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184">
        <f>ROUND($AK$26+$AK$29,2)</f>
        <v>0</v>
      </c>
      <c r="AL31" s="185"/>
      <c r="AM31" s="185"/>
      <c r="AN31" s="185"/>
      <c r="AO31" s="185"/>
      <c r="AP31" s="24"/>
      <c r="AQ31" s="25"/>
      <c r="BG31" s="175"/>
    </row>
    <row r="32" spans="2:59" s="6" customFormat="1" ht="7.5" customHeight="1">
      <c r="B32" s="23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5"/>
      <c r="BG32" s="175"/>
    </row>
    <row r="33" spans="2:59" s="6" customFormat="1" ht="15" customHeight="1">
      <c r="B33" s="28"/>
      <c r="C33" s="29"/>
      <c r="D33" s="29" t="s">
        <v>49</v>
      </c>
      <c r="E33" s="29"/>
      <c r="F33" s="29" t="s">
        <v>50</v>
      </c>
      <c r="G33" s="29"/>
      <c r="H33" s="29"/>
      <c r="I33" s="29"/>
      <c r="J33" s="29"/>
      <c r="K33" s="29"/>
      <c r="L33" s="186">
        <v>0.21</v>
      </c>
      <c r="M33" s="187"/>
      <c r="N33" s="187"/>
      <c r="O33" s="187"/>
      <c r="P33" s="29"/>
      <c r="Q33" s="29"/>
      <c r="R33" s="29"/>
      <c r="S33" s="29"/>
      <c r="T33" s="31" t="s">
        <v>51</v>
      </c>
      <c r="U33" s="29"/>
      <c r="V33" s="29"/>
      <c r="W33" s="188">
        <f>ROUND($BB$87+SUM($CD$91:$CD$95),2)</f>
        <v>0</v>
      </c>
      <c r="X33" s="187"/>
      <c r="Y33" s="187"/>
      <c r="Z33" s="187"/>
      <c r="AA33" s="187"/>
      <c r="AB33" s="187"/>
      <c r="AC33" s="187"/>
      <c r="AD33" s="187"/>
      <c r="AE33" s="187"/>
      <c r="AF33" s="29"/>
      <c r="AG33" s="29"/>
      <c r="AH33" s="29"/>
      <c r="AI33" s="29"/>
      <c r="AJ33" s="29"/>
      <c r="AK33" s="188">
        <f>ROUND($AX$87+SUM($BY$91:$BY$95),2)</f>
        <v>0</v>
      </c>
      <c r="AL33" s="187"/>
      <c r="AM33" s="187"/>
      <c r="AN33" s="187"/>
      <c r="AO33" s="187"/>
      <c r="AP33" s="29"/>
      <c r="AQ33" s="32"/>
      <c r="BG33" s="176"/>
    </row>
    <row r="34" spans="2:59" s="6" customFormat="1" ht="15" customHeight="1">
      <c r="B34" s="28"/>
      <c r="C34" s="29"/>
      <c r="D34" s="29"/>
      <c r="E34" s="29"/>
      <c r="F34" s="29" t="s">
        <v>52</v>
      </c>
      <c r="G34" s="29"/>
      <c r="H34" s="29"/>
      <c r="I34" s="29"/>
      <c r="J34" s="29"/>
      <c r="K34" s="29"/>
      <c r="L34" s="186">
        <v>0.15</v>
      </c>
      <c r="M34" s="187"/>
      <c r="N34" s="187"/>
      <c r="O34" s="187"/>
      <c r="P34" s="29"/>
      <c r="Q34" s="29"/>
      <c r="R34" s="29"/>
      <c r="S34" s="29"/>
      <c r="T34" s="31" t="s">
        <v>51</v>
      </c>
      <c r="U34" s="29"/>
      <c r="V34" s="29"/>
      <c r="W34" s="188">
        <f>ROUND($BC$87+SUM($CE$91:$CE$95),2)</f>
        <v>0</v>
      </c>
      <c r="X34" s="187"/>
      <c r="Y34" s="187"/>
      <c r="Z34" s="187"/>
      <c r="AA34" s="187"/>
      <c r="AB34" s="187"/>
      <c r="AC34" s="187"/>
      <c r="AD34" s="187"/>
      <c r="AE34" s="187"/>
      <c r="AF34" s="29"/>
      <c r="AG34" s="29"/>
      <c r="AH34" s="29"/>
      <c r="AI34" s="29"/>
      <c r="AJ34" s="29"/>
      <c r="AK34" s="188">
        <f>ROUND($AY$87+SUM($BZ$91:$BZ$95),2)</f>
        <v>0</v>
      </c>
      <c r="AL34" s="187"/>
      <c r="AM34" s="187"/>
      <c r="AN34" s="187"/>
      <c r="AO34" s="187"/>
      <c r="AP34" s="29"/>
      <c r="AQ34" s="32"/>
      <c r="BG34" s="176"/>
    </row>
    <row r="35" spans="2:43" s="6" customFormat="1" ht="15" customHeight="1" hidden="1">
      <c r="B35" s="28"/>
      <c r="C35" s="29"/>
      <c r="D35" s="29"/>
      <c r="E35" s="29"/>
      <c r="F35" s="29" t="s">
        <v>53</v>
      </c>
      <c r="G35" s="29"/>
      <c r="H35" s="29"/>
      <c r="I35" s="29"/>
      <c r="J35" s="29"/>
      <c r="K35" s="29"/>
      <c r="L35" s="186">
        <v>0.21</v>
      </c>
      <c r="M35" s="187"/>
      <c r="N35" s="187"/>
      <c r="O35" s="187"/>
      <c r="P35" s="29"/>
      <c r="Q35" s="29"/>
      <c r="R35" s="29"/>
      <c r="S35" s="29"/>
      <c r="T35" s="31" t="s">
        <v>51</v>
      </c>
      <c r="U35" s="29"/>
      <c r="V35" s="29"/>
      <c r="W35" s="188">
        <f>ROUND($BD$87+SUM($CF$91:$CF$95),2)</f>
        <v>0</v>
      </c>
      <c r="X35" s="187"/>
      <c r="Y35" s="187"/>
      <c r="Z35" s="187"/>
      <c r="AA35" s="187"/>
      <c r="AB35" s="187"/>
      <c r="AC35" s="187"/>
      <c r="AD35" s="187"/>
      <c r="AE35" s="187"/>
      <c r="AF35" s="29"/>
      <c r="AG35" s="29"/>
      <c r="AH35" s="29"/>
      <c r="AI35" s="29"/>
      <c r="AJ35" s="29"/>
      <c r="AK35" s="188">
        <v>0</v>
      </c>
      <c r="AL35" s="187"/>
      <c r="AM35" s="187"/>
      <c r="AN35" s="187"/>
      <c r="AO35" s="187"/>
      <c r="AP35" s="29"/>
      <c r="AQ35" s="32"/>
    </row>
    <row r="36" spans="2:43" s="6" customFormat="1" ht="15" customHeight="1" hidden="1">
      <c r="B36" s="28"/>
      <c r="C36" s="29"/>
      <c r="D36" s="29"/>
      <c r="E36" s="29"/>
      <c r="F36" s="29" t="s">
        <v>54</v>
      </c>
      <c r="G36" s="29"/>
      <c r="H36" s="29"/>
      <c r="I36" s="29"/>
      <c r="J36" s="29"/>
      <c r="K36" s="29"/>
      <c r="L36" s="186">
        <v>0.15</v>
      </c>
      <c r="M36" s="187"/>
      <c r="N36" s="187"/>
      <c r="O36" s="187"/>
      <c r="P36" s="29"/>
      <c r="Q36" s="29"/>
      <c r="R36" s="29"/>
      <c r="S36" s="29"/>
      <c r="T36" s="31" t="s">
        <v>51</v>
      </c>
      <c r="U36" s="29"/>
      <c r="V36" s="29"/>
      <c r="W36" s="188">
        <f>ROUND($BE$87+SUM($CG$91:$CG$95),2)</f>
        <v>0</v>
      </c>
      <c r="X36" s="187"/>
      <c r="Y36" s="187"/>
      <c r="Z36" s="187"/>
      <c r="AA36" s="187"/>
      <c r="AB36" s="187"/>
      <c r="AC36" s="187"/>
      <c r="AD36" s="187"/>
      <c r="AE36" s="187"/>
      <c r="AF36" s="29"/>
      <c r="AG36" s="29"/>
      <c r="AH36" s="29"/>
      <c r="AI36" s="29"/>
      <c r="AJ36" s="29"/>
      <c r="AK36" s="188">
        <v>0</v>
      </c>
      <c r="AL36" s="187"/>
      <c r="AM36" s="187"/>
      <c r="AN36" s="187"/>
      <c r="AO36" s="187"/>
      <c r="AP36" s="29"/>
      <c r="AQ36" s="32"/>
    </row>
    <row r="37" spans="2:43" s="6" customFormat="1" ht="15" customHeight="1" hidden="1">
      <c r="B37" s="28"/>
      <c r="C37" s="29"/>
      <c r="D37" s="29"/>
      <c r="E37" s="29"/>
      <c r="F37" s="29" t="s">
        <v>55</v>
      </c>
      <c r="G37" s="29"/>
      <c r="H37" s="29"/>
      <c r="I37" s="29"/>
      <c r="J37" s="29"/>
      <c r="K37" s="29"/>
      <c r="L37" s="186">
        <v>0</v>
      </c>
      <c r="M37" s="187"/>
      <c r="N37" s="187"/>
      <c r="O37" s="187"/>
      <c r="P37" s="29"/>
      <c r="Q37" s="29"/>
      <c r="R37" s="29"/>
      <c r="S37" s="29"/>
      <c r="T37" s="31" t="s">
        <v>51</v>
      </c>
      <c r="U37" s="29"/>
      <c r="V37" s="29"/>
      <c r="W37" s="188">
        <f>ROUND($BF$87+SUM($CH$91:$CH$95),2)</f>
        <v>0</v>
      </c>
      <c r="X37" s="187"/>
      <c r="Y37" s="187"/>
      <c r="Z37" s="187"/>
      <c r="AA37" s="187"/>
      <c r="AB37" s="187"/>
      <c r="AC37" s="187"/>
      <c r="AD37" s="187"/>
      <c r="AE37" s="187"/>
      <c r="AF37" s="29"/>
      <c r="AG37" s="29"/>
      <c r="AH37" s="29"/>
      <c r="AI37" s="29"/>
      <c r="AJ37" s="29"/>
      <c r="AK37" s="188">
        <v>0</v>
      </c>
      <c r="AL37" s="187"/>
      <c r="AM37" s="187"/>
      <c r="AN37" s="187"/>
      <c r="AO37" s="187"/>
      <c r="AP37" s="29"/>
      <c r="AQ37" s="32"/>
    </row>
    <row r="38" spans="2:43" s="6" customFormat="1" ht="7.5" customHeight="1">
      <c r="B38" s="23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5"/>
    </row>
    <row r="39" spans="2:43" s="6" customFormat="1" ht="27" customHeight="1">
      <c r="B39" s="23"/>
      <c r="C39" s="33"/>
      <c r="D39" s="34" t="s">
        <v>56</v>
      </c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6" t="s">
        <v>57</v>
      </c>
      <c r="U39" s="35"/>
      <c r="V39" s="35"/>
      <c r="W39" s="35"/>
      <c r="X39" s="189" t="s">
        <v>58</v>
      </c>
      <c r="Y39" s="190"/>
      <c r="Z39" s="190"/>
      <c r="AA39" s="190"/>
      <c r="AB39" s="190"/>
      <c r="AC39" s="35"/>
      <c r="AD39" s="35"/>
      <c r="AE39" s="35"/>
      <c r="AF39" s="35"/>
      <c r="AG39" s="35"/>
      <c r="AH39" s="35"/>
      <c r="AI39" s="35"/>
      <c r="AJ39" s="35"/>
      <c r="AK39" s="191">
        <f>SUM($AK$31:$AK$37)</f>
        <v>0</v>
      </c>
      <c r="AL39" s="190"/>
      <c r="AM39" s="190"/>
      <c r="AN39" s="190"/>
      <c r="AO39" s="192"/>
      <c r="AP39" s="33"/>
      <c r="AQ39" s="25"/>
    </row>
    <row r="40" spans="2:43" s="6" customFormat="1" ht="15" customHeight="1">
      <c r="B40" s="23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5"/>
    </row>
    <row r="41" spans="2:43" s="2" customFormat="1" ht="14.25" customHeight="1">
      <c r="B41" s="10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2"/>
    </row>
    <row r="42" spans="2:43" s="2" customFormat="1" ht="14.25" customHeight="1">
      <c r="B42" s="10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2"/>
    </row>
    <row r="43" spans="2:43" s="2" customFormat="1" ht="14.25" customHeight="1">
      <c r="B43" s="10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2"/>
    </row>
    <row r="44" spans="2:43" s="2" customFormat="1" ht="14.25" customHeight="1">
      <c r="B44" s="10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2"/>
    </row>
    <row r="45" spans="2:43" s="2" customFormat="1" ht="14.25" customHeight="1">
      <c r="B45" s="10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2"/>
    </row>
    <row r="46" spans="2:43" s="2" customFormat="1" ht="14.25" customHeight="1">
      <c r="B46" s="10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2"/>
    </row>
    <row r="47" spans="2:43" s="2" customFormat="1" ht="14.25" customHeight="1">
      <c r="B47" s="10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2"/>
    </row>
    <row r="48" spans="2:43" s="2" customFormat="1" ht="14.25" customHeight="1">
      <c r="B48" s="10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2"/>
    </row>
    <row r="49" spans="2:43" s="6" customFormat="1" ht="15.75" customHeight="1">
      <c r="B49" s="23"/>
      <c r="C49" s="24"/>
      <c r="D49" s="37" t="s">
        <v>59</v>
      </c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9"/>
      <c r="AA49" s="24"/>
      <c r="AB49" s="24"/>
      <c r="AC49" s="37" t="s">
        <v>60</v>
      </c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9"/>
      <c r="AP49" s="24"/>
      <c r="AQ49" s="25"/>
    </row>
    <row r="50" spans="2:43" s="2" customFormat="1" ht="14.25" customHeight="1">
      <c r="B50" s="10"/>
      <c r="C50" s="11"/>
      <c r="D50" s="40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41"/>
      <c r="AA50" s="11"/>
      <c r="AB50" s="11"/>
      <c r="AC50" s="40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41"/>
      <c r="AP50" s="11"/>
      <c r="AQ50" s="12"/>
    </row>
    <row r="51" spans="2:43" s="2" customFormat="1" ht="14.25" customHeight="1">
      <c r="B51" s="10"/>
      <c r="C51" s="11"/>
      <c r="D51" s="40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41"/>
      <c r="AA51" s="11"/>
      <c r="AB51" s="11"/>
      <c r="AC51" s="40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41"/>
      <c r="AP51" s="11"/>
      <c r="AQ51" s="12"/>
    </row>
    <row r="52" spans="2:43" s="2" customFormat="1" ht="14.25" customHeight="1">
      <c r="B52" s="10"/>
      <c r="C52" s="11"/>
      <c r="D52" s="40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41"/>
      <c r="AA52" s="11"/>
      <c r="AB52" s="11"/>
      <c r="AC52" s="40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41"/>
      <c r="AP52" s="11"/>
      <c r="AQ52" s="12"/>
    </row>
    <row r="53" spans="2:43" s="2" customFormat="1" ht="14.25" customHeight="1">
      <c r="B53" s="10"/>
      <c r="C53" s="11"/>
      <c r="D53" s="40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41"/>
      <c r="AA53" s="11"/>
      <c r="AB53" s="11"/>
      <c r="AC53" s="40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41"/>
      <c r="AP53" s="11"/>
      <c r="AQ53" s="12"/>
    </row>
    <row r="54" spans="2:43" s="2" customFormat="1" ht="14.25" customHeight="1">
      <c r="B54" s="10"/>
      <c r="C54" s="11"/>
      <c r="D54" s="4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41"/>
      <c r="AA54" s="11"/>
      <c r="AB54" s="11"/>
      <c r="AC54" s="40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41"/>
      <c r="AP54" s="11"/>
      <c r="AQ54" s="12"/>
    </row>
    <row r="55" spans="2:43" s="2" customFormat="1" ht="14.25" customHeight="1">
      <c r="B55" s="10"/>
      <c r="C55" s="11"/>
      <c r="D55" s="40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41"/>
      <c r="AA55" s="11"/>
      <c r="AB55" s="11"/>
      <c r="AC55" s="40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41"/>
      <c r="AP55" s="11"/>
      <c r="AQ55" s="12"/>
    </row>
    <row r="56" spans="2:43" s="2" customFormat="1" ht="14.25" customHeight="1">
      <c r="B56" s="10"/>
      <c r="C56" s="11"/>
      <c r="D56" s="40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41"/>
      <c r="AA56" s="11"/>
      <c r="AB56" s="11"/>
      <c r="AC56" s="40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41"/>
      <c r="AP56" s="11"/>
      <c r="AQ56" s="12"/>
    </row>
    <row r="57" spans="2:43" s="2" customFormat="1" ht="14.25" customHeight="1">
      <c r="B57" s="10"/>
      <c r="C57" s="11"/>
      <c r="D57" s="40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41"/>
      <c r="AA57" s="11"/>
      <c r="AB57" s="11"/>
      <c r="AC57" s="40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41"/>
      <c r="AP57" s="11"/>
      <c r="AQ57" s="12"/>
    </row>
    <row r="58" spans="2:43" s="6" customFormat="1" ht="15.75" customHeight="1">
      <c r="B58" s="23"/>
      <c r="C58" s="24"/>
      <c r="D58" s="42" t="s">
        <v>61</v>
      </c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4" t="s">
        <v>62</v>
      </c>
      <c r="S58" s="43"/>
      <c r="T58" s="43"/>
      <c r="U58" s="43"/>
      <c r="V58" s="43"/>
      <c r="W58" s="43"/>
      <c r="X58" s="43"/>
      <c r="Y58" s="43"/>
      <c r="Z58" s="45"/>
      <c r="AA58" s="24"/>
      <c r="AB58" s="24"/>
      <c r="AC58" s="42" t="s">
        <v>61</v>
      </c>
      <c r="AD58" s="43"/>
      <c r="AE58" s="43"/>
      <c r="AF58" s="43"/>
      <c r="AG58" s="43"/>
      <c r="AH58" s="43"/>
      <c r="AI58" s="43"/>
      <c r="AJ58" s="43"/>
      <c r="AK58" s="43"/>
      <c r="AL58" s="43"/>
      <c r="AM58" s="44" t="s">
        <v>62</v>
      </c>
      <c r="AN58" s="43"/>
      <c r="AO58" s="45"/>
      <c r="AP58" s="24"/>
      <c r="AQ58" s="25"/>
    </row>
    <row r="59" spans="2:43" s="2" customFormat="1" ht="14.25" customHeight="1">
      <c r="B59" s="10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2"/>
    </row>
    <row r="60" spans="2:43" s="6" customFormat="1" ht="15.75" customHeight="1">
      <c r="B60" s="23"/>
      <c r="C60" s="24"/>
      <c r="D60" s="37" t="s">
        <v>63</v>
      </c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9"/>
      <c r="AA60" s="24"/>
      <c r="AB60" s="24"/>
      <c r="AC60" s="37" t="s">
        <v>64</v>
      </c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9"/>
      <c r="AP60" s="24"/>
      <c r="AQ60" s="25"/>
    </row>
    <row r="61" spans="2:43" s="2" customFormat="1" ht="14.25" customHeight="1">
      <c r="B61" s="10"/>
      <c r="C61" s="11"/>
      <c r="D61" s="40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41"/>
      <c r="AA61" s="11"/>
      <c r="AB61" s="11"/>
      <c r="AC61" s="40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41"/>
      <c r="AP61" s="11"/>
      <c r="AQ61" s="12"/>
    </row>
    <row r="62" spans="2:43" s="2" customFormat="1" ht="14.25" customHeight="1">
      <c r="B62" s="10"/>
      <c r="C62" s="11"/>
      <c r="D62" s="40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41"/>
      <c r="AA62" s="11"/>
      <c r="AB62" s="11"/>
      <c r="AC62" s="40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41"/>
      <c r="AP62" s="11"/>
      <c r="AQ62" s="12"/>
    </row>
    <row r="63" spans="2:43" s="2" customFormat="1" ht="14.25" customHeight="1">
      <c r="B63" s="10"/>
      <c r="C63" s="11"/>
      <c r="D63" s="40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41"/>
      <c r="AA63" s="11"/>
      <c r="AB63" s="11"/>
      <c r="AC63" s="40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41"/>
      <c r="AP63" s="11"/>
      <c r="AQ63" s="12"/>
    </row>
    <row r="64" spans="2:43" s="2" customFormat="1" ht="14.25" customHeight="1">
      <c r="B64" s="10"/>
      <c r="C64" s="11"/>
      <c r="D64" s="40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41"/>
      <c r="AA64" s="11"/>
      <c r="AB64" s="11"/>
      <c r="AC64" s="40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41"/>
      <c r="AP64" s="11"/>
      <c r="AQ64" s="12"/>
    </row>
    <row r="65" spans="2:43" s="2" customFormat="1" ht="14.25" customHeight="1">
      <c r="B65" s="10"/>
      <c r="C65" s="11"/>
      <c r="D65" s="4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41"/>
      <c r="AA65" s="11"/>
      <c r="AB65" s="11"/>
      <c r="AC65" s="40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41"/>
      <c r="AP65" s="11"/>
      <c r="AQ65" s="12"/>
    </row>
    <row r="66" spans="2:43" s="2" customFormat="1" ht="14.25" customHeight="1">
      <c r="B66" s="10"/>
      <c r="C66" s="11"/>
      <c r="D66" s="40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41"/>
      <c r="AA66" s="11"/>
      <c r="AB66" s="11"/>
      <c r="AC66" s="40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41"/>
      <c r="AP66" s="11"/>
      <c r="AQ66" s="12"/>
    </row>
    <row r="67" spans="2:43" s="2" customFormat="1" ht="14.25" customHeight="1">
      <c r="B67" s="10"/>
      <c r="C67" s="11"/>
      <c r="D67" s="4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41"/>
      <c r="AA67" s="11"/>
      <c r="AB67" s="11"/>
      <c r="AC67" s="40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41"/>
      <c r="AP67" s="11"/>
      <c r="AQ67" s="12"/>
    </row>
    <row r="68" spans="2:43" s="2" customFormat="1" ht="14.25" customHeight="1">
      <c r="B68" s="10"/>
      <c r="C68" s="11"/>
      <c r="D68" s="40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41"/>
      <c r="AA68" s="11"/>
      <c r="AB68" s="11"/>
      <c r="AC68" s="40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41"/>
      <c r="AP68" s="11"/>
      <c r="AQ68" s="12"/>
    </row>
    <row r="69" spans="2:43" s="6" customFormat="1" ht="15.75" customHeight="1">
      <c r="B69" s="23"/>
      <c r="C69" s="24"/>
      <c r="D69" s="42" t="s">
        <v>61</v>
      </c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4" t="s">
        <v>62</v>
      </c>
      <c r="S69" s="43"/>
      <c r="T69" s="43"/>
      <c r="U69" s="43"/>
      <c r="V69" s="43"/>
      <c r="W69" s="43"/>
      <c r="X69" s="43"/>
      <c r="Y69" s="43"/>
      <c r="Z69" s="45"/>
      <c r="AA69" s="24"/>
      <c r="AB69" s="24"/>
      <c r="AC69" s="42" t="s">
        <v>61</v>
      </c>
      <c r="AD69" s="43"/>
      <c r="AE69" s="43"/>
      <c r="AF69" s="43"/>
      <c r="AG69" s="43"/>
      <c r="AH69" s="43"/>
      <c r="AI69" s="43"/>
      <c r="AJ69" s="43"/>
      <c r="AK69" s="43"/>
      <c r="AL69" s="43"/>
      <c r="AM69" s="44" t="s">
        <v>62</v>
      </c>
      <c r="AN69" s="43"/>
      <c r="AO69" s="45"/>
      <c r="AP69" s="24"/>
      <c r="AQ69" s="25"/>
    </row>
    <row r="70" spans="2:43" s="6" customFormat="1" ht="7.5" customHeight="1">
      <c r="B70" s="23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5"/>
    </row>
    <row r="71" spans="2:43" s="6" customFormat="1" ht="7.5" customHeight="1">
      <c r="B71" s="46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7"/>
      <c r="AN71" s="47"/>
      <c r="AO71" s="47"/>
      <c r="AP71" s="47"/>
      <c r="AQ71" s="48"/>
    </row>
    <row r="75" spans="2:43" s="6" customFormat="1" ht="7.5" customHeight="1">
      <c r="B75" s="49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  <c r="AN75" s="50"/>
      <c r="AO75" s="50"/>
      <c r="AP75" s="50"/>
      <c r="AQ75" s="51"/>
    </row>
    <row r="76" spans="2:43" s="6" customFormat="1" ht="37.5" customHeight="1">
      <c r="B76" s="23"/>
      <c r="C76" s="172" t="s">
        <v>65</v>
      </c>
      <c r="D76" s="183"/>
      <c r="E76" s="183"/>
      <c r="F76" s="183"/>
      <c r="G76" s="183"/>
      <c r="H76" s="183"/>
      <c r="I76" s="183"/>
      <c r="J76" s="183"/>
      <c r="K76" s="183"/>
      <c r="L76" s="183"/>
      <c r="M76" s="183"/>
      <c r="N76" s="183"/>
      <c r="O76" s="183"/>
      <c r="P76" s="183"/>
      <c r="Q76" s="183"/>
      <c r="R76" s="183"/>
      <c r="S76" s="183"/>
      <c r="T76" s="183"/>
      <c r="U76" s="183"/>
      <c r="V76" s="183"/>
      <c r="W76" s="183"/>
      <c r="X76" s="183"/>
      <c r="Y76" s="183"/>
      <c r="Z76" s="183"/>
      <c r="AA76" s="183"/>
      <c r="AB76" s="183"/>
      <c r="AC76" s="183"/>
      <c r="AD76" s="183"/>
      <c r="AE76" s="183"/>
      <c r="AF76" s="183"/>
      <c r="AG76" s="183"/>
      <c r="AH76" s="183"/>
      <c r="AI76" s="183"/>
      <c r="AJ76" s="183"/>
      <c r="AK76" s="183"/>
      <c r="AL76" s="183"/>
      <c r="AM76" s="183"/>
      <c r="AN76" s="183"/>
      <c r="AO76" s="183"/>
      <c r="AP76" s="183"/>
      <c r="AQ76" s="25"/>
    </row>
    <row r="77" spans="2:43" s="52" customFormat="1" ht="15" customHeight="1">
      <c r="B77" s="53"/>
      <c r="C77" s="18" t="s">
        <v>15</v>
      </c>
      <c r="D77" s="16"/>
      <c r="E77" s="16"/>
      <c r="F77" s="16"/>
      <c r="G77" s="16"/>
      <c r="H77" s="16"/>
      <c r="I77" s="16"/>
      <c r="J77" s="16"/>
      <c r="K77" s="16"/>
      <c r="L77" s="16" t="str">
        <f>$K$5</f>
        <v>VV</v>
      </c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54"/>
    </row>
    <row r="78" spans="2:43" s="55" customFormat="1" ht="37.5" customHeight="1">
      <c r="B78" s="56"/>
      <c r="C78" s="57" t="s">
        <v>18</v>
      </c>
      <c r="D78" s="57"/>
      <c r="E78" s="57"/>
      <c r="F78" s="57"/>
      <c r="G78" s="57"/>
      <c r="H78" s="57"/>
      <c r="I78" s="57"/>
      <c r="J78" s="57"/>
      <c r="K78" s="57"/>
      <c r="L78" s="193" t="str">
        <f>$K$6</f>
        <v>Věznice Vinařice, Vězeňská služba ČR</v>
      </c>
      <c r="M78" s="194"/>
      <c r="N78" s="194"/>
      <c r="O78" s="194"/>
      <c r="P78" s="194"/>
      <c r="Q78" s="194"/>
      <c r="R78" s="194"/>
      <c r="S78" s="194"/>
      <c r="T78" s="194"/>
      <c r="U78" s="194"/>
      <c r="V78" s="194"/>
      <c r="W78" s="194"/>
      <c r="X78" s="194"/>
      <c r="Y78" s="194"/>
      <c r="Z78" s="194"/>
      <c r="AA78" s="194"/>
      <c r="AB78" s="194"/>
      <c r="AC78" s="194"/>
      <c r="AD78" s="194"/>
      <c r="AE78" s="194"/>
      <c r="AF78" s="194"/>
      <c r="AG78" s="194"/>
      <c r="AH78" s="194"/>
      <c r="AI78" s="194"/>
      <c r="AJ78" s="194"/>
      <c r="AK78" s="194"/>
      <c r="AL78" s="194"/>
      <c r="AM78" s="194"/>
      <c r="AN78" s="194"/>
      <c r="AO78" s="194"/>
      <c r="AP78" s="57"/>
      <c r="AQ78" s="58"/>
    </row>
    <row r="79" spans="2:43" s="6" customFormat="1" ht="7.5" customHeight="1">
      <c r="B79" s="23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5"/>
    </row>
    <row r="80" spans="2:43" s="6" customFormat="1" ht="15.75" customHeight="1">
      <c r="B80" s="23"/>
      <c r="C80" s="18" t="s">
        <v>24</v>
      </c>
      <c r="D80" s="24"/>
      <c r="E80" s="24"/>
      <c r="F80" s="24"/>
      <c r="G80" s="24"/>
      <c r="H80" s="24"/>
      <c r="I80" s="24"/>
      <c r="J80" s="24"/>
      <c r="K80" s="24"/>
      <c r="L80" s="59" t="str">
        <f>IF($K$8="","",$K$8)</f>
        <v>Vinařice č.p. 245</v>
      </c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18" t="s">
        <v>26</v>
      </c>
      <c r="AJ80" s="24"/>
      <c r="AK80" s="24"/>
      <c r="AL80" s="24"/>
      <c r="AM80" s="60" t="str">
        <f>IF($AN$8="","",$AN$8)</f>
        <v>02.06.2015</v>
      </c>
      <c r="AN80" s="24"/>
      <c r="AO80" s="24"/>
      <c r="AP80" s="24"/>
      <c r="AQ80" s="25"/>
    </row>
    <row r="81" spans="2:43" s="6" customFormat="1" ht="7.5" customHeight="1">
      <c r="B81" s="23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5"/>
    </row>
    <row r="82" spans="2:58" s="6" customFormat="1" ht="18.75" customHeight="1">
      <c r="B82" s="23"/>
      <c r="C82" s="18" t="s">
        <v>30</v>
      </c>
      <c r="D82" s="24"/>
      <c r="E82" s="24"/>
      <c r="F82" s="24"/>
      <c r="G82" s="24"/>
      <c r="H82" s="24"/>
      <c r="I82" s="24"/>
      <c r="J82" s="24"/>
      <c r="K82" s="24"/>
      <c r="L82" s="16" t="str">
        <f>IF($E$11="","",$E$11)</f>
        <v>Vězeňská služba ČR</v>
      </c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18" t="s">
        <v>37</v>
      </c>
      <c r="AJ82" s="24"/>
      <c r="AK82" s="24"/>
      <c r="AL82" s="24"/>
      <c r="AM82" s="177" t="str">
        <f>IF($E$17="","",$E$17)</f>
        <v xml:space="preserve"> </v>
      </c>
      <c r="AN82" s="183"/>
      <c r="AO82" s="183"/>
      <c r="AP82" s="183"/>
      <c r="AQ82" s="25"/>
      <c r="AS82" s="195" t="s">
        <v>66</v>
      </c>
      <c r="AT82" s="196"/>
      <c r="AU82" s="61"/>
      <c r="AV82" s="61"/>
      <c r="AW82" s="61"/>
      <c r="AX82" s="61"/>
      <c r="AY82" s="61"/>
      <c r="AZ82" s="61"/>
      <c r="BA82" s="61"/>
      <c r="BB82" s="61"/>
      <c r="BC82" s="61"/>
      <c r="BD82" s="61"/>
      <c r="BE82" s="61"/>
      <c r="BF82" s="62"/>
    </row>
    <row r="83" spans="2:58" s="6" customFormat="1" ht="15.75" customHeight="1">
      <c r="B83" s="23"/>
      <c r="C83" s="18" t="s">
        <v>35</v>
      </c>
      <c r="D83" s="24"/>
      <c r="E83" s="24"/>
      <c r="F83" s="24"/>
      <c r="G83" s="24"/>
      <c r="H83" s="24"/>
      <c r="I83" s="24"/>
      <c r="J83" s="24"/>
      <c r="K83" s="24"/>
      <c r="L83" s="16" t="str">
        <f>IF($E$14="Vyplň údaj","",$E$14)</f>
        <v/>
      </c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18" t="s">
        <v>39</v>
      </c>
      <c r="AJ83" s="24"/>
      <c r="AK83" s="24"/>
      <c r="AL83" s="24"/>
      <c r="AM83" s="177" t="str">
        <f>IF($E$20="","",$E$20)</f>
        <v>Martin Frühauf</v>
      </c>
      <c r="AN83" s="183"/>
      <c r="AO83" s="183"/>
      <c r="AP83" s="183"/>
      <c r="AQ83" s="25"/>
      <c r="AS83" s="197"/>
      <c r="AT83" s="175"/>
      <c r="BF83" s="63"/>
    </row>
    <row r="84" spans="2:58" s="6" customFormat="1" ht="12" customHeight="1">
      <c r="B84" s="23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5"/>
      <c r="AS84" s="198"/>
      <c r="AT84" s="183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65"/>
    </row>
    <row r="85" spans="2:59" s="6" customFormat="1" ht="30" customHeight="1">
      <c r="B85" s="23"/>
      <c r="C85" s="199" t="s">
        <v>67</v>
      </c>
      <c r="D85" s="190"/>
      <c r="E85" s="190"/>
      <c r="F85" s="190"/>
      <c r="G85" s="190"/>
      <c r="H85" s="35"/>
      <c r="I85" s="200" t="s">
        <v>68</v>
      </c>
      <c r="J85" s="190"/>
      <c r="K85" s="190"/>
      <c r="L85" s="190"/>
      <c r="M85" s="190"/>
      <c r="N85" s="190"/>
      <c r="O85" s="190"/>
      <c r="P85" s="190"/>
      <c r="Q85" s="190"/>
      <c r="R85" s="190"/>
      <c r="S85" s="190"/>
      <c r="T85" s="190"/>
      <c r="U85" s="190"/>
      <c r="V85" s="190"/>
      <c r="W85" s="190"/>
      <c r="X85" s="190"/>
      <c r="Y85" s="190"/>
      <c r="Z85" s="190"/>
      <c r="AA85" s="190"/>
      <c r="AB85" s="190"/>
      <c r="AC85" s="190"/>
      <c r="AD85" s="190"/>
      <c r="AE85" s="190"/>
      <c r="AF85" s="190"/>
      <c r="AG85" s="200" t="s">
        <v>69</v>
      </c>
      <c r="AH85" s="190"/>
      <c r="AI85" s="190"/>
      <c r="AJ85" s="190"/>
      <c r="AK85" s="190"/>
      <c r="AL85" s="190"/>
      <c r="AM85" s="190"/>
      <c r="AN85" s="200" t="s">
        <v>70</v>
      </c>
      <c r="AO85" s="190"/>
      <c r="AP85" s="192"/>
      <c r="AQ85" s="25"/>
      <c r="AS85" s="66" t="s">
        <v>71</v>
      </c>
      <c r="AT85" s="67" t="s">
        <v>72</v>
      </c>
      <c r="AU85" s="67" t="s">
        <v>73</v>
      </c>
      <c r="AV85" s="67" t="s">
        <v>74</v>
      </c>
      <c r="AW85" s="67" t="s">
        <v>75</v>
      </c>
      <c r="AX85" s="67" t="s">
        <v>76</v>
      </c>
      <c r="AY85" s="67" t="s">
        <v>77</v>
      </c>
      <c r="AZ85" s="67" t="s">
        <v>78</v>
      </c>
      <c r="BA85" s="67" t="s">
        <v>79</v>
      </c>
      <c r="BB85" s="67" t="s">
        <v>80</v>
      </c>
      <c r="BC85" s="67" t="s">
        <v>81</v>
      </c>
      <c r="BD85" s="67" t="s">
        <v>82</v>
      </c>
      <c r="BE85" s="67" t="s">
        <v>83</v>
      </c>
      <c r="BF85" s="68" t="s">
        <v>84</v>
      </c>
      <c r="BG85" s="69"/>
    </row>
    <row r="86" spans="2:58" s="6" customFormat="1" ht="12" customHeight="1">
      <c r="B86" s="23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5"/>
      <c r="AS86" s="70"/>
      <c r="AT86" s="38"/>
      <c r="AU86" s="38"/>
      <c r="AV86" s="38"/>
      <c r="AW86" s="38"/>
      <c r="AX86" s="38"/>
      <c r="AY86" s="38"/>
      <c r="AZ86" s="38"/>
      <c r="BA86" s="38"/>
      <c r="BB86" s="38"/>
      <c r="BC86" s="38"/>
      <c r="BD86" s="38"/>
      <c r="BE86" s="38"/>
      <c r="BF86" s="39"/>
    </row>
    <row r="87" spans="2:76" s="55" customFormat="1" ht="33" customHeight="1">
      <c r="B87" s="56"/>
      <c r="C87" s="71" t="s">
        <v>85</v>
      </c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71"/>
      <c r="AG87" s="211">
        <f>ROUND($AG$88,2)</f>
        <v>0</v>
      </c>
      <c r="AH87" s="212"/>
      <c r="AI87" s="212"/>
      <c r="AJ87" s="212"/>
      <c r="AK87" s="212"/>
      <c r="AL87" s="212"/>
      <c r="AM87" s="212"/>
      <c r="AN87" s="211">
        <f>SUM($AG$87,$AV$87)</f>
        <v>0</v>
      </c>
      <c r="AO87" s="212"/>
      <c r="AP87" s="212"/>
      <c r="AQ87" s="58"/>
      <c r="AS87" s="72">
        <f>ROUND($AS$88,2)</f>
        <v>0</v>
      </c>
      <c r="AT87" s="73">
        <f>ROUND($AT$88,2)</f>
        <v>0</v>
      </c>
      <c r="AU87" s="74">
        <f>ROUND($AU$88,2)</f>
        <v>0</v>
      </c>
      <c r="AV87" s="74">
        <f>ROUND(SUM($AX$87:$AY$87),2)</f>
        <v>0</v>
      </c>
      <c r="AW87" s="75">
        <f>ROUND($AW$88,5)</f>
        <v>0</v>
      </c>
      <c r="AX87" s="74">
        <f>ROUND($BB$87*$L$33,2)</f>
        <v>0</v>
      </c>
      <c r="AY87" s="74">
        <f>ROUND($BC$87*$L$34,2)</f>
        <v>0</v>
      </c>
      <c r="AZ87" s="74">
        <f>ROUND($BD$87*$L$33,2)</f>
        <v>0</v>
      </c>
      <c r="BA87" s="74">
        <f>ROUND($BE$87*$L$34,2)</f>
        <v>0</v>
      </c>
      <c r="BB87" s="74">
        <f>ROUND($BB$88,2)</f>
        <v>0</v>
      </c>
      <c r="BC87" s="74">
        <f>ROUND($BC$88,2)</f>
        <v>0</v>
      </c>
      <c r="BD87" s="74">
        <f>ROUND($BD$88,2)</f>
        <v>0</v>
      </c>
      <c r="BE87" s="74">
        <f>ROUND($BE$88,2)</f>
        <v>0</v>
      </c>
      <c r="BF87" s="76">
        <f>ROUND($BF$88,2)</f>
        <v>0</v>
      </c>
      <c r="BS87" s="55" t="s">
        <v>86</v>
      </c>
      <c r="BT87" s="55" t="s">
        <v>87</v>
      </c>
      <c r="BV87" s="55" t="s">
        <v>88</v>
      </c>
      <c r="BW87" s="55" t="s">
        <v>89</v>
      </c>
      <c r="BX87" s="55" t="s">
        <v>90</v>
      </c>
    </row>
    <row r="88" spans="1:76" s="77" customFormat="1" ht="28.5" customHeight="1">
      <c r="A88" s="164" t="s">
        <v>642</v>
      </c>
      <c r="B88" s="78"/>
      <c r="C88" s="79"/>
      <c r="D88" s="203" t="s">
        <v>16</v>
      </c>
      <c r="E88" s="204"/>
      <c r="F88" s="204"/>
      <c r="G88" s="204"/>
      <c r="H88" s="204"/>
      <c r="I88" s="79"/>
      <c r="J88" s="203" t="s">
        <v>19</v>
      </c>
      <c r="K88" s="204"/>
      <c r="L88" s="204"/>
      <c r="M88" s="204"/>
      <c r="N88" s="204"/>
      <c r="O88" s="204"/>
      <c r="P88" s="204"/>
      <c r="Q88" s="204"/>
      <c r="R88" s="204"/>
      <c r="S88" s="204"/>
      <c r="T88" s="204"/>
      <c r="U88" s="204"/>
      <c r="V88" s="204"/>
      <c r="W88" s="204"/>
      <c r="X88" s="204"/>
      <c r="Y88" s="204"/>
      <c r="Z88" s="204"/>
      <c r="AA88" s="204"/>
      <c r="AB88" s="204"/>
      <c r="AC88" s="204"/>
      <c r="AD88" s="204"/>
      <c r="AE88" s="204"/>
      <c r="AF88" s="204"/>
      <c r="AG88" s="201">
        <f>'VV - Věznice Vinařice, Vě...'!$M$31</f>
        <v>0</v>
      </c>
      <c r="AH88" s="202"/>
      <c r="AI88" s="202"/>
      <c r="AJ88" s="202"/>
      <c r="AK88" s="202"/>
      <c r="AL88" s="202"/>
      <c r="AM88" s="202"/>
      <c r="AN88" s="201">
        <f>SUM($AG$88,$AV$88)</f>
        <v>0</v>
      </c>
      <c r="AO88" s="202"/>
      <c r="AP88" s="202"/>
      <c r="AQ88" s="80"/>
      <c r="AS88" s="81">
        <f>'VV - Věznice Vinařice, Vě...'!$M$27</f>
        <v>0</v>
      </c>
      <c r="AT88" s="82">
        <f>'VV - Věznice Vinařice, Vě...'!$M$28</f>
        <v>0</v>
      </c>
      <c r="AU88" s="82">
        <f>'VV - Věznice Vinařice, Vě...'!$M$29</f>
        <v>0</v>
      </c>
      <c r="AV88" s="82">
        <f>ROUND(SUM($AX$88:$AY$88),2)</f>
        <v>0</v>
      </c>
      <c r="AW88" s="83">
        <f>'VV - Věznice Vinařice, Vě...'!$Z$130</f>
        <v>0</v>
      </c>
      <c r="AX88" s="82">
        <f>'VV - Věznice Vinařice, Vě...'!$M$33</f>
        <v>0</v>
      </c>
      <c r="AY88" s="82">
        <f>'VV - Věznice Vinařice, Vě...'!$M$34</f>
        <v>0</v>
      </c>
      <c r="AZ88" s="82">
        <f>'VV - Věznice Vinařice, Vě...'!$M$35</f>
        <v>0</v>
      </c>
      <c r="BA88" s="82">
        <f>'VV - Věznice Vinařice, Vě...'!$M$36</f>
        <v>0</v>
      </c>
      <c r="BB88" s="82">
        <f>'VV - Věznice Vinařice, Vě...'!$H$33</f>
        <v>0</v>
      </c>
      <c r="BC88" s="82">
        <f>'VV - Věznice Vinařice, Vě...'!$H$34</f>
        <v>0</v>
      </c>
      <c r="BD88" s="82">
        <f>'VV - Věznice Vinařice, Vě...'!$H$35</f>
        <v>0</v>
      </c>
      <c r="BE88" s="82">
        <f>'VV - Věznice Vinařice, Vě...'!$H$36</f>
        <v>0</v>
      </c>
      <c r="BF88" s="84">
        <f>'VV - Věznice Vinařice, Vě...'!$H$37</f>
        <v>0</v>
      </c>
      <c r="BT88" s="77" t="s">
        <v>23</v>
      </c>
      <c r="BU88" s="77" t="s">
        <v>91</v>
      </c>
      <c r="BV88" s="77" t="s">
        <v>88</v>
      </c>
      <c r="BW88" s="77" t="s">
        <v>89</v>
      </c>
      <c r="BX88" s="77" t="s">
        <v>90</v>
      </c>
    </row>
    <row r="89" spans="2:43" s="2" customFormat="1" ht="14.25" customHeight="1">
      <c r="B89" s="10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2"/>
    </row>
    <row r="90" spans="2:49" s="6" customFormat="1" ht="30.75" customHeight="1">
      <c r="B90" s="23"/>
      <c r="C90" s="71" t="s">
        <v>92</v>
      </c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11">
        <f>ROUND(SUM($AG$91:$AG$94),2)</f>
        <v>0</v>
      </c>
      <c r="AH90" s="183"/>
      <c r="AI90" s="183"/>
      <c r="AJ90" s="183"/>
      <c r="AK90" s="183"/>
      <c r="AL90" s="183"/>
      <c r="AM90" s="183"/>
      <c r="AN90" s="211">
        <f>ROUND(SUM($AN$91:$AN$94),2)</f>
        <v>0</v>
      </c>
      <c r="AO90" s="183"/>
      <c r="AP90" s="183"/>
      <c r="AQ90" s="25"/>
      <c r="AS90" s="66" t="s">
        <v>93</v>
      </c>
      <c r="AT90" s="67" t="s">
        <v>94</v>
      </c>
      <c r="AU90" s="67" t="s">
        <v>49</v>
      </c>
      <c r="AV90" s="68" t="s">
        <v>74</v>
      </c>
      <c r="AW90" s="69"/>
    </row>
    <row r="91" spans="2:89" s="6" customFormat="1" ht="21" customHeight="1">
      <c r="B91" s="23"/>
      <c r="C91" s="24"/>
      <c r="D91" s="85" t="s">
        <v>95</v>
      </c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05">
        <f>ROUND($AG$87*$AS$91,2)</f>
        <v>0</v>
      </c>
      <c r="AH91" s="183"/>
      <c r="AI91" s="183"/>
      <c r="AJ91" s="183"/>
      <c r="AK91" s="183"/>
      <c r="AL91" s="183"/>
      <c r="AM91" s="183"/>
      <c r="AN91" s="206">
        <f>ROUND($AG$91+$AV$91,2)</f>
        <v>0</v>
      </c>
      <c r="AO91" s="183"/>
      <c r="AP91" s="183"/>
      <c r="AQ91" s="25"/>
      <c r="AS91" s="86">
        <v>0</v>
      </c>
      <c r="AT91" s="87" t="s">
        <v>96</v>
      </c>
      <c r="AU91" s="87" t="s">
        <v>50</v>
      </c>
      <c r="AV91" s="88">
        <f>ROUND(IF($AU$91="základní",$AG$91*$L$33,IF($AU$91="snížená",$AG$91*$L$34,0)),2)</f>
        <v>0</v>
      </c>
      <c r="BV91" s="6" t="s">
        <v>97</v>
      </c>
      <c r="BY91" s="89">
        <f>IF($AU$91="základní",$AV$91,0)</f>
        <v>0</v>
      </c>
      <c r="BZ91" s="89">
        <f>IF($AU$91="snížená",$AV$91,0)</f>
        <v>0</v>
      </c>
      <c r="CA91" s="89">
        <v>0</v>
      </c>
      <c r="CB91" s="89">
        <v>0</v>
      </c>
      <c r="CC91" s="89">
        <v>0</v>
      </c>
      <c r="CD91" s="89">
        <f>IF($AU$91="základní",$AG$91,0)</f>
        <v>0</v>
      </c>
      <c r="CE91" s="89">
        <f>IF($AU$91="snížená",$AG$91,0)</f>
        <v>0</v>
      </c>
      <c r="CF91" s="89">
        <f>IF($AU$91="zákl. přenesená",$AG$91,0)</f>
        <v>0</v>
      </c>
      <c r="CG91" s="89">
        <f>IF($AU$91="sníž. přenesená",$AG$91,0)</f>
        <v>0</v>
      </c>
      <c r="CH91" s="89">
        <f>IF($AU$91="nulová",$AG$91,0)</f>
        <v>0</v>
      </c>
      <c r="CI91" s="6">
        <f>IF($AU$91="základní",1,IF($AU$91="snížená",2,IF($AU$91="zákl. přenesená",4,IF($AU$91="sníž. přenesená",5,3))))</f>
        <v>1</v>
      </c>
      <c r="CJ91" s="6">
        <f>IF($AT$91="stavební čast",1,IF(8891="investiční čast",2,3))</f>
        <v>1</v>
      </c>
      <c r="CK91" s="6" t="str">
        <f>IF($D$91="Vyplň vlastní","","x")</f>
        <v>x</v>
      </c>
    </row>
    <row r="92" spans="2:89" s="6" customFormat="1" ht="21" customHeight="1">
      <c r="B92" s="23"/>
      <c r="C92" s="24"/>
      <c r="D92" s="207" t="s">
        <v>98</v>
      </c>
      <c r="E92" s="183"/>
      <c r="F92" s="183"/>
      <c r="G92" s="183"/>
      <c r="H92" s="183"/>
      <c r="I92" s="183"/>
      <c r="J92" s="183"/>
      <c r="K92" s="183"/>
      <c r="L92" s="183"/>
      <c r="M92" s="183"/>
      <c r="N92" s="183"/>
      <c r="O92" s="183"/>
      <c r="P92" s="183"/>
      <c r="Q92" s="183"/>
      <c r="R92" s="183"/>
      <c r="S92" s="183"/>
      <c r="T92" s="183"/>
      <c r="U92" s="183"/>
      <c r="V92" s="183"/>
      <c r="W92" s="183"/>
      <c r="X92" s="183"/>
      <c r="Y92" s="183"/>
      <c r="Z92" s="183"/>
      <c r="AA92" s="183"/>
      <c r="AB92" s="183"/>
      <c r="AC92" s="24"/>
      <c r="AD92" s="24"/>
      <c r="AE92" s="24"/>
      <c r="AF92" s="24"/>
      <c r="AG92" s="205">
        <f>$AG$87*$AS$92</f>
        <v>0</v>
      </c>
      <c r="AH92" s="183"/>
      <c r="AI92" s="183"/>
      <c r="AJ92" s="183"/>
      <c r="AK92" s="183"/>
      <c r="AL92" s="183"/>
      <c r="AM92" s="183"/>
      <c r="AN92" s="206">
        <f>$AG$92+$AV$92</f>
        <v>0</v>
      </c>
      <c r="AO92" s="183"/>
      <c r="AP92" s="183"/>
      <c r="AQ92" s="25"/>
      <c r="AS92" s="90">
        <v>0</v>
      </c>
      <c r="AT92" s="91" t="s">
        <v>96</v>
      </c>
      <c r="AU92" s="91" t="s">
        <v>50</v>
      </c>
      <c r="AV92" s="92">
        <f>ROUND(IF($AU$92="nulová",0,IF(OR($AU$92="základní",$AU$92="zákl. přenesená"),$AG$92*$L$33,$AG$92*$L$34)),2)</f>
        <v>0</v>
      </c>
      <c r="BV92" s="6" t="s">
        <v>99</v>
      </c>
      <c r="BY92" s="89">
        <f>IF($AU$92="základní",$AV$92,0)</f>
        <v>0</v>
      </c>
      <c r="BZ92" s="89">
        <f>IF($AU$92="snížená",$AV$92,0)</f>
        <v>0</v>
      </c>
      <c r="CA92" s="89">
        <f>IF($AU$92="zákl. přenesená",$AV$92,0)</f>
        <v>0</v>
      </c>
      <c r="CB92" s="89">
        <f>IF($AU$92="sníž. přenesená",$AV$92,0)</f>
        <v>0</v>
      </c>
      <c r="CC92" s="89">
        <f>IF($AU$92="nulová",$AV$92,0)</f>
        <v>0</v>
      </c>
      <c r="CD92" s="89">
        <f>IF($AU$92="základní",$AG$92,0)</f>
        <v>0</v>
      </c>
      <c r="CE92" s="89">
        <f>IF($AU$92="snížená",$AG$92,0)</f>
        <v>0</v>
      </c>
      <c r="CF92" s="89">
        <f>IF($AU$92="zákl. přenesená",$AG$92,0)</f>
        <v>0</v>
      </c>
      <c r="CG92" s="89">
        <f>IF($AU$92="sníž. přenesená",$AG$92,0)</f>
        <v>0</v>
      </c>
      <c r="CH92" s="89">
        <f>IF($AU$92="nulová",$AG$92,0)</f>
        <v>0</v>
      </c>
      <c r="CI92" s="6">
        <f>IF($AU$92="základní",1,IF($AU$92="snížená",2,IF($AU$92="zákl. přenesená",4,IF($AU$92="sníž. přenesená",5,3))))</f>
        <v>1</v>
      </c>
      <c r="CJ92" s="6">
        <f>IF($AT$92="stavební čast",1,IF(8892="investiční čast",2,3))</f>
        <v>1</v>
      </c>
      <c r="CK92" s="6" t="str">
        <f>IF($D$92="Vyplň vlastní","","x")</f>
        <v/>
      </c>
    </row>
    <row r="93" spans="2:89" s="6" customFormat="1" ht="21" customHeight="1">
      <c r="B93" s="23"/>
      <c r="C93" s="24"/>
      <c r="D93" s="207" t="s">
        <v>98</v>
      </c>
      <c r="E93" s="183"/>
      <c r="F93" s="183"/>
      <c r="G93" s="183"/>
      <c r="H93" s="183"/>
      <c r="I93" s="183"/>
      <c r="J93" s="183"/>
      <c r="K93" s="183"/>
      <c r="L93" s="183"/>
      <c r="M93" s="183"/>
      <c r="N93" s="183"/>
      <c r="O93" s="183"/>
      <c r="P93" s="183"/>
      <c r="Q93" s="183"/>
      <c r="R93" s="183"/>
      <c r="S93" s="183"/>
      <c r="T93" s="183"/>
      <c r="U93" s="183"/>
      <c r="V93" s="183"/>
      <c r="W93" s="183"/>
      <c r="X93" s="183"/>
      <c r="Y93" s="183"/>
      <c r="Z93" s="183"/>
      <c r="AA93" s="183"/>
      <c r="AB93" s="183"/>
      <c r="AC93" s="24"/>
      <c r="AD93" s="24"/>
      <c r="AE93" s="24"/>
      <c r="AF93" s="24"/>
      <c r="AG93" s="205">
        <f>$AG$87*$AS$93</f>
        <v>0</v>
      </c>
      <c r="AH93" s="183"/>
      <c r="AI93" s="183"/>
      <c r="AJ93" s="183"/>
      <c r="AK93" s="183"/>
      <c r="AL93" s="183"/>
      <c r="AM93" s="183"/>
      <c r="AN93" s="206">
        <f>$AG$93+$AV$93</f>
        <v>0</v>
      </c>
      <c r="AO93" s="183"/>
      <c r="AP93" s="183"/>
      <c r="AQ93" s="25"/>
      <c r="AS93" s="90">
        <v>0</v>
      </c>
      <c r="AT93" s="91" t="s">
        <v>96</v>
      </c>
      <c r="AU93" s="91" t="s">
        <v>50</v>
      </c>
      <c r="AV93" s="92">
        <f>ROUND(IF($AU$93="nulová",0,IF(OR($AU$93="základní",$AU$93="zákl. přenesená"),$AG$93*$L$33,$AG$93*$L$34)),2)</f>
        <v>0</v>
      </c>
      <c r="BV93" s="6" t="s">
        <v>99</v>
      </c>
      <c r="BY93" s="89">
        <f>IF($AU$93="základní",$AV$93,0)</f>
        <v>0</v>
      </c>
      <c r="BZ93" s="89">
        <f>IF($AU$93="snížená",$AV$93,0)</f>
        <v>0</v>
      </c>
      <c r="CA93" s="89">
        <f>IF($AU$93="zákl. přenesená",$AV$93,0)</f>
        <v>0</v>
      </c>
      <c r="CB93" s="89">
        <f>IF($AU$93="sníž. přenesená",$AV$93,0)</f>
        <v>0</v>
      </c>
      <c r="CC93" s="89">
        <f>IF($AU$93="nulová",$AV$93,0)</f>
        <v>0</v>
      </c>
      <c r="CD93" s="89">
        <f>IF($AU$93="základní",$AG$93,0)</f>
        <v>0</v>
      </c>
      <c r="CE93" s="89">
        <f>IF($AU$93="snížená",$AG$93,0)</f>
        <v>0</v>
      </c>
      <c r="CF93" s="89">
        <f>IF($AU$93="zákl. přenesená",$AG$93,0)</f>
        <v>0</v>
      </c>
      <c r="CG93" s="89">
        <f>IF($AU$93="sníž. přenesená",$AG$93,0)</f>
        <v>0</v>
      </c>
      <c r="CH93" s="89">
        <f>IF($AU$93="nulová",$AG$93,0)</f>
        <v>0</v>
      </c>
      <c r="CI93" s="6">
        <f>IF($AU$93="základní",1,IF($AU$93="snížená",2,IF($AU$93="zákl. přenesená",4,IF($AU$93="sníž. přenesená",5,3))))</f>
        <v>1</v>
      </c>
      <c r="CJ93" s="6">
        <f>IF($AT$93="stavební čast",1,IF(8893="investiční čast",2,3))</f>
        <v>1</v>
      </c>
      <c r="CK93" s="6" t="str">
        <f>IF($D$93="Vyplň vlastní","","x")</f>
        <v/>
      </c>
    </row>
    <row r="94" spans="2:89" s="6" customFormat="1" ht="21" customHeight="1">
      <c r="B94" s="23"/>
      <c r="C94" s="24"/>
      <c r="D94" s="207" t="s">
        <v>98</v>
      </c>
      <c r="E94" s="183"/>
      <c r="F94" s="183"/>
      <c r="G94" s="183"/>
      <c r="H94" s="183"/>
      <c r="I94" s="183"/>
      <c r="J94" s="183"/>
      <c r="K94" s="183"/>
      <c r="L94" s="183"/>
      <c r="M94" s="183"/>
      <c r="N94" s="183"/>
      <c r="O94" s="183"/>
      <c r="P94" s="183"/>
      <c r="Q94" s="183"/>
      <c r="R94" s="183"/>
      <c r="S94" s="183"/>
      <c r="T94" s="183"/>
      <c r="U94" s="183"/>
      <c r="V94" s="183"/>
      <c r="W94" s="183"/>
      <c r="X94" s="183"/>
      <c r="Y94" s="183"/>
      <c r="Z94" s="183"/>
      <c r="AA94" s="183"/>
      <c r="AB94" s="183"/>
      <c r="AC94" s="24"/>
      <c r="AD94" s="24"/>
      <c r="AE94" s="24"/>
      <c r="AF94" s="24"/>
      <c r="AG94" s="205">
        <f>$AG$87*$AS$94</f>
        <v>0</v>
      </c>
      <c r="AH94" s="183"/>
      <c r="AI94" s="183"/>
      <c r="AJ94" s="183"/>
      <c r="AK94" s="183"/>
      <c r="AL94" s="183"/>
      <c r="AM94" s="183"/>
      <c r="AN94" s="206">
        <f>$AG$94+$AV$94</f>
        <v>0</v>
      </c>
      <c r="AO94" s="183"/>
      <c r="AP94" s="183"/>
      <c r="AQ94" s="25"/>
      <c r="AS94" s="93">
        <v>0</v>
      </c>
      <c r="AT94" s="94" t="s">
        <v>96</v>
      </c>
      <c r="AU94" s="94" t="s">
        <v>50</v>
      </c>
      <c r="AV94" s="95">
        <f>ROUND(IF($AU$94="nulová",0,IF(OR($AU$94="základní",$AU$94="zákl. přenesená"),$AG$94*$L$33,$AG$94*$L$34)),2)</f>
        <v>0</v>
      </c>
      <c r="BV94" s="6" t="s">
        <v>99</v>
      </c>
      <c r="BY94" s="89">
        <f>IF($AU$94="základní",$AV$94,0)</f>
        <v>0</v>
      </c>
      <c r="BZ94" s="89">
        <f>IF($AU$94="snížená",$AV$94,0)</f>
        <v>0</v>
      </c>
      <c r="CA94" s="89">
        <f>IF($AU$94="zákl. přenesená",$AV$94,0)</f>
        <v>0</v>
      </c>
      <c r="CB94" s="89">
        <f>IF($AU$94="sníž. přenesená",$AV$94,0)</f>
        <v>0</v>
      </c>
      <c r="CC94" s="89">
        <f>IF($AU$94="nulová",$AV$94,0)</f>
        <v>0</v>
      </c>
      <c r="CD94" s="89">
        <f>IF($AU$94="základní",$AG$94,0)</f>
        <v>0</v>
      </c>
      <c r="CE94" s="89">
        <f>IF($AU$94="snížená",$AG$94,0)</f>
        <v>0</v>
      </c>
      <c r="CF94" s="89">
        <f>IF($AU$94="zákl. přenesená",$AG$94,0)</f>
        <v>0</v>
      </c>
      <c r="CG94" s="89">
        <f>IF($AU$94="sníž. přenesená",$AG$94,0)</f>
        <v>0</v>
      </c>
      <c r="CH94" s="89">
        <f>IF($AU$94="nulová",$AG$94,0)</f>
        <v>0</v>
      </c>
      <c r="CI94" s="6">
        <f>IF($AU$94="základní",1,IF($AU$94="snížená",2,IF($AU$94="zákl. přenesená",4,IF($AU$94="sníž. přenesená",5,3))))</f>
        <v>1</v>
      </c>
      <c r="CJ94" s="6">
        <f>IF($AT$94="stavební čast",1,IF(8894="investiční čast",2,3))</f>
        <v>1</v>
      </c>
      <c r="CK94" s="6" t="str">
        <f>IF($D$94="Vyplň vlastní","","x")</f>
        <v/>
      </c>
    </row>
    <row r="95" spans="2:43" s="6" customFormat="1" ht="12" customHeight="1">
      <c r="B95" s="23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5"/>
    </row>
    <row r="96" spans="2:43" s="6" customFormat="1" ht="30.75" customHeight="1">
      <c r="B96" s="23"/>
      <c r="C96" s="96" t="s">
        <v>100</v>
      </c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208">
        <f>ROUND($AG$87+$AG$90,2)</f>
        <v>0</v>
      </c>
      <c r="AH96" s="209"/>
      <c r="AI96" s="209"/>
      <c r="AJ96" s="209"/>
      <c r="AK96" s="209"/>
      <c r="AL96" s="209"/>
      <c r="AM96" s="209"/>
      <c r="AN96" s="208">
        <f>$AN$87+$AN$90</f>
        <v>0</v>
      </c>
      <c r="AO96" s="209"/>
      <c r="AP96" s="209"/>
      <c r="AQ96" s="25"/>
    </row>
    <row r="97" spans="2:43" s="6" customFormat="1" ht="7.5" customHeight="1">
      <c r="B97" s="46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E97" s="47"/>
      <c r="AF97" s="47"/>
      <c r="AG97" s="47"/>
      <c r="AH97" s="47"/>
      <c r="AI97" s="47"/>
      <c r="AJ97" s="47"/>
      <c r="AK97" s="47"/>
      <c r="AL97" s="47"/>
      <c r="AM97" s="47"/>
      <c r="AN97" s="47"/>
      <c r="AO97" s="47"/>
      <c r="AP97" s="47"/>
      <c r="AQ97" s="48"/>
    </row>
  </sheetData>
  <sheetProtection password="CC35" sheet="1" objects="1" scenarios="1" formatColumns="0" formatRows="0" sort="0" autoFilter="0"/>
  <mergeCells count="60">
    <mergeCell ref="AG96:AM96"/>
    <mergeCell ref="AN96:AP96"/>
    <mergeCell ref="AR2:BG2"/>
    <mergeCell ref="D94:AB94"/>
    <mergeCell ref="AG94:AM94"/>
    <mergeCell ref="AN94:AP94"/>
    <mergeCell ref="AG87:AM87"/>
    <mergeCell ref="AN87:AP87"/>
    <mergeCell ref="AG90:AM90"/>
    <mergeCell ref="AN90:AP90"/>
    <mergeCell ref="D92:AB92"/>
    <mergeCell ref="AG92:AM92"/>
    <mergeCell ref="AN92:AP92"/>
    <mergeCell ref="D93:AB93"/>
    <mergeCell ref="AG93:AM93"/>
    <mergeCell ref="AN93:AP93"/>
    <mergeCell ref="AN88:AP88"/>
    <mergeCell ref="AG88:AM88"/>
    <mergeCell ref="D88:H88"/>
    <mergeCell ref="J88:AF88"/>
    <mergeCell ref="AG91:AM91"/>
    <mergeCell ref="AN91:AP91"/>
    <mergeCell ref="AS82:AT84"/>
    <mergeCell ref="AM83:AP83"/>
    <mergeCell ref="C85:G85"/>
    <mergeCell ref="I85:AF85"/>
    <mergeCell ref="AG85:AM85"/>
    <mergeCell ref="AN85:AP85"/>
    <mergeCell ref="X39:AB39"/>
    <mergeCell ref="AK39:AO39"/>
    <mergeCell ref="C76:AP76"/>
    <mergeCell ref="L78:AO78"/>
    <mergeCell ref="AM82:AP82"/>
    <mergeCell ref="L36:O36"/>
    <mergeCell ref="W36:AE36"/>
    <mergeCell ref="AK36:AO36"/>
    <mergeCell ref="L37:O37"/>
    <mergeCell ref="W37:AE37"/>
    <mergeCell ref="AK37:AO37"/>
    <mergeCell ref="W34:AE34"/>
    <mergeCell ref="AK34:AO34"/>
    <mergeCell ref="L35:O35"/>
    <mergeCell ref="W35:AE35"/>
    <mergeCell ref="AK35:AO35"/>
    <mergeCell ref="C2:AP2"/>
    <mergeCell ref="C4:AP4"/>
    <mergeCell ref="BG5:BG34"/>
    <mergeCell ref="K5:AO5"/>
    <mergeCell ref="K6:AO6"/>
    <mergeCell ref="E14:AJ14"/>
    <mergeCell ref="E23:AN23"/>
    <mergeCell ref="AK26:AO26"/>
    <mergeCell ref="AK27:AO27"/>
    <mergeCell ref="AK28:AO28"/>
    <mergeCell ref="AK29:AO29"/>
    <mergeCell ref="AK31:AO31"/>
    <mergeCell ref="L33:O33"/>
    <mergeCell ref="W33:AE33"/>
    <mergeCell ref="AK33:AO33"/>
    <mergeCell ref="L34:O34"/>
  </mergeCells>
  <dataValidations count="2">
    <dataValidation type="list" allowBlank="1" showInputMessage="1" showErrorMessage="1" error="Povoleny jsou hodnoty základní, snížená, zákl. přenesená, sníž. přenesená, nulová." sqref="AU91:AU95">
      <formula1>"základní,snížená,zákl. přenesená,sníž. přenesená,nulová"</formula1>
    </dataValidation>
    <dataValidation type="list" allowBlank="1" showInputMessage="1" showErrorMessage="1" error="Povoleny jsou hodnoty stavební čast, technologická čast, investiční čast." sqref="AT91:AT95">
      <formula1>"stavební čast,technologická čast,investiční čast"</formula1>
    </dataValidation>
  </dataValidations>
  <hyperlinks>
    <hyperlink ref="K1:S1" location="C2" tooltip="Souhrnný list stavby" display="1) Souhrnný list stavby"/>
    <hyperlink ref="W1:AF1" location="C87" tooltip="Rekapitulace objektů" display="2) Rekapitulace objektů"/>
    <hyperlink ref="A88" location="'VV - Věznice Vinařice, Vě...'!C2" tooltip="VV - Věznice Vinařice, Vě..." display="/"/>
  </hyperlinks>
  <printOptions/>
  <pageMargins left="0.5902777910232544" right="0.5902777910232544" top="0.5208333730697632" bottom="0.4861111342906952" header="0" footer="0"/>
  <pageSetup blackAndWhite="1" fitToHeight="100" fitToWidth="1" horizontalDpi="600" verticalDpi="600" orientation="portrait" paperSize="9" scale="94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307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.6679687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4" width="20" style="2" hidden="1" customWidth="1"/>
    <col min="25" max="25" width="12.33203125" style="2" hidden="1" customWidth="1"/>
    <col min="26" max="26" width="16.33203125" style="2" hidden="1" customWidth="1"/>
    <col min="27" max="27" width="12.33203125" style="2" hidden="1" customWidth="1"/>
    <col min="28" max="28" width="15" style="2" hidden="1" customWidth="1"/>
    <col min="29" max="29" width="11" style="2" hidden="1" customWidth="1"/>
    <col min="30" max="30" width="15" style="2" hidden="1" customWidth="1"/>
    <col min="31" max="31" width="16.33203125" style="2" hidden="1" customWidth="1"/>
    <col min="32" max="43" width="10.5" style="1" customWidth="1"/>
    <col min="44" max="64" width="10.5" style="2" hidden="1" customWidth="1"/>
    <col min="65" max="16384" width="10.5" style="1" customWidth="1"/>
  </cols>
  <sheetData>
    <row r="1" spans="1:256" s="3" customFormat="1" ht="22.5" customHeight="1">
      <c r="A1" s="169"/>
      <c r="B1" s="166"/>
      <c r="C1" s="166"/>
      <c r="D1" s="167" t="s">
        <v>1</v>
      </c>
      <c r="E1" s="166"/>
      <c r="F1" s="168" t="s">
        <v>643</v>
      </c>
      <c r="G1" s="168"/>
      <c r="H1" s="243" t="s">
        <v>644</v>
      </c>
      <c r="I1" s="243"/>
      <c r="J1" s="243"/>
      <c r="K1" s="243"/>
      <c r="L1" s="168" t="s">
        <v>645</v>
      </c>
      <c r="M1" s="166"/>
      <c r="N1" s="166"/>
      <c r="O1" s="167" t="s">
        <v>101</v>
      </c>
      <c r="P1" s="166"/>
      <c r="Q1" s="166"/>
      <c r="R1" s="166"/>
      <c r="S1" s="168" t="s">
        <v>646</v>
      </c>
      <c r="T1" s="168"/>
      <c r="U1" s="169"/>
      <c r="V1" s="169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170" t="s">
        <v>6</v>
      </c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S2" s="210" t="s">
        <v>7</v>
      </c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T2" s="2" t="s">
        <v>89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102</v>
      </c>
    </row>
    <row r="4" spans="2:46" s="2" customFormat="1" ht="37.5" customHeight="1">
      <c r="B4" s="10"/>
      <c r="C4" s="172" t="s">
        <v>103</v>
      </c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2"/>
      <c r="T4" s="13" t="s">
        <v>12</v>
      </c>
      <c r="AT4" s="2" t="s">
        <v>4</v>
      </c>
    </row>
    <row r="5" spans="2:18" s="2" customFormat="1" ht="7.5" customHeight="1"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2"/>
    </row>
    <row r="6" spans="2:18" s="6" customFormat="1" ht="33.75" customHeight="1">
      <c r="B6" s="23"/>
      <c r="C6" s="24"/>
      <c r="D6" s="17" t="s">
        <v>18</v>
      </c>
      <c r="E6" s="24"/>
      <c r="F6" s="178" t="s">
        <v>19</v>
      </c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24"/>
      <c r="R6" s="25"/>
    </row>
    <row r="7" spans="2:18" s="6" customFormat="1" ht="15" customHeight="1">
      <c r="B7" s="23"/>
      <c r="C7" s="24"/>
      <c r="D7" s="18" t="s">
        <v>21</v>
      </c>
      <c r="E7" s="24"/>
      <c r="F7" s="16"/>
      <c r="G7" s="24"/>
      <c r="H7" s="24"/>
      <c r="I7" s="24"/>
      <c r="J7" s="24"/>
      <c r="K7" s="24"/>
      <c r="L7" s="24"/>
      <c r="M7" s="18" t="s">
        <v>22</v>
      </c>
      <c r="N7" s="24"/>
      <c r="O7" s="16"/>
      <c r="P7" s="24"/>
      <c r="Q7" s="24"/>
      <c r="R7" s="25"/>
    </row>
    <row r="8" spans="2:18" s="6" customFormat="1" ht="15" customHeight="1">
      <c r="B8" s="23"/>
      <c r="C8" s="24"/>
      <c r="D8" s="18" t="s">
        <v>24</v>
      </c>
      <c r="E8" s="24"/>
      <c r="F8" s="16" t="s">
        <v>25</v>
      </c>
      <c r="G8" s="24"/>
      <c r="H8" s="24"/>
      <c r="I8" s="24"/>
      <c r="J8" s="24"/>
      <c r="K8" s="24"/>
      <c r="L8" s="24"/>
      <c r="M8" s="18" t="s">
        <v>26</v>
      </c>
      <c r="N8" s="24"/>
      <c r="O8" s="213" t="str">
        <f>'Rekapitulace stavby'!$AN$8</f>
        <v>02.06.2015</v>
      </c>
      <c r="P8" s="183"/>
      <c r="Q8" s="24"/>
      <c r="R8" s="25"/>
    </row>
    <row r="9" spans="2:18" s="6" customFormat="1" ht="12" customHeight="1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5"/>
    </row>
    <row r="10" spans="2:18" s="6" customFormat="1" ht="15" customHeight="1">
      <c r="B10" s="23"/>
      <c r="C10" s="24"/>
      <c r="D10" s="18" t="s">
        <v>30</v>
      </c>
      <c r="E10" s="24"/>
      <c r="F10" s="24"/>
      <c r="G10" s="24"/>
      <c r="H10" s="24"/>
      <c r="I10" s="24"/>
      <c r="J10" s="24"/>
      <c r="K10" s="24"/>
      <c r="L10" s="24"/>
      <c r="M10" s="18" t="s">
        <v>31</v>
      </c>
      <c r="N10" s="24"/>
      <c r="O10" s="177" t="s">
        <v>32</v>
      </c>
      <c r="P10" s="183"/>
      <c r="Q10" s="24"/>
      <c r="R10" s="25"/>
    </row>
    <row r="11" spans="2:18" s="6" customFormat="1" ht="18.75" customHeight="1">
      <c r="B11" s="23"/>
      <c r="C11" s="24"/>
      <c r="D11" s="24"/>
      <c r="E11" s="16" t="s">
        <v>33</v>
      </c>
      <c r="F11" s="24"/>
      <c r="G11" s="24"/>
      <c r="H11" s="24"/>
      <c r="I11" s="24"/>
      <c r="J11" s="24"/>
      <c r="K11" s="24"/>
      <c r="L11" s="24"/>
      <c r="M11" s="18" t="s">
        <v>34</v>
      </c>
      <c r="N11" s="24"/>
      <c r="O11" s="177"/>
      <c r="P11" s="183"/>
      <c r="Q11" s="24"/>
      <c r="R11" s="25"/>
    </row>
    <row r="12" spans="2:18" s="6" customFormat="1" ht="7.5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5"/>
    </row>
    <row r="13" spans="2:18" s="6" customFormat="1" ht="15" customHeight="1">
      <c r="B13" s="23"/>
      <c r="C13" s="24"/>
      <c r="D13" s="18" t="s">
        <v>35</v>
      </c>
      <c r="E13" s="24"/>
      <c r="F13" s="24"/>
      <c r="G13" s="24"/>
      <c r="H13" s="24"/>
      <c r="I13" s="24"/>
      <c r="J13" s="24"/>
      <c r="K13" s="24"/>
      <c r="L13" s="24"/>
      <c r="M13" s="18" t="s">
        <v>31</v>
      </c>
      <c r="N13" s="24"/>
      <c r="O13" s="214"/>
      <c r="P13" s="183"/>
      <c r="Q13" s="24"/>
      <c r="R13" s="25"/>
    </row>
    <row r="14" spans="2:18" s="6" customFormat="1" ht="18.75" customHeight="1">
      <c r="B14" s="23"/>
      <c r="C14" s="24"/>
      <c r="D14" s="24"/>
      <c r="E14" s="214" t="s">
        <v>104</v>
      </c>
      <c r="F14" s="183"/>
      <c r="G14" s="183"/>
      <c r="H14" s="183"/>
      <c r="I14" s="183"/>
      <c r="J14" s="183"/>
      <c r="K14" s="183"/>
      <c r="L14" s="183"/>
      <c r="M14" s="18" t="s">
        <v>34</v>
      </c>
      <c r="N14" s="24"/>
      <c r="O14" s="214"/>
      <c r="P14" s="183"/>
      <c r="Q14" s="24"/>
      <c r="R14" s="25"/>
    </row>
    <row r="15" spans="2:18" s="6" customFormat="1" ht="7.5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5"/>
    </row>
    <row r="16" spans="2:18" s="6" customFormat="1" ht="15" customHeight="1">
      <c r="B16" s="23"/>
      <c r="C16" s="24"/>
      <c r="D16" s="18" t="s">
        <v>37</v>
      </c>
      <c r="E16" s="24"/>
      <c r="F16" s="24"/>
      <c r="G16" s="24"/>
      <c r="H16" s="24"/>
      <c r="I16" s="24"/>
      <c r="J16" s="24"/>
      <c r="K16" s="24"/>
      <c r="L16" s="24"/>
      <c r="M16" s="18" t="s">
        <v>31</v>
      </c>
      <c r="N16" s="24"/>
      <c r="O16" s="177" t="str">
        <f>IF('Rekapitulace stavby'!$AN$16="","",'Rekapitulace stavby'!$AN$16)</f>
        <v/>
      </c>
      <c r="P16" s="183"/>
      <c r="Q16" s="24"/>
      <c r="R16" s="25"/>
    </row>
    <row r="17" spans="2:18" s="6" customFormat="1" ht="18.75" customHeight="1">
      <c r="B17" s="23"/>
      <c r="C17" s="24"/>
      <c r="D17" s="24"/>
      <c r="E17" s="16" t="str">
        <f>IF('Rekapitulace stavby'!$E$17="","",'Rekapitulace stavby'!$E$17)</f>
        <v xml:space="preserve"> </v>
      </c>
      <c r="F17" s="24"/>
      <c r="G17" s="24"/>
      <c r="H17" s="24"/>
      <c r="I17" s="24"/>
      <c r="J17" s="24"/>
      <c r="K17" s="24"/>
      <c r="L17" s="24"/>
      <c r="M17" s="18" t="s">
        <v>34</v>
      </c>
      <c r="N17" s="24"/>
      <c r="O17" s="177" t="str">
        <f>IF('Rekapitulace stavby'!$AN$17="","",'Rekapitulace stavby'!$AN$17)</f>
        <v/>
      </c>
      <c r="P17" s="183"/>
      <c r="Q17" s="24"/>
      <c r="R17" s="25"/>
    </row>
    <row r="18" spans="2:18" s="6" customFormat="1" ht="7.5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5"/>
    </row>
    <row r="19" spans="2:18" s="6" customFormat="1" ht="15" customHeight="1">
      <c r="B19" s="23"/>
      <c r="C19" s="24"/>
      <c r="D19" s="18" t="s">
        <v>39</v>
      </c>
      <c r="E19" s="24"/>
      <c r="F19" s="24"/>
      <c r="G19" s="24"/>
      <c r="H19" s="24"/>
      <c r="I19" s="24"/>
      <c r="J19" s="24"/>
      <c r="K19" s="24"/>
      <c r="L19" s="24"/>
      <c r="M19" s="18" t="s">
        <v>31</v>
      </c>
      <c r="N19" s="24"/>
      <c r="O19" s="177" t="s">
        <v>40</v>
      </c>
      <c r="P19" s="183"/>
      <c r="Q19" s="24"/>
      <c r="R19" s="25"/>
    </row>
    <row r="20" spans="2:18" s="6" customFormat="1" ht="18.75" customHeight="1">
      <c r="B20" s="23"/>
      <c r="C20" s="24"/>
      <c r="D20" s="24"/>
      <c r="E20" s="16" t="s">
        <v>41</v>
      </c>
      <c r="F20" s="24"/>
      <c r="G20" s="24"/>
      <c r="H20" s="24"/>
      <c r="I20" s="24"/>
      <c r="J20" s="24"/>
      <c r="K20" s="24"/>
      <c r="L20" s="24"/>
      <c r="M20" s="18" t="s">
        <v>34</v>
      </c>
      <c r="N20" s="24"/>
      <c r="O20" s="177" t="s">
        <v>42</v>
      </c>
      <c r="P20" s="183"/>
      <c r="Q20" s="24"/>
      <c r="R20" s="25"/>
    </row>
    <row r="21" spans="2:18" s="6" customFormat="1" ht="7.5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5"/>
    </row>
    <row r="22" spans="2:18" s="6" customFormat="1" ht="15" customHeight="1">
      <c r="B22" s="23"/>
      <c r="C22" s="24"/>
      <c r="D22" s="18" t="s">
        <v>43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5"/>
    </row>
    <row r="23" spans="2:18" s="97" customFormat="1" ht="15.75" customHeight="1">
      <c r="B23" s="98"/>
      <c r="C23" s="99"/>
      <c r="D23" s="99"/>
      <c r="E23" s="180"/>
      <c r="F23" s="215"/>
      <c r="G23" s="215"/>
      <c r="H23" s="215"/>
      <c r="I23" s="215"/>
      <c r="J23" s="215"/>
      <c r="K23" s="215"/>
      <c r="L23" s="215"/>
      <c r="M23" s="99"/>
      <c r="N23" s="99"/>
      <c r="O23" s="99"/>
      <c r="P23" s="99"/>
      <c r="Q23" s="99"/>
      <c r="R23" s="100"/>
    </row>
    <row r="24" spans="2:18" s="6" customFormat="1" ht="7.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5"/>
    </row>
    <row r="25" spans="2:18" s="6" customFormat="1" ht="7.5" customHeight="1">
      <c r="B25" s="23"/>
      <c r="C25" s="24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24"/>
      <c r="R25" s="25"/>
    </row>
    <row r="26" spans="2:18" s="6" customFormat="1" ht="15" customHeight="1">
      <c r="B26" s="23"/>
      <c r="C26" s="24"/>
      <c r="D26" s="101" t="s">
        <v>105</v>
      </c>
      <c r="E26" s="24"/>
      <c r="F26" s="24"/>
      <c r="G26" s="24"/>
      <c r="H26" s="24"/>
      <c r="I26" s="24"/>
      <c r="J26" s="24"/>
      <c r="K26" s="24"/>
      <c r="L26" s="24"/>
      <c r="M26" s="181">
        <f>$M$87</f>
        <v>0</v>
      </c>
      <c r="N26" s="183"/>
      <c r="O26" s="183"/>
      <c r="P26" s="183"/>
      <c r="Q26" s="24"/>
      <c r="R26" s="25"/>
    </row>
    <row r="27" spans="2:18" s="6" customFormat="1" ht="15.75" customHeight="1">
      <c r="B27" s="23"/>
      <c r="C27" s="24"/>
      <c r="D27" s="24"/>
      <c r="E27" s="18" t="s">
        <v>45</v>
      </c>
      <c r="F27" s="24"/>
      <c r="G27" s="24"/>
      <c r="H27" s="24"/>
      <c r="I27" s="24"/>
      <c r="J27" s="24"/>
      <c r="K27" s="24"/>
      <c r="L27" s="24"/>
      <c r="M27" s="182">
        <f>$H$87</f>
        <v>0</v>
      </c>
      <c r="N27" s="183"/>
      <c r="O27" s="183"/>
      <c r="P27" s="183"/>
      <c r="Q27" s="24"/>
      <c r="R27" s="25"/>
    </row>
    <row r="28" spans="2:18" s="6" customFormat="1" ht="15.75" customHeight="1">
      <c r="B28" s="23"/>
      <c r="C28" s="24"/>
      <c r="D28" s="24"/>
      <c r="E28" s="18" t="s">
        <v>46</v>
      </c>
      <c r="F28" s="24"/>
      <c r="G28" s="24"/>
      <c r="H28" s="24"/>
      <c r="I28" s="24"/>
      <c r="J28" s="24"/>
      <c r="K28" s="24"/>
      <c r="L28" s="24"/>
      <c r="M28" s="182">
        <f>$K$87</f>
        <v>0</v>
      </c>
      <c r="N28" s="183"/>
      <c r="O28" s="183"/>
      <c r="P28" s="183"/>
      <c r="Q28" s="24"/>
      <c r="R28" s="25"/>
    </row>
    <row r="29" spans="2:18" s="6" customFormat="1" ht="15" customHeight="1">
      <c r="B29" s="23"/>
      <c r="C29" s="24"/>
      <c r="D29" s="22" t="s">
        <v>95</v>
      </c>
      <c r="E29" s="24"/>
      <c r="F29" s="24"/>
      <c r="G29" s="24"/>
      <c r="H29" s="24"/>
      <c r="I29" s="24"/>
      <c r="J29" s="24"/>
      <c r="K29" s="24"/>
      <c r="L29" s="24"/>
      <c r="M29" s="181">
        <f>$M$106</f>
        <v>0</v>
      </c>
      <c r="N29" s="183"/>
      <c r="O29" s="183"/>
      <c r="P29" s="183"/>
      <c r="Q29" s="24"/>
      <c r="R29" s="25"/>
    </row>
    <row r="30" spans="2:18" s="6" customFormat="1" ht="7.5" customHeight="1">
      <c r="B30" s="23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5"/>
    </row>
    <row r="31" spans="2:18" s="6" customFormat="1" ht="26.25" customHeight="1">
      <c r="B31" s="23"/>
      <c r="C31" s="24"/>
      <c r="D31" s="102" t="s">
        <v>48</v>
      </c>
      <c r="E31" s="24"/>
      <c r="F31" s="24"/>
      <c r="G31" s="24"/>
      <c r="H31" s="24"/>
      <c r="I31" s="24"/>
      <c r="J31" s="24"/>
      <c r="K31" s="24"/>
      <c r="L31" s="24"/>
      <c r="M31" s="216">
        <f>ROUND($M$26+$M$29,2)</f>
        <v>0</v>
      </c>
      <c r="N31" s="183"/>
      <c r="O31" s="183"/>
      <c r="P31" s="183"/>
      <c r="Q31" s="24"/>
      <c r="R31" s="25"/>
    </row>
    <row r="32" spans="2:18" s="6" customFormat="1" ht="7.5" customHeight="1">
      <c r="B32" s="23"/>
      <c r="C32" s="24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24"/>
      <c r="R32" s="25"/>
    </row>
    <row r="33" spans="2:18" s="6" customFormat="1" ht="15" customHeight="1">
      <c r="B33" s="23"/>
      <c r="C33" s="24"/>
      <c r="D33" s="29" t="s">
        <v>49</v>
      </c>
      <c r="E33" s="29" t="s">
        <v>50</v>
      </c>
      <c r="F33" s="30">
        <v>0.21</v>
      </c>
      <c r="G33" s="103" t="s">
        <v>51</v>
      </c>
      <c r="H33" s="217">
        <f>ROUND((((SUM($BE$106:$BE$113)+SUM($BE$130:$BE$300))+SUM($BE$302:$BE$306))),2)</f>
        <v>0</v>
      </c>
      <c r="I33" s="183"/>
      <c r="J33" s="183"/>
      <c r="K33" s="24"/>
      <c r="L33" s="24"/>
      <c r="M33" s="217">
        <f>ROUND(((ROUND((SUM($BE$106:$BE$113)+SUM($BE$130:$BE$300)),2)*$F$33)+SUM($BE$302:$BE$306)*$F$33),2)</f>
        <v>0</v>
      </c>
      <c r="N33" s="183"/>
      <c r="O33" s="183"/>
      <c r="P33" s="183"/>
      <c r="Q33" s="24"/>
      <c r="R33" s="25"/>
    </row>
    <row r="34" spans="2:18" s="6" customFormat="1" ht="15" customHeight="1">
      <c r="B34" s="23"/>
      <c r="C34" s="24"/>
      <c r="D34" s="24"/>
      <c r="E34" s="29" t="s">
        <v>52</v>
      </c>
      <c r="F34" s="30">
        <v>0.15</v>
      </c>
      <c r="G34" s="103" t="s">
        <v>51</v>
      </c>
      <c r="H34" s="217">
        <f>ROUND((((SUM($BF$106:$BF$113)+SUM($BF$130:$BF$300))+SUM($BF$302:$BF$306))),2)</f>
        <v>0</v>
      </c>
      <c r="I34" s="183"/>
      <c r="J34" s="183"/>
      <c r="K34" s="24"/>
      <c r="L34" s="24"/>
      <c r="M34" s="217">
        <f>ROUND(((ROUND((SUM($BF$106:$BF$113)+SUM($BF$130:$BF$300)),2)*$F$34)+SUM($BF$302:$BF$306)*$F$34),2)</f>
        <v>0</v>
      </c>
      <c r="N34" s="183"/>
      <c r="O34" s="183"/>
      <c r="P34" s="183"/>
      <c r="Q34" s="24"/>
      <c r="R34" s="25"/>
    </row>
    <row r="35" spans="2:18" s="6" customFormat="1" ht="15" customHeight="1" hidden="1">
      <c r="B35" s="23"/>
      <c r="C35" s="24"/>
      <c r="D35" s="24"/>
      <c r="E35" s="29" t="s">
        <v>53</v>
      </c>
      <c r="F35" s="30">
        <v>0.21</v>
      </c>
      <c r="G35" s="103" t="s">
        <v>51</v>
      </c>
      <c r="H35" s="217">
        <f>ROUND((((SUM($BG$106:$BG$113)+SUM($BG$130:$BG$300))+SUM($BG$302:$BG$306))),2)</f>
        <v>0</v>
      </c>
      <c r="I35" s="183"/>
      <c r="J35" s="183"/>
      <c r="K35" s="24"/>
      <c r="L35" s="24"/>
      <c r="M35" s="217">
        <v>0</v>
      </c>
      <c r="N35" s="183"/>
      <c r="O35" s="183"/>
      <c r="P35" s="183"/>
      <c r="Q35" s="24"/>
      <c r="R35" s="25"/>
    </row>
    <row r="36" spans="2:18" s="6" customFormat="1" ht="15" customHeight="1" hidden="1">
      <c r="B36" s="23"/>
      <c r="C36" s="24"/>
      <c r="D36" s="24"/>
      <c r="E36" s="29" t="s">
        <v>54</v>
      </c>
      <c r="F36" s="30">
        <v>0.15</v>
      </c>
      <c r="G36" s="103" t="s">
        <v>51</v>
      </c>
      <c r="H36" s="217">
        <f>ROUND((((SUM($BH$106:$BH$113)+SUM($BH$130:$BH$300))+SUM($BH$302:$BH$306))),2)</f>
        <v>0</v>
      </c>
      <c r="I36" s="183"/>
      <c r="J36" s="183"/>
      <c r="K36" s="24"/>
      <c r="L36" s="24"/>
      <c r="M36" s="217">
        <v>0</v>
      </c>
      <c r="N36" s="183"/>
      <c r="O36" s="183"/>
      <c r="P36" s="183"/>
      <c r="Q36" s="24"/>
      <c r="R36" s="25"/>
    </row>
    <row r="37" spans="2:18" s="6" customFormat="1" ht="15" customHeight="1" hidden="1">
      <c r="B37" s="23"/>
      <c r="C37" s="24"/>
      <c r="D37" s="24"/>
      <c r="E37" s="29" t="s">
        <v>55</v>
      </c>
      <c r="F37" s="30">
        <v>0</v>
      </c>
      <c r="G37" s="103" t="s">
        <v>51</v>
      </c>
      <c r="H37" s="217">
        <f>ROUND((((SUM($BI$106:$BI$113)+SUM($BI$130:$BI$300))+SUM($BI$302:$BI$306))),2)</f>
        <v>0</v>
      </c>
      <c r="I37" s="183"/>
      <c r="J37" s="183"/>
      <c r="K37" s="24"/>
      <c r="L37" s="24"/>
      <c r="M37" s="217">
        <v>0</v>
      </c>
      <c r="N37" s="183"/>
      <c r="O37" s="183"/>
      <c r="P37" s="183"/>
      <c r="Q37" s="24"/>
      <c r="R37" s="25"/>
    </row>
    <row r="38" spans="2:18" s="6" customFormat="1" ht="7.5" customHeight="1">
      <c r="B38" s="23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5"/>
    </row>
    <row r="39" spans="2:18" s="6" customFormat="1" ht="26.25" customHeight="1">
      <c r="B39" s="23"/>
      <c r="C39" s="33"/>
      <c r="D39" s="34" t="s">
        <v>56</v>
      </c>
      <c r="E39" s="35"/>
      <c r="F39" s="35"/>
      <c r="G39" s="105" t="s">
        <v>57</v>
      </c>
      <c r="H39" s="36" t="s">
        <v>58</v>
      </c>
      <c r="I39" s="35"/>
      <c r="J39" s="35"/>
      <c r="K39" s="35"/>
      <c r="L39" s="191">
        <f>SUM($M$31:$M$37)</f>
        <v>0</v>
      </c>
      <c r="M39" s="190"/>
      <c r="N39" s="190"/>
      <c r="O39" s="190"/>
      <c r="P39" s="192"/>
      <c r="Q39" s="33"/>
      <c r="R39" s="25"/>
    </row>
    <row r="40" spans="2:18" s="6" customFormat="1" ht="15" customHeight="1">
      <c r="B40" s="23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5"/>
    </row>
    <row r="41" spans="2:18" s="6" customFormat="1" ht="15" customHeight="1">
      <c r="B41" s="23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5"/>
    </row>
    <row r="42" spans="2:18" s="2" customFormat="1" ht="14.25" customHeight="1">
      <c r="B42" s="10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2"/>
    </row>
    <row r="43" spans="2:18" s="2" customFormat="1" ht="14.25" customHeight="1">
      <c r="B43" s="10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2"/>
    </row>
    <row r="44" spans="2:18" s="2" customFormat="1" ht="14.25" customHeight="1">
      <c r="B44" s="10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2"/>
    </row>
    <row r="45" spans="2:18" s="2" customFormat="1" ht="14.25" customHeight="1">
      <c r="B45" s="10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2"/>
    </row>
    <row r="46" spans="2:18" s="2" customFormat="1" ht="14.25" customHeight="1">
      <c r="B46" s="10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2"/>
    </row>
    <row r="47" spans="2:18" s="2" customFormat="1" ht="14.25" customHeight="1">
      <c r="B47" s="10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2"/>
    </row>
    <row r="48" spans="2:18" s="2" customFormat="1" ht="14.25" customHeight="1">
      <c r="B48" s="10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2"/>
    </row>
    <row r="49" spans="2:18" s="2" customFormat="1" ht="14.25" customHeight="1">
      <c r="B49" s="10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2"/>
    </row>
    <row r="50" spans="2:18" s="6" customFormat="1" ht="15.75" customHeight="1">
      <c r="B50" s="23"/>
      <c r="C50" s="24"/>
      <c r="D50" s="37" t="s">
        <v>59</v>
      </c>
      <c r="E50" s="38"/>
      <c r="F50" s="38"/>
      <c r="G50" s="38"/>
      <c r="H50" s="39"/>
      <c r="I50" s="24"/>
      <c r="J50" s="37" t="s">
        <v>60</v>
      </c>
      <c r="K50" s="38"/>
      <c r="L50" s="38"/>
      <c r="M50" s="38"/>
      <c r="N50" s="38"/>
      <c r="O50" s="38"/>
      <c r="P50" s="39"/>
      <c r="Q50" s="24"/>
      <c r="R50" s="25"/>
    </row>
    <row r="51" spans="2:18" s="2" customFormat="1" ht="14.25" customHeight="1">
      <c r="B51" s="10"/>
      <c r="C51" s="11"/>
      <c r="D51" s="40"/>
      <c r="E51" s="11"/>
      <c r="F51" s="11"/>
      <c r="G51" s="11"/>
      <c r="H51" s="41"/>
      <c r="I51" s="11"/>
      <c r="J51" s="40"/>
      <c r="K51" s="11"/>
      <c r="L51" s="11"/>
      <c r="M51" s="11"/>
      <c r="N51" s="11"/>
      <c r="O51" s="11"/>
      <c r="P51" s="41"/>
      <c r="Q51" s="11"/>
      <c r="R51" s="12"/>
    </row>
    <row r="52" spans="2:18" s="2" customFormat="1" ht="14.25" customHeight="1">
      <c r="B52" s="10"/>
      <c r="C52" s="11"/>
      <c r="D52" s="40"/>
      <c r="E52" s="11"/>
      <c r="F52" s="11"/>
      <c r="G52" s="11"/>
      <c r="H52" s="41"/>
      <c r="I52" s="11"/>
      <c r="J52" s="40"/>
      <c r="K52" s="11"/>
      <c r="L52" s="11"/>
      <c r="M52" s="11"/>
      <c r="N52" s="11"/>
      <c r="O52" s="11"/>
      <c r="P52" s="41"/>
      <c r="Q52" s="11"/>
      <c r="R52" s="12"/>
    </row>
    <row r="53" spans="2:18" s="2" customFormat="1" ht="14.25" customHeight="1">
      <c r="B53" s="10"/>
      <c r="C53" s="11"/>
      <c r="D53" s="40"/>
      <c r="E53" s="11"/>
      <c r="F53" s="11"/>
      <c r="G53" s="11"/>
      <c r="H53" s="41"/>
      <c r="I53" s="11"/>
      <c r="J53" s="40"/>
      <c r="K53" s="11"/>
      <c r="L53" s="11"/>
      <c r="M53" s="11"/>
      <c r="N53" s="11"/>
      <c r="O53" s="11"/>
      <c r="P53" s="41"/>
      <c r="Q53" s="11"/>
      <c r="R53" s="12"/>
    </row>
    <row r="54" spans="2:18" s="2" customFormat="1" ht="14.25" customHeight="1">
      <c r="B54" s="10"/>
      <c r="C54" s="11"/>
      <c r="D54" s="40"/>
      <c r="E54" s="11"/>
      <c r="F54" s="11"/>
      <c r="G54" s="11"/>
      <c r="H54" s="41"/>
      <c r="I54" s="11"/>
      <c r="J54" s="40"/>
      <c r="K54" s="11"/>
      <c r="L54" s="11"/>
      <c r="M54" s="11"/>
      <c r="N54" s="11"/>
      <c r="O54" s="11"/>
      <c r="P54" s="41"/>
      <c r="Q54" s="11"/>
      <c r="R54" s="12"/>
    </row>
    <row r="55" spans="2:18" s="2" customFormat="1" ht="14.25" customHeight="1">
      <c r="B55" s="10"/>
      <c r="C55" s="11"/>
      <c r="D55" s="40"/>
      <c r="E55" s="11"/>
      <c r="F55" s="11"/>
      <c r="G55" s="11"/>
      <c r="H55" s="41"/>
      <c r="I55" s="11"/>
      <c r="J55" s="40"/>
      <c r="K55" s="11"/>
      <c r="L55" s="11"/>
      <c r="M55" s="11"/>
      <c r="N55" s="11"/>
      <c r="O55" s="11"/>
      <c r="P55" s="41"/>
      <c r="Q55" s="11"/>
      <c r="R55" s="12"/>
    </row>
    <row r="56" spans="2:18" s="2" customFormat="1" ht="14.25" customHeight="1">
      <c r="B56" s="10"/>
      <c r="C56" s="11"/>
      <c r="D56" s="40"/>
      <c r="E56" s="11"/>
      <c r="F56" s="11"/>
      <c r="G56" s="11"/>
      <c r="H56" s="41"/>
      <c r="I56" s="11"/>
      <c r="J56" s="40"/>
      <c r="K56" s="11"/>
      <c r="L56" s="11"/>
      <c r="M56" s="11"/>
      <c r="N56" s="11"/>
      <c r="O56" s="11"/>
      <c r="P56" s="41"/>
      <c r="Q56" s="11"/>
      <c r="R56" s="12"/>
    </row>
    <row r="57" spans="2:18" s="2" customFormat="1" ht="14.25" customHeight="1">
      <c r="B57" s="10"/>
      <c r="C57" s="11"/>
      <c r="D57" s="40"/>
      <c r="E57" s="11"/>
      <c r="F57" s="11"/>
      <c r="G57" s="11"/>
      <c r="H57" s="41"/>
      <c r="I57" s="11"/>
      <c r="J57" s="40"/>
      <c r="K57" s="11"/>
      <c r="L57" s="11"/>
      <c r="M57" s="11"/>
      <c r="N57" s="11"/>
      <c r="O57" s="11"/>
      <c r="P57" s="41"/>
      <c r="Q57" s="11"/>
      <c r="R57" s="12"/>
    </row>
    <row r="58" spans="2:18" s="2" customFormat="1" ht="14.25" customHeight="1">
      <c r="B58" s="10"/>
      <c r="C58" s="11"/>
      <c r="D58" s="40"/>
      <c r="E58" s="11"/>
      <c r="F58" s="11"/>
      <c r="G58" s="11"/>
      <c r="H58" s="41"/>
      <c r="I58" s="11"/>
      <c r="J58" s="40"/>
      <c r="K58" s="11"/>
      <c r="L58" s="11"/>
      <c r="M58" s="11"/>
      <c r="N58" s="11"/>
      <c r="O58" s="11"/>
      <c r="P58" s="41"/>
      <c r="Q58" s="11"/>
      <c r="R58" s="12"/>
    </row>
    <row r="59" spans="2:18" s="6" customFormat="1" ht="15.75" customHeight="1">
      <c r="B59" s="23"/>
      <c r="C59" s="24"/>
      <c r="D59" s="42" t="s">
        <v>61</v>
      </c>
      <c r="E59" s="43"/>
      <c r="F59" s="43"/>
      <c r="G59" s="44" t="s">
        <v>62</v>
      </c>
      <c r="H59" s="45"/>
      <c r="I59" s="24"/>
      <c r="J59" s="42" t="s">
        <v>61</v>
      </c>
      <c r="K59" s="43"/>
      <c r="L59" s="43"/>
      <c r="M59" s="43"/>
      <c r="N59" s="44" t="s">
        <v>62</v>
      </c>
      <c r="O59" s="43"/>
      <c r="P59" s="45"/>
      <c r="Q59" s="24"/>
      <c r="R59" s="25"/>
    </row>
    <row r="60" spans="2:18" s="2" customFormat="1" ht="14.25" customHeight="1">
      <c r="B60" s="10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2"/>
    </row>
    <row r="61" spans="2:18" s="6" customFormat="1" ht="15.75" customHeight="1">
      <c r="B61" s="23"/>
      <c r="C61" s="24"/>
      <c r="D61" s="37" t="s">
        <v>63</v>
      </c>
      <c r="E61" s="38"/>
      <c r="F61" s="38"/>
      <c r="G61" s="38"/>
      <c r="H61" s="39"/>
      <c r="I61" s="24"/>
      <c r="J61" s="37" t="s">
        <v>64</v>
      </c>
      <c r="K61" s="38"/>
      <c r="L61" s="38"/>
      <c r="M61" s="38"/>
      <c r="N61" s="38"/>
      <c r="O61" s="38"/>
      <c r="P61" s="39"/>
      <c r="Q61" s="24"/>
      <c r="R61" s="25"/>
    </row>
    <row r="62" spans="2:18" s="2" customFormat="1" ht="14.25" customHeight="1">
      <c r="B62" s="10"/>
      <c r="C62" s="11"/>
      <c r="D62" s="40"/>
      <c r="E62" s="11"/>
      <c r="F62" s="11"/>
      <c r="G62" s="11"/>
      <c r="H62" s="41"/>
      <c r="I62" s="11"/>
      <c r="J62" s="40"/>
      <c r="K62" s="11"/>
      <c r="L62" s="11"/>
      <c r="M62" s="11"/>
      <c r="N62" s="11"/>
      <c r="O62" s="11"/>
      <c r="P62" s="41"/>
      <c r="Q62" s="11"/>
      <c r="R62" s="12"/>
    </row>
    <row r="63" spans="2:18" s="2" customFormat="1" ht="14.25" customHeight="1">
      <c r="B63" s="10"/>
      <c r="C63" s="11"/>
      <c r="D63" s="40"/>
      <c r="E63" s="11"/>
      <c r="F63" s="11"/>
      <c r="G63" s="11"/>
      <c r="H63" s="41"/>
      <c r="I63" s="11"/>
      <c r="J63" s="40"/>
      <c r="K63" s="11"/>
      <c r="L63" s="11"/>
      <c r="M63" s="11"/>
      <c r="N63" s="11"/>
      <c r="O63" s="11"/>
      <c r="P63" s="41"/>
      <c r="Q63" s="11"/>
      <c r="R63" s="12"/>
    </row>
    <row r="64" spans="2:18" s="2" customFormat="1" ht="14.25" customHeight="1">
      <c r="B64" s="10"/>
      <c r="C64" s="11"/>
      <c r="D64" s="40"/>
      <c r="E64" s="11"/>
      <c r="F64" s="11"/>
      <c r="G64" s="11"/>
      <c r="H64" s="41"/>
      <c r="I64" s="11"/>
      <c r="J64" s="40"/>
      <c r="K64" s="11"/>
      <c r="L64" s="11"/>
      <c r="M64" s="11"/>
      <c r="N64" s="11"/>
      <c r="O64" s="11"/>
      <c r="P64" s="41"/>
      <c r="Q64" s="11"/>
      <c r="R64" s="12"/>
    </row>
    <row r="65" spans="2:18" s="2" customFormat="1" ht="14.25" customHeight="1">
      <c r="B65" s="10"/>
      <c r="C65" s="11"/>
      <c r="D65" s="40"/>
      <c r="E65" s="11"/>
      <c r="F65" s="11"/>
      <c r="G65" s="11"/>
      <c r="H65" s="41"/>
      <c r="I65" s="11"/>
      <c r="J65" s="40"/>
      <c r="K65" s="11"/>
      <c r="L65" s="11"/>
      <c r="M65" s="11"/>
      <c r="N65" s="11"/>
      <c r="O65" s="11"/>
      <c r="P65" s="41"/>
      <c r="Q65" s="11"/>
      <c r="R65" s="12"/>
    </row>
    <row r="66" spans="2:18" s="2" customFormat="1" ht="14.25" customHeight="1">
      <c r="B66" s="10"/>
      <c r="C66" s="11"/>
      <c r="D66" s="40"/>
      <c r="E66" s="11"/>
      <c r="F66" s="11"/>
      <c r="G66" s="11"/>
      <c r="H66" s="41"/>
      <c r="I66" s="11"/>
      <c r="J66" s="40"/>
      <c r="K66" s="11"/>
      <c r="L66" s="11"/>
      <c r="M66" s="11"/>
      <c r="N66" s="11"/>
      <c r="O66" s="11"/>
      <c r="P66" s="41"/>
      <c r="Q66" s="11"/>
      <c r="R66" s="12"/>
    </row>
    <row r="67" spans="2:18" s="2" customFormat="1" ht="14.25" customHeight="1">
      <c r="B67" s="10"/>
      <c r="C67" s="11"/>
      <c r="D67" s="40"/>
      <c r="E67" s="11"/>
      <c r="F67" s="11"/>
      <c r="G67" s="11"/>
      <c r="H67" s="41"/>
      <c r="I67" s="11"/>
      <c r="J67" s="40"/>
      <c r="K67" s="11"/>
      <c r="L67" s="11"/>
      <c r="M67" s="11"/>
      <c r="N67" s="11"/>
      <c r="O67" s="11"/>
      <c r="P67" s="41"/>
      <c r="Q67" s="11"/>
      <c r="R67" s="12"/>
    </row>
    <row r="68" spans="2:18" s="2" customFormat="1" ht="14.25" customHeight="1">
      <c r="B68" s="10"/>
      <c r="C68" s="11"/>
      <c r="D68" s="40"/>
      <c r="E68" s="11"/>
      <c r="F68" s="11"/>
      <c r="G68" s="11"/>
      <c r="H68" s="41"/>
      <c r="I68" s="11"/>
      <c r="J68" s="40"/>
      <c r="K68" s="11"/>
      <c r="L68" s="11"/>
      <c r="M68" s="11"/>
      <c r="N68" s="11"/>
      <c r="O68" s="11"/>
      <c r="P68" s="41"/>
      <c r="Q68" s="11"/>
      <c r="R68" s="12"/>
    </row>
    <row r="69" spans="2:18" s="2" customFormat="1" ht="14.25" customHeight="1">
      <c r="B69" s="10"/>
      <c r="C69" s="11"/>
      <c r="D69" s="40"/>
      <c r="E69" s="11"/>
      <c r="F69" s="11"/>
      <c r="G69" s="11"/>
      <c r="H69" s="41"/>
      <c r="I69" s="11"/>
      <c r="J69" s="40"/>
      <c r="K69" s="11"/>
      <c r="L69" s="11"/>
      <c r="M69" s="11"/>
      <c r="N69" s="11"/>
      <c r="O69" s="11"/>
      <c r="P69" s="41"/>
      <c r="Q69" s="11"/>
      <c r="R69" s="12"/>
    </row>
    <row r="70" spans="2:18" s="6" customFormat="1" ht="15.75" customHeight="1">
      <c r="B70" s="23"/>
      <c r="C70" s="24"/>
      <c r="D70" s="42" t="s">
        <v>61</v>
      </c>
      <c r="E70" s="43"/>
      <c r="F70" s="43"/>
      <c r="G70" s="44" t="s">
        <v>62</v>
      </c>
      <c r="H70" s="45"/>
      <c r="I70" s="24"/>
      <c r="J70" s="42" t="s">
        <v>61</v>
      </c>
      <c r="K70" s="43"/>
      <c r="L70" s="43"/>
      <c r="M70" s="43"/>
      <c r="N70" s="44" t="s">
        <v>62</v>
      </c>
      <c r="O70" s="43"/>
      <c r="P70" s="45"/>
      <c r="Q70" s="24"/>
      <c r="R70" s="25"/>
    </row>
    <row r="71" spans="2:18" s="6" customFormat="1" ht="15" customHeight="1">
      <c r="B71" s="46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8"/>
    </row>
    <row r="75" spans="2:18" s="6" customFormat="1" ht="7.5" customHeight="1">
      <c r="B75" s="106"/>
      <c r="C75" s="107"/>
      <c r="D75" s="107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8"/>
    </row>
    <row r="76" spans="2:21" s="6" customFormat="1" ht="37.5" customHeight="1">
      <c r="B76" s="23"/>
      <c r="C76" s="172" t="s">
        <v>106</v>
      </c>
      <c r="D76" s="183"/>
      <c r="E76" s="183"/>
      <c r="F76" s="183"/>
      <c r="G76" s="183"/>
      <c r="H76" s="183"/>
      <c r="I76" s="183"/>
      <c r="J76" s="183"/>
      <c r="K76" s="183"/>
      <c r="L76" s="183"/>
      <c r="M76" s="183"/>
      <c r="N76" s="183"/>
      <c r="O76" s="183"/>
      <c r="P76" s="183"/>
      <c r="Q76" s="183"/>
      <c r="R76" s="25"/>
      <c r="T76" s="24"/>
      <c r="U76" s="24"/>
    </row>
    <row r="77" spans="2:21" s="6" customFormat="1" ht="7.5" customHeight="1">
      <c r="B77" s="23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5"/>
      <c r="T77" s="24"/>
      <c r="U77" s="24"/>
    </row>
    <row r="78" spans="2:21" s="6" customFormat="1" ht="37.5" customHeight="1">
      <c r="B78" s="23"/>
      <c r="C78" s="57" t="s">
        <v>18</v>
      </c>
      <c r="D78" s="24"/>
      <c r="E78" s="24"/>
      <c r="F78" s="193" t="str">
        <f>$F$6</f>
        <v>Věznice Vinařice, Vězeňská služba ČR</v>
      </c>
      <c r="G78" s="183"/>
      <c r="H78" s="183"/>
      <c r="I78" s="183"/>
      <c r="J78" s="183"/>
      <c r="K78" s="183"/>
      <c r="L78" s="183"/>
      <c r="M78" s="183"/>
      <c r="N78" s="183"/>
      <c r="O78" s="183"/>
      <c r="P78" s="183"/>
      <c r="Q78" s="24"/>
      <c r="R78" s="25"/>
      <c r="T78" s="24"/>
      <c r="U78" s="24"/>
    </row>
    <row r="79" spans="2:21" s="6" customFormat="1" ht="7.5" customHeight="1">
      <c r="B79" s="23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5"/>
      <c r="T79" s="24"/>
      <c r="U79" s="24"/>
    </row>
    <row r="80" spans="2:21" s="6" customFormat="1" ht="18.75" customHeight="1">
      <c r="B80" s="23"/>
      <c r="C80" s="18" t="s">
        <v>24</v>
      </c>
      <c r="D80" s="24"/>
      <c r="E80" s="24"/>
      <c r="F80" s="16" t="str">
        <f>$F$8</f>
        <v>Vinařice č.p. 245</v>
      </c>
      <c r="G80" s="24"/>
      <c r="H80" s="24"/>
      <c r="I80" s="24"/>
      <c r="J80" s="24"/>
      <c r="K80" s="18" t="s">
        <v>26</v>
      </c>
      <c r="L80" s="24"/>
      <c r="M80" s="218" t="str">
        <f>IF($O$8="","",$O$8)</f>
        <v>02.06.2015</v>
      </c>
      <c r="N80" s="183"/>
      <c r="O80" s="183"/>
      <c r="P80" s="183"/>
      <c r="Q80" s="24"/>
      <c r="R80" s="25"/>
      <c r="T80" s="24"/>
      <c r="U80" s="24"/>
    </row>
    <row r="81" spans="2:21" s="6" customFormat="1" ht="7.5" customHeight="1">
      <c r="B81" s="23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5"/>
      <c r="T81" s="24"/>
      <c r="U81" s="24"/>
    </row>
    <row r="82" spans="2:21" s="6" customFormat="1" ht="15.75" customHeight="1">
      <c r="B82" s="23"/>
      <c r="C82" s="18" t="s">
        <v>30</v>
      </c>
      <c r="D82" s="24"/>
      <c r="E82" s="24"/>
      <c r="F82" s="16" t="str">
        <f>$E$11</f>
        <v>Vězeňská služba ČR</v>
      </c>
      <c r="G82" s="24"/>
      <c r="H82" s="24"/>
      <c r="I82" s="24"/>
      <c r="J82" s="24"/>
      <c r="K82" s="18" t="s">
        <v>37</v>
      </c>
      <c r="L82" s="24"/>
      <c r="M82" s="177" t="str">
        <f>$E$17</f>
        <v xml:space="preserve"> </v>
      </c>
      <c r="N82" s="183"/>
      <c r="O82" s="183"/>
      <c r="P82" s="183"/>
      <c r="Q82" s="183"/>
      <c r="R82" s="25"/>
      <c r="T82" s="24"/>
      <c r="U82" s="24"/>
    </row>
    <row r="83" spans="2:21" s="6" customFormat="1" ht="15" customHeight="1">
      <c r="B83" s="23"/>
      <c r="C83" s="18" t="s">
        <v>35</v>
      </c>
      <c r="D83" s="24"/>
      <c r="E83" s="24"/>
      <c r="F83" s="16" t="str">
        <f>IF($E$14="","",$E$14)</f>
        <v>není vybrán</v>
      </c>
      <c r="G83" s="24"/>
      <c r="H83" s="24"/>
      <c r="I83" s="24"/>
      <c r="J83" s="24"/>
      <c r="K83" s="18" t="s">
        <v>39</v>
      </c>
      <c r="L83" s="24"/>
      <c r="M83" s="177" t="str">
        <f>$E$20</f>
        <v>Martin Frühauf</v>
      </c>
      <c r="N83" s="183"/>
      <c r="O83" s="183"/>
      <c r="P83" s="183"/>
      <c r="Q83" s="183"/>
      <c r="R83" s="25"/>
      <c r="T83" s="24"/>
      <c r="U83" s="24"/>
    </row>
    <row r="84" spans="2:21" s="6" customFormat="1" ht="11.25" customHeight="1">
      <c r="B84" s="23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5"/>
      <c r="T84" s="24"/>
      <c r="U84" s="24"/>
    </row>
    <row r="85" spans="2:21" s="6" customFormat="1" ht="30" customHeight="1">
      <c r="B85" s="23"/>
      <c r="C85" s="219" t="s">
        <v>107</v>
      </c>
      <c r="D85" s="209"/>
      <c r="E85" s="209"/>
      <c r="F85" s="209"/>
      <c r="G85" s="209"/>
      <c r="H85" s="219" t="s">
        <v>108</v>
      </c>
      <c r="I85" s="209"/>
      <c r="J85" s="209"/>
      <c r="K85" s="219" t="s">
        <v>109</v>
      </c>
      <c r="L85" s="209"/>
      <c r="M85" s="219" t="s">
        <v>110</v>
      </c>
      <c r="N85" s="209"/>
      <c r="O85" s="183"/>
      <c r="P85" s="183"/>
      <c r="Q85" s="183"/>
      <c r="R85" s="25"/>
      <c r="T85" s="24"/>
      <c r="U85" s="24"/>
    </row>
    <row r="86" spans="2:21" s="6" customFormat="1" ht="11.25" customHeight="1">
      <c r="B86" s="23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5"/>
      <c r="T86" s="24"/>
      <c r="U86" s="24"/>
    </row>
    <row r="87" spans="2:47" s="6" customFormat="1" ht="30" customHeight="1">
      <c r="B87" s="23"/>
      <c r="C87" s="71" t="s">
        <v>111</v>
      </c>
      <c r="D87" s="24"/>
      <c r="E87" s="24"/>
      <c r="F87" s="24"/>
      <c r="G87" s="24"/>
      <c r="H87" s="211">
        <f>$W$130</f>
        <v>0</v>
      </c>
      <c r="I87" s="183"/>
      <c r="J87" s="183"/>
      <c r="K87" s="211">
        <f>$X$130</f>
        <v>0</v>
      </c>
      <c r="L87" s="183"/>
      <c r="M87" s="211">
        <f>$M$130</f>
        <v>0</v>
      </c>
      <c r="N87" s="183"/>
      <c r="O87" s="183"/>
      <c r="P87" s="183"/>
      <c r="Q87" s="183"/>
      <c r="R87" s="25"/>
      <c r="T87" s="24"/>
      <c r="U87" s="24"/>
      <c r="AU87" s="6" t="s">
        <v>112</v>
      </c>
    </row>
    <row r="88" spans="2:21" s="109" customFormat="1" ht="25.5" customHeight="1">
      <c r="B88" s="110"/>
      <c r="C88" s="111"/>
      <c r="D88" s="111" t="s">
        <v>113</v>
      </c>
      <c r="E88" s="111"/>
      <c r="F88" s="111"/>
      <c r="G88" s="111"/>
      <c r="H88" s="220">
        <f>$W$131</f>
        <v>0</v>
      </c>
      <c r="I88" s="221"/>
      <c r="J88" s="221"/>
      <c r="K88" s="220">
        <f>$X$131</f>
        <v>0</v>
      </c>
      <c r="L88" s="221"/>
      <c r="M88" s="220">
        <f>$M$131</f>
        <v>0</v>
      </c>
      <c r="N88" s="221"/>
      <c r="O88" s="221"/>
      <c r="P88" s="221"/>
      <c r="Q88" s="221"/>
      <c r="R88" s="112"/>
      <c r="T88" s="111"/>
      <c r="U88" s="111"/>
    </row>
    <row r="89" spans="2:21" s="113" customFormat="1" ht="21" customHeight="1">
      <c r="B89" s="114"/>
      <c r="C89" s="85"/>
      <c r="D89" s="85" t="s">
        <v>114</v>
      </c>
      <c r="E89" s="85"/>
      <c r="F89" s="85"/>
      <c r="G89" s="85"/>
      <c r="H89" s="206">
        <f>$W$132</f>
        <v>0</v>
      </c>
      <c r="I89" s="222"/>
      <c r="J89" s="222"/>
      <c r="K89" s="206">
        <f>$X$132</f>
        <v>0</v>
      </c>
      <c r="L89" s="222"/>
      <c r="M89" s="206">
        <f>$M$132</f>
        <v>0</v>
      </c>
      <c r="N89" s="222"/>
      <c r="O89" s="222"/>
      <c r="P89" s="222"/>
      <c r="Q89" s="222"/>
      <c r="R89" s="115"/>
      <c r="T89" s="85"/>
      <c r="U89" s="85"/>
    </row>
    <row r="90" spans="2:21" s="113" customFormat="1" ht="21" customHeight="1">
      <c r="B90" s="114"/>
      <c r="C90" s="85"/>
      <c r="D90" s="85" t="s">
        <v>115</v>
      </c>
      <c r="E90" s="85"/>
      <c r="F90" s="85"/>
      <c r="G90" s="85"/>
      <c r="H90" s="206">
        <f>$W$135</f>
        <v>0</v>
      </c>
      <c r="I90" s="222"/>
      <c r="J90" s="222"/>
      <c r="K90" s="206">
        <f>$X$135</f>
        <v>0</v>
      </c>
      <c r="L90" s="222"/>
      <c r="M90" s="206">
        <f>$M$135</f>
        <v>0</v>
      </c>
      <c r="N90" s="222"/>
      <c r="O90" s="222"/>
      <c r="P90" s="222"/>
      <c r="Q90" s="222"/>
      <c r="R90" s="115"/>
      <c r="T90" s="85"/>
      <c r="U90" s="85"/>
    </row>
    <row r="91" spans="2:21" s="113" customFormat="1" ht="21" customHeight="1">
      <c r="B91" s="114"/>
      <c r="C91" s="85"/>
      <c r="D91" s="85" t="s">
        <v>116</v>
      </c>
      <c r="E91" s="85"/>
      <c r="F91" s="85"/>
      <c r="G91" s="85"/>
      <c r="H91" s="206">
        <f>$W$139</f>
        <v>0</v>
      </c>
      <c r="I91" s="222"/>
      <c r="J91" s="222"/>
      <c r="K91" s="206">
        <f>$X$139</f>
        <v>0</v>
      </c>
      <c r="L91" s="222"/>
      <c r="M91" s="206">
        <f>$M$139</f>
        <v>0</v>
      </c>
      <c r="N91" s="222"/>
      <c r="O91" s="222"/>
      <c r="P91" s="222"/>
      <c r="Q91" s="222"/>
      <c r="R91" s="115"/>
      <c r="T91" s="85"/>
      <c r="U91" s="85"/>
    </row>
    <row r="92" spans="2:21" s="113" customFormat="1" ht="21" customHeight="1">
      <c r="B92" s="114"/>
      <c r="C92" s="85"/>
      <c r="D92" s="85" t="s">
        <v>117</v>
      </c>
      <c r="E92" s="85"/>
      <c r="F92" s="85"/>
      <c r="G92" s="85"/>
      <c r="H92" s="206">
        <f>$W$146</f>
        <v>0</v>
      </c>
      <c r="I92" s="222"/>
      <c r="J92" s="222"/>
      <c r="K92" s="206">
        <f>$X$146</f>
        <v>0</v>
      </c>
      <c r="L92" s="222"/>
      <c r="M92" s="206">
        <f>$M$146</f>
        <v>0</v>
      </c>
      <c r="N92" s="222"/>
      <c r="O92" s="222"/>
      <c r="P92" s="222"/>
      <c r="Q92" s="222"/>
      <c r="R92" s="115"/>
      <c r="T92" s="85"/>
      <c r="U92" s="85"/>
    </row>
    <row r="93" spans="2:21" s="113" customFormat="1" ht="21" customHeight="1">
      <c r="B93" s="114"/>
      <c r="C93" s="85"/>
      <c r="D93" s="85" t="s">
        <v>118</v>
      </c>
      <c r="E93" s="85"/>
      <c r="F93" s="85"/>
      <c r="G93" s="85"/>
      <c r="H93" s="206">
        <f>$W$149</f>
        <v>0</v>
      </c>
      <c r="I93" s="222"/>
      <c r="J93" s="222"/>
      <c r="K93" s="206">
        <f>$X$149</f>
        <v>0</v>
      </c>
      <c r="L93" s="222"/>
      <c r="M93" s="206">
        <f>$M$149</f>
        <v>0</v>
      </c>
      <c r="N93" s="222"/>
      <c r="O93" s="222"/>
      <c r="P93" s="222"/>
      <c r="Q93" s="222"/>
      <c r="R93" s="115"/>
      <c r="T93" s="85"/>
      <c r="U93" s="85"/>
    </row>
    <row r="94" spans="2:21" s="109" customFormat="1" ht="25.5" customHeight="1">
      <c r="B94" s="110"/>
      <c r="C94" s="111"/>
      <c r="D94" s="111" t="s">
        <v>119</v>
      </c>
      <c r="E94" s="111"/>
      <c r="F94" s="111"/>
      <c r="G94" s="111"/>
      <c r="H94" s="220">
        <f>$W$153</f>
        <v>0</v>
      </c>
      <c r="I94" s="221"/>
      <c r="J94" s="221"/>
      <c r="K94" s="220">
        <f>$X$153</f>
        <v>0</v>
      </c>
      <c r="L94" s="221"/>
      <c r="M94" s="220">
        <f>$M$153</f>
        <v>0</v>
      </c>
      <c r="N94" s="221"/>
      <c r="O94" s="221"/>
      <c r="P94" s="221"/>
      <c r="Q94" s="221"/>
      <c r="R94" s="112"/>
      <c r="T94" s="111"/>
      <c r="U94" s="111"/>
    </row>
    <row r="95" spans="2:21" s="113" customFormat="1" ht="21" customHeight="1">
      <c r="B95" s="114"/>
      <c r="C95" s="85"/>
      <c r="D95" s="85" t="s">
        <v>120</v>
      </c>
      <c r="E95" s="85"/>
      <c r="F95" s="85"/>
      <c r="G95" s="85"/>
      <c r="H95" s="206">
        <f>$W$154</f>
        <v>0</v>
      </c>
      <c r="I95" s="222"/>
      <c r="J95" s="222"/>
      <c r="K95" s="206">
        <f>$X$154</f>
        <v>0</v>
      </c>
      <c r="L95" s="222"/>
      <c r="M95" s="206">
        <f>$M$154</f>
        <v>0</v>
      </c>
      <c r="N95" s="222"/>
      <c r="O95" s="222"/>
      <c r="P95" s="222"/>
      <c r="Q95" s="222"/>
      <c r="R95" s="115"/>
      <c r="T95" s="85"/>
      <c r="U95" s="85"/>
    </row>
    <row r="96" spans="2:21" s="113" customFormat="1" ht="21" customHeight="1">
      <c r="B96" s="114"/>
      <c r="C96" s="85"/>
      <c r="D96" s="85" t="s">
        <v>121</v>
      </c>
      <c r="E96" s="85"/>
      <c r="F96" s="85"/>
      <c r="G96" s="85"/>
      <c r="H96" s="206">
        <f>$W$169</f>
        <v>0</v>
      </c>
      <c r="I96" s="222"/>
      <c r="J96" s="222"/>
      <c r="K96" s="206">
        <f>$X$169</f>
        <v>0</v>
      </c>
      <c r="L96" s="222"/>
      <c r="M96" s="206">
        <f>$M$169</f>
        <v>0</v>
      </c>
      <c r="N96" s="222"/>
      <c r="O96" s="222"/>
      <c r="P96" s="222"/>
      <c r="Q96" s="222"/>
      <c r="R96" s="115"/>
      <c r="T96" s="85"/>
      <c r="U96" s="85"/>
    </row>
    <row r="97" spans="2:21" s="113" customFormat="1" ht="21" customHeight="1">
      <c r="B97" s="114"/>
      <c r="C97" s="85"/>
      <c r="D97" s="85" t="s">
        <v>122</v>
      </c>
      <c r="E97" s="85"/>
      <c r="F97" s="85"/>
      <c r="G97" s="85"/>
      <c r="H97" s="206">
        <f>$W$260</f>
        <v>0</v>
      </c>
      <c r="I97" s="222"/>
      <c r="J97" s="222"/>
      <c r="K97" s="206">
        <f>$X$260</f>
        <v>0</v>
      </c>
      <c r="L97" s="222"/>
      <c r="M97" s="206">
        <f>$M$260</f>
        <v>0</v>
      </c>
      <c r="N97" s="222"/>
      <c r="O97" s="222"/>
      <c r="P97" s="222"/>
      <c r="Q97" s="222"/>
      <c r="R97" s="115"/>
      <c r="T97" s="85"/>
      <c r="U97" s="85"/>
    </row>
    <row r="98" spans="2:21" s="109" customFormat="1" ht="25.5" customHeight="1">
      <c r="B98" s="110"/>
      <c r="C98" s="111"/>
      <c r="D98" s="111" t="s">
        <v>123</v>
      </c>
      <c r="E98" s="111"/>
      <c r="F98" s="111"/>
      <c r="G98" s="111"/>
      <c r="H98" s="220">
        <f>$W$276</f>
        <v>0</v>
      </c>
      <c r="I98" s="221"/>
      <c r="J98" s="221"/>
      <c r="K98" s="220">
        <f>$X$276</f>
        <v>0</v>
      </c>
      <c r="L98" s="221"/>
      <c r="M98" s="220">
        <f>$M$276</f>
        <v>0</v>
      </c>
      <c r="N98" s="221"/>
      <c r="O98" s="221"/>
      <c r="P98" s="221"/>
      <c r="Q98" s="221"/>
      <c r="R98" s="112"/>
      <c r="T98" s="111"/>
      <c r="U98" s="111"/>
    </row>
    <row r="99" spans="2:21" s="109" customFormat="1" ht="25.5" customHeight="1">
      <c r="B99" s="110"/>
      <c r="C99" s="111"/>
      <c r="D99" s="111" t="s">
        <v>124</v>
      </c>
      <c r="E99" s="111"/>
      <c r="F99" s="111"/>
      <c r="G99" s="111"/>
      <c r="H99" s="220">
        <f>$W$280</f>
        <v>0</v>
      </c>
      <c r="I99" s="221"/>
      <c r="J99" s="221"/>
      <c r="K99" s="220">
        <f>$X$280</f>
        <v>0</v>
      </c>
      <c r="L99" s="221"/>
      <c r="M99" s="220">
        <f>$M$280</f>
        <v>0</v>
      </c>
      <c r="N99" s="221"/>
      <c r="O99" s="221"/>
      <c r="P99" s="221"/>
      <c r="Q99" s="221"/>
      <c r="R99" s="112"/>
      <c r="T99" s="111"/>
      <c r="U99" s="111"/>
    </row>
    <row r="100" spans="2:21" s="113" customFormat="1" ht="21" customHeight="1">
      <c r="B100" s="114"/>
      <c r="C100" s="85"/>
      <c r="D100" s="85" t="s">
        <v>125</v>
      </c>
      <c r="E100" s="85"/>
      <c r="F100" s="85"/>
      <c r="G100" s="85"/>
      <c r="H100" s="206">
        <f>$W$281</f>
        <v>0</v>
      </c>
      <c r="I100" s="222"/>
      <c r="J100" s="222"/>
      <c r="K100" s="206">
        <f>$X$281</f>
        <v>0</v>
      </c>
      <c r="L100" s="222"/>
      <c r="M100" s="206">
        <f>$M$281</f>
        <v>0</v>
      </c>
      <c r="N100" s="222"/>
      <c r="O100" s="222"/>
      <c r="P100" s="222"/>
      <c r="Q100" s="222"/>
      <c r="R100" s="115"/>
      <c r="T100" s="85"/>
      <c r="U100" s="85"/>
    </row>
    <row r="101" spans="2:21" s="113" customFormat="1" ht="21" customHeight="1">
      <c r="B101" s="114"/>
      <c r="C101" s="85"/>
      <c r="D101" s="85" t="s">
        <v>126</v>
      </c>
      <c r="E101" s="85"/>
      <c r="F101" s="85"/>
      <c r="G101" s="85"/>
      <c r="H101" s="206">
        <f>$W$283</f>
        <v>0</v>
      </c>
      <c r="I101" s="222"/>
      <c r="J101" s="222"/>
      <c r="K101" s="206">
        <f>$X$283</f>
        <v>0</v>
      </c>
      <c r="L101" s="222"/>
      <c r="M101" s="206">
        <f>$M$283</f>
        <v>0</v>
      </c>
      <c r="N101" s="222"/>
      <c r="O101" s="222"/>
      <c r="P101" s="222"/>
      <c r="Q101" s="222"/>
      <c r="R101" s="115"/>
      <c r="T101" s="85"/>
      <c r="U101" s="85"/>
    </row>
    <row r="102" spans="2:21" s="113" customFormat="1" ht="21" customHeight="1">
      <c r="B102" s="114"/>
      <c r="C102" s="85"/>
      <c r="D102" s="85" t="s">
        <v>127</v>
      </c>
      <c r="E102" s="85"/>
      <c r="F102" s="85"/>
      <c r="G102" s="85"/>
      <c r="H102" s="206">
        <f>$W$285</f>
        <v>0</v>
      </c>
      <c r="I102" s="222"/>
      <c r="J102" s="222"/>
      <c r="K102" s="206">
        <f>$X$285</f>
        <v>0</v>
      </c>
      <c r="L102" s="222"/>
      <c r="M102" s="206">
        <f>$M$285</f>
        <v>0</v>
      </c>
      <c r="N102" s="222"/>
      <c r="O102" s="222"/>
      <c r="P102" s="222"/>
      <c r="Q102" s="222"/>
      <c r="R102" s="115"/>
      <c r="T102" s="85"/>
      <c r="U102" s="85"/>
    </row>
    <row r="103" spans="2:21" s="113" customFormat="1" ht="21" customHeight="1">
      <c r="B103" s="114"/>
      <c r="C103" s="85"/>
      <c r="D103" s="85" t="s">
        <v>128</v>
      </c>
      <c r="E103" s="85"/>
      <c r="F103" s="85"/>
      <c r="G103" s="85"/>
      <c r="H103" s="206">
        <f>$W$287</f>
        <v>0</v>
      </c>
      <c r="I103" s="222"/>
      <c r="J103" s="222"/>
      <c r="K103" s="206">
        <f>$X$287</f>
        <v>0</v>
      </c>
      <c r="L103" s="222"/>
      <c r="M103" s="206">
        <f>$M$287</f>
        <v>0</v>
      </c>
      <c r="N103" s="222"/>
      <c r="O103" s="222"/>
      <c r="P103" s="222"/>
      <c r="Q103" s="222"/>
      <c r="R103" s="115"/>
      <c r="T103" s="85"/>
      <c r="U103" s="85"/>
    </row>
    <row r="104" spans="2:21" s="109" customFormat="1" ht="22.5" customHeight="1">
      <c r="B104" s="110"/>
      <c r="C104" s="111"/>
      <c r="D104" s="111" t="s">
        <v>129</v>
      </c>
      <c r="E104" s="111"/>
      <c r="F104" s="111"/>
      <c r="G104" s="111"/>
      <c r="H104" s="223">
        <f>$W$301</f>
        <v>0</v>
      </c>
      <c r="I104" s="221"/>
      <c r="J104" s="221"/>
      <c r="K104" s="223">
        <f>$X$301</f>
        <v>0</v>
      </c>
      <c r="L104" s="221"/>
      <c r="M104" s="223">
        <f>$M$301</f>
        <v>0</v>
      </c>
      <c r="N104" s="221"/>
      <c r="O104" s="221"/>
      <c r="P104" s="221"/>
      <c r="Q104" s="221"/>
      <c r="R104" s="112"/>
      <c r="T104" s="111"/>
      <c r="U104" s="111"/>
    </row>
    <row r="105" spans="2:21" s="6" customFormat="1" ht="22.5" customHeight="1">
      <c r="B105" s="23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5"/>
      <c r="T105" s="24"/>
      <c r="U105" s="24"/>
    </row>
    <row r="106" spans="2:21" s="6" customFormat="1" ht="30" customHeight="1">
      <c r="B106" s="23"/>
      <c r="C106" s="71" t="s">
        <v>130</v>
      </c>
      <c r="D106" s="24"/>
      <c r="E106" s="24"/>
      <c r="F106" s="24"/>
      <c r="G106" s="24"/>
      <c r="H106" s="24"/>
      <c r="I106" s="24"/>
      <c r="J106" s="24"/>
      <c r="K106" s="24"/>
      <c r="L106" s="24"/>
      <c r="M106" s="211">
        <f>ROUND($M$107+$M$108+$M$109+$M$110+$M$111+$M$112,2)</f>
        <v>0</v>
      </c>
      <c r="N106" s="183"/>
      <c r="O106" s="183"/>
      <c r="P106" s="183"/>
      <c r="Q106" s="183"/>
      <c r="R106" s="25"/>
      <c r="T106" s="116"/>
      <c r="U106" s="117" t="s">
        <v>49</v>
      </c>
    </row>
    <row r="107" spans="2:62" s="6" customFormat="1" ht="18.75" customHeight="1">
      <c r="B107" s="23"/>
      <c r="C107" s="24"/>
      <c r="D107" s="207" t="s">
        <v>131</v>
      </c>
      <c r="E107" s="183"/>
      <c r="F107" s="183"/>
      <c r="G107" s="183"/>
      <c r="H107" s="183"/>
      <c r="I107" s="24"/>
      <c r="J107" s="24"/>
      <c r="K107" s="24"/>
      <c r="L107" s="24"/>
      <c r="M107" s="205">
        <f>ROUND($M$87*$T$107,2)</f>
        <v>0</v>
      </c>
      <c r="N107" s="183"/>
      <c r="O107" s="183"/>
      <c r="P107" s="183"/>
      <c r="Q107" s="183"/>
      <c r="R107" s="25"/>
      <c r="T107" s="118"/>
      <c r="U107" s="119" t="s">
        <v>50</v>
      </c>
      <c r="AY107" s="6" t="s">
        <v>132</v>
      </c>
      <c r="BE107" s="89">
        <f>IF($U$107="základní",$M$107,0)</f>
        <v>0</v>
      </c>
      <c r="BF107" s="89">
        <f>IF($U$107="snížená",$M$107,0)</f>
        <v>0</v>
      </c>
      <c r="BG107" s="89">
        <f>IF($U$107="zákl. přenesená",$M$107,0)</f>
        <v>0</v>
      </c>
      <c r="BH107" s="89">
        <f>IF($U$107="sníž. přenesená",$M$107,0)</f>
        <v>0</v>
      </c>
      <c r="BI107" s="89">
        <f>IF($U$107="nulová",$M$107,0)</f>
        <v>0</v>
      </c>
      <c r="BJ107" s="6" t="s">
        <v>23</v>
      </c>
    </row>
    <row r="108" spans="2:62" s="6" customFormat="1" ht="18.75" customHeight="1">
      <c r="B108" s="23"/>
      <c r="C108" s="24"/>
      <c r="D108" s="207" t="s">
        <v>133</v>
      </c>
      <c r="E108" s="183"/>
      <c r="F108" s="183"/>
      <c r="G108" s="183"/>
      <c r="H108" s="183"/>
      <c r="I108" s="24"/>
      <c r="J108" s="24"/>
      <c r="K108" s="24"/>
      <c r="L108" s="24"/>
      <c r="M108" s="205">
        <f>ROUND($M$87*$T$108,2)</f>
        <v>0</v>
      </c>
      <c r="N108" s="183"/>
      <c r="O108" s="183"/>
      <c r="P108" s="183"/>
      <c r="Q108" s="183"/>
      <c r="R108" s="25"/>
      <c r="T108" s="118"/>
      <c r="U108" s="119" t="s">
        <v>50</v>
      </c>
      <c r="AY108" s="6" t="s">
        <v>132</v>
      </c>
      <c r="BE108" s="89">
        <f>IF($U$108="základní",$M$108,0)</f>
        <v>0</v>
      </c>
      <c r="BF108" s="89">
        <f>IF($U$108="snížená",$M$108,0)</f>
        <v>0</v>
      </c>
      <c r="BG108" s="89">
        <f>IF($U$108="zákl. přenesená",$M$108,0)</f>
        <v>0</v>
      </c>
      <c r="BH108" s="89">
        <f>IF($U$108="sníž. přenesená",$M$108,0)</f>
        <v>0</v>
      </c>
      <c r="BI108" s="89">
        <f>IF($U$108="nulová",$M$108,0)</f>
        <v>0</v>
      </c>
      <c r="BJ108" s="6" t="s">
        <v>23</v>
      </c>
    </row>
    <row r="109" spans="2:62" s="6" customFormat="1" ht="18.75" customHeight="1">
      <c r="B109" s="23"/>
      <c r="C109" s="24"/>
      <c r="D109" s="207" t="s">
        <v>134</v>
      </c>
      <c r="E109" s="183"/>
      <c r="F109" s="183"/>
      <c r="G109" s="183"/>
      <c r="H109" s="183"/>
      <c r="I109" s="24"/>
      <c r="J109" s="24"/>
      <c r="K109" s="24"/>
      <c r="L109" s="24"/>
      <c r="M109" s="205">
        <f>ROUND($M$87*$T$109,2)</f>
        <v>0</v>
      </c>
      <c r="N109" s="183"/>
      <c r="O109" s="183"/>
      <c r="P109" s="183"/>
      <c r="Q109" s="183"/>
      <c r="R109" s="25"/>
      <c r="T109" s="118"/>
      <c r="U109" s="119" t="s">
        <v>50</v>
      </c>
      <c r="AY109" s="6" t="s">
        <v>132</v>
      </c>
      <c r="BE109" s="89">
        <f>IF($U$109="základní",$M$109,0)</f>
        <v>0</v>
      </c>
      <c r="BF109" s="89">
        <f>IF($U$109="snížená",$M$109,0)</f>
        <v>0</v>
      </c>
      <c r="BG109" s="89">
        <f>IF($U$109="zákl. přenesená",$M$109,0)</f>
        <v>0</v>
      </c>
      <c r="BH109" s="89">
        <f>IF($U$109="sníž. přenesená",$M$109,0)</f>
        <v>0</v>
      </c>
      <c r="BI109" s="89">
        <f>IF($U$109="nulová",$M$109,0)</f>
        <v>0</v>
      </c>
      <c r="BJ109" s="6" t="s">
        <v>23</v>
      </c>
    </row>
    <row r="110" spans="2:62" s="6" customFormat="1" ht="18.75" customHeight="1">
      <c r="B110" s="23"/>
      <c r="C110" s="24"/>
      <c r="D110" s="207" t="s">
        <v>135</v>
      </c>
      <c r="E110" s="183"/>
      <c r="F110" s="183"/>
      <c r="G110" s="183"/>
      <c r="H110" s="183"/>
      <c r="I110" s="24"/>
      <c r="J110" s="24"/>
      <c r="K110" s="24"/>
      <c r="L110" s="24"/>
      <c r="M110" s="205">
        <f>ROUND($M$87*$T$110,2)</f>
        <v>0</v>
      </c>
      <c r="N110" s="183"/>
      <c r="O110" s="183"/>
      <c r="P110" s="183"/>
      <c r="Q110" s="183"/>
      <c r="R110" s="25"/>
      <c r="T110" s="118"/>
      <c r="U110" s="119" t="s">
        <v>50</v>
      </c>
      <c r="AY110" s="6" t="s">
        <v>132</v>
      </c>
      <c r="BE110" s="89">
        <f>IF($U$110="základní",$M$110,0)</f>
        <v>0</v>
      </c>
      <c r="BF110" s="89">
        <f>IF($U$110="snížená",$M$110,0)</f>
        <v>0</v>
      </c>
      <c r="BG110" s="89">
        <f>IF($U$110="zákl. přenesená",$M$110,0)</f>
        <v>0</v>
      </c>
      <c r="BH110" s="89">
        <f>IF($U$110="sníž. přenesená",$M$110,0)</f>
        <v>0</v>
      </c>
      <c r="BI110" s="89">
        <f>IF($U$110="nulová",$M$110,0)</f>
        <v>0</v>
      </c>
      <c r="BJ110" s="6" t="s">
        <v>23</v>
      </c>
    </row>
    <row r="111" spans="2:62" s="6" customFormat="1" ht="18.75" customHeight="1">
      <c r="B111" s="23"/>
      <c r="C111" s="24"/>
      <c r="D111" s="207" t="s">
        <v>136</v>
      </c>
      <c r="E111" s="183"/>
      <c r="F111" s="183"/>
      <c r="G111" s="183"/>
      <c r="H111" s="183"/>
      <c r="I111" s="24"/>
      <c r="J111" s="24"/>
      <c r="K111" s="24"/>
      <c r="L111" s="24"/>
      <c r="M111" s="205">
        <f>ROUND($M$87*$T$111,2)</f>
        <v>0</v>
      </c>
      <c r="N111" s="183"/>
      <c r="O111" s="183"/>
      <c r="P111" s="183"/>
      <c r="Q111" s="183"/>
      <c r="R111" s="25"/>
      <c r="T111" s="118"/>
      <c r="U111" s="119" t="s">
        <v>50</v>
      </c>
      <c r="AY111" s="6" t="s">
        <v>132</v>
      </c>
      <c r="BE111" s="89">
        <f>IF($U$111="základní",$M$111,0)</f>
        <v>0</v>
      </c>
      <c r="BF111" s="89">
        <f>IF($U$111="snížená",$M$111,0)</f>
        <v>0</v>
      </c>
      <c r="BG111" s="89">
        <f>IF($U$111="zákl. přenesená",$M$111,0)</f>
        <v>0</v>
      </c>
      <c r="BH111" s="89">
        <f>IF($U$111="sníž. přenesená",$M$111,0)</f>
        <v>0</v>
      </c>
      <c r="BI111" s="89">
        <f>IF($U$111="nulová",$M$111,0)</f>
        <v>0</v>
      </c>
      <c r="BJ111" s="6" t="s">
        <v>23</v>
      </c>
    </row>
    <row r="112" spans="2:62" s="6" customFormat="1" ht="18.75" customHeight="1">
      <c r="B112" s="23"/>
      <c r="C112" s="24"/>
      <c r="D112" s="85" t="s">
        <v>137</v>
      </c>
      <c r="E112" s="24"/>
      <c r="F112" s="24"/>
      <c r="G112" s="24"/>
      <c r="H112" s="24"/>
      <c r="I112" s="24"/>
      <c r="J112" s="24"/>
      <c r="K112" s="24"/>
      <c r="L112" s="24"/>
      <c r="M112" s="205">
        <f>ROUND($M$87*$T$112,2)</f>
        <v>0</v>
      </c>
      <c r="N112" s="183"/>
      <c r="O112" s="183"/>
      <c r="P112" s="183"/>
      <c r="Q112" s="183"/>
      <c r="R112" s="25"/>
      <c r="T112" s="120"/>
      <c r="U112" s="121" t="s">
        <v>50</v>
      </c>
      <c r="AY112" s="6" t="s">
        <v>138</v>
      </c>
      <c r="BE112" s="89">
        <f>IF($U$112="základní",$M$112,0)</f>
        <v>0</v>
      </c>
      <c r="BF112" s="89">
        <f>IF($U$112="snížená",$M$112,0)</f>
        <v>0</v>
      </c>
      <c r="BG112" s="89">
        <f>IF($U$112="zákl. přenesená",$M$112,0)</f>
        <v>0</v>
      </c>
      <c r="BH112" s="89">
        <f>IF($U$112="sníž. přenesená",$M$112,0)</f>
        <v>0</v>
      </c>
      <c r="BI112" s="89">
        <f>IF($U$112="nulová",$M$112,0)</f>
        <v>0</v>
      </c>
      <c r="BJ112" s="6" t="s">
        <v>23</v>
      </c>
    </row>
    <row r="113" spans="2:21" s="6" customFormat="1" ht="14.25" customHeight="1">
      <c r="B113" s="23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5"/>
      <c r="T113" s="24"/>
      <c r="U113" s="24"/>
    </row>
    <row r="114" spans="2:21" s="6" customFormat="1" ht="30" customHeight="1">
      <c r="B114" s="23"/>
      <c r="C114" s="96" t="s">
        <v>100</v>
      </c>
      <c r="D114" s="33"/>
      <c r="E114" s="33"/>
      <c r="F114" s="33"/>
      <c r="G114" s="33"/>
      <c r="H114" s="33"/>
      <c r="I114" s="33"/>
      <c r="J114" s="33"/>
      <c r="K114" s="33"/>
      <c r="L114" s="208">
        <f>ROUND(SUM($M$87+$M$106),2)</f>
        <v>0</v>
      </c>
      <c r="M114" s="209"/>
      <c r="N114" s="209"/>
      <c r="O114" s="209"/>
      <c r="P114" s="209"/>
      <c r="Q114" s="209"/>
      <c r="R114" s="25"/>
      <c r="T114" s="24"/>
      <c r="U114" s="24"/>
    </row>
    <row r="115" spans="2:21" s="6" customFormat="1" ht="7.5" customHeight="1">
      <c r="B115" s="46"/>
      <c r="C115" s="47"/>
      <c r="D115" s="47"/>
      <c r="E115" s="47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8"/>
      <c r="T115" s="24"/>
      <c r="U115" s="24"/>
    </row>
    <row r="119" spans="2:18" s="6" customFormat="1" ht="7.5" customHeight="1">
      <c r="B119" s="49"/>
      <c r="C119" s="50"/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1"/>
    </row>
    <row r="120" spans="2:18" s="6" customFormat="1" ht="37.5" customHeight="1">
      <c r="B120" s="23"/>
      <c r="C120" s="172" t="s">
        <v>139</v>
      </c>
      <c r="D120" s="183"/>
      <c r="E120" s="183"/>
      <c r="F120" s="183"/>
      <c r="G120" s="183"/>
      <c r="H120" s="183"/>
      <c r="I120" s="183"/>
      <c r="J120" s="183"/>
      <c r="K120" s="183"/>
      <c r="L120" s="183"/>
      <c r="M120" s="183"/>
      <c r="N120" s="183"/>
      <c r="O120" s="183"/>
      <c r="P120" s="183"/>
      <c r="Q120" s="183"/>
      <c r="R120" s="25"/>
    </row>
    <row r="121" spans="2:18" s="6" customFormat="1" ht="7.5" customHeight="1">
      <c r="B121" s="23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5"/>
    </row>
    <row r="122" spans="2:18" s="6" customFormat="1" ht="37.5" customHeight="1">
      <c r="B122" s="23"/>
      <c r="C122" s="57" t="s">
        <v>18</v>
      </c>
      <c r="D122" s="24"/>
      <c r="E122" s="24"/>
      <c r="F122" s="193" t="str">
        <f>$F$6</f>
        <v>Věznice Vinařice, Vězeňská služba ČR</v>
      </c>
      <c r="G122" s="183"/>
      <c r="H122" s="183"/>
      <c r="I122" s="183"/>
      <c r="J122" s="183"/>
      <c r="K122" s="183"/>
      <c r="L122" s="183"/>
      <c r="M122" s="183"/>
      <c r="N122" s="183"/>
      <c r="O122" s="183"/>
      <c r="P122" s="183"/>
      <c r="Q122" s="24"/>
      <c r="R122" s="25"/>
    </row>
    <row r="123" spans="2:18" s="6" customFormat="1" ht="7.5" customHeight="1">
      <c r="B123" s="23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5"/>
    </row>
    <row r="124" spans="2:18" s="6" customFormat="1" ht="18.75" customHeight="1">
      <c r="B124" s="23"/>
      <c r="C124" s="18" t="s">
        <v>24</v>
      </c>
      <c r="D124" s="24"/>
      <c r="E124" s="24"/>
      <c r="F124" s="16" t="str">
        <f>$F$8</f>
        <v>Vinařice č.p. 245</v>
      </c>
      <c r="G124" s="24"/>
      <c r="H124" s="24"/>
      <c r="I124" s="24"/>
      <c r="J124" s="24"/>
      <c r="K124" s="18" t="s">
        <v>26</v>
      </c>
      <c r="L124" s="24"/>
      <c r="M124" s="218" t="str">
        <f>IF($O$8="","",$O$8)</f>
        <v>02.06.2015</v>
      </c>
      <c r="N124" s="183"/>
      <c r="O124" s="183"/>
      <c r="P124" s="183"/>
      <c r="Q124" s="24"/>
      <c r="R124" s="25"/>
    </row>
    <row r="125" spans="2:18" s="6" customFormat="1" ht="7.5" customHeight="1">
      <c r="B125" s="23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5"/>
    </row>
    <row r="126" spans="2:18" s="6" customFormat="1" ht="15.75" customHeight="1">
      <c r="B126" s="23"/>
      <c r="C126" s="18" t="s">
        <v>30</v>
      </c>
      <c r="D126" s="24"/>
      <c r="E126" s="24"/>
      <c r="F126" s="16" t="str">
        <f>$E$11</f>
        <v>Vězeňská služba ČR</v>
      </c>
      <c r="G126" s="24"/>
      <c r="H126" s="24"/>
      <c r="I126" s="24"/>
      <c r="J126" s="24"/>
      <c r="K126" s="18" t="s">
        <v>37</v>
      </c>
      <c r="L126" s="24"/>
      <c r="M126" s="177" t="str">
        <f>$E$17</f>
        <v xml:space="preserve"> </v>
      </c>
      <c r="N126" s="183"/>
      <c r="O126" s="183"/>
      <c r="P126" s="183"/>
      <c r="Q126" s="183"/>
      <c r="R126" s="25"/>
    </row>
    <row r="127" spans="2:18" s="6" customFormat="1" ht="15" customHeight="1">
      <c r="B127" s="23"/>
      <c r="C127" s="18" t="s">
        <v>35</v>
      </c>
      <c r="D127" s="24"/>
      <c r="E127" s="24"/>
      <c r="F127" s="16" t="str">
        <f>IF($E$14="","",$E$14)</f>
        <v>není vybrán</v>
      </c>
      <c r="G127" s="24"/>
      <c r="H127" s="24"/>
      <c r="I127" s="24"/>
      <c r="J127" s="24"/>
      <c r="K127" s="18" t="s">
        <v>39</v>
      </c>
      <c r="L127" s="24"/>
      <c r="M127" s="177" t="str">
        <f>$E$20</f>
        <v>Martin Frühauf</v>
      </c>
      <c r="N127" s="183"/>
      <c r="O127" s="183"/>
      <c r="P127" s="183"/>
      <c r="Q127" s="183"/>
      <c r="R127" s="25"/>
    </row>
    <row r="128" spans="2:18" s="6" customFormat="1" ht="11.25" customHeight="1">
      <c r="B128" s="23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5"/>
    </row>
    <row r="129" spans="2:30" s="122" customFormat="1" ht="30" customHeight="1">
      <c r="B129" s="123"/>
      <c r="C129" s="124" t="s">
        <v>140</v>
      </c>
      <c r="D129" s="125" t="s">
        <v>141</v>
      </c>
      <c r="E129" s="125" t="s">
        <v>67</v>
      </c>
      <c r="F129" s="224" t="s">
        <v>142</v>
      </c>
      <c r="G129" s="225"/>
      <c r="H129" s="225"/>
      <c r="I129" s="225"/>
      <c r="J129" s="125" t="s">
        <v>143</v>
      </c>
      <c r="K129" s="125" t="s">
        <v>144</v>
      </c>
      <c r="L129" s="125" t="s">
        <v>145</v>
      </c>
      <c r="M129" s="224" t="s">
        <v>146</v>
      </c>
      <c r="N129" s="225"/>
      <c r="O129" s="225"/>
      <c r="P129" s="224" t="s">
        <v>147</v>
      </c>
      <c r="Q129" s="226"/>
      <c r="R129" s="126"/>
      <c r="T129" s="66" t="s">
        <v>148</v>
      </c>
      <c r="U129" s="67" t="s">
        <v>49</v>
      </c>
      <c r="V129" s="67" t="s">
        <v>149</v>
      </c>
      <c r="W129" s="67" t="s">
        <v>150</v>
      </c>
      <c r="X129" s="67" t="s">
        <v>151</v>
      </c>
      <c r="Y129" s="67" t="s">
        <v>152</v>
      </c>
      <c r="Z129" s="67" t="s">
        <v>153</v>
      </c>
      <c r="AA129" s="67" t="s">
        <v>154</v>
      </c>
      <c r="AB129" s="67" t="s">
        <v>155</v>
      </c>
      <c r="AC129" s="67" t="s">
        <v>156</v>
      </c>
      <c r="AD129" s="68" t="s">
        <v>157</v>
      </c>
    </row>
    <row r="130" spans="2:63" s="6" customFormat="1" ht="30" customHeight="1">
      <c r="B130" s="23"/>
      <c r="C130" s="71" t="s">
        <v>105</v>
      </c>
      <c r="D130" s="24"/>
      <c r="E130" s="24"/>
      <c r="F130" s="24"/>
      <c r="G130" s="24"/>
      <c r="H130" s="24"/>
      <c r="I130" s="24"/>
      <c r="J130" s="24"/>
      <c r="K130" s="24"/>
      <c r="L130" s="24"/>
      <c r="M130" s="241">
        <f>$BK$130</f>
        <v>0</v>
      </c>
      <c r="N130" s="183"/>
      <c r="O130" s="183"/>
      <c r="P130" s="183"/>
      <c r="Q130" s="183"/>
      <c r="R130" s="25"/>
      <c r="T130" s="70"/>
      <c r="U130" s="38"/>
      <c r="V130" s="38"/>
      <c r="W130" s="127">
        <f>$W$131+$W$153+$W$276+$W$280+$W$301</f>
        <v>0</v>
      </c>
      <c r="X130" s="127">
        <f>$X$131+$X$153+$X$276+$X$280+$X$301</f>
        <v>0</v>
      </c>
      <c r="Y130" s="38"/>
      <c r="Z130" s="128">
        <f>$Z$131+$Z$153+$Z$276+$Z$280+$Z$301</f>
        <v>0</v>
      </c>
      <c r="AA130" s="38"/>
      <c r="AB130" s="128">
        <f>$AB$131+$AB$153+$AB$276+$AB$280+$AB$301</f>
        <v>192.33170095999998</v>
      </c>
      <c r="AC130" s="38"/>
      <c r="AD130" s="129">
        <f>$AD$131+$AD$153+$AD$276+$AD$280+$AD$301</f>
        <v>0</v>
      </c>
      <c r="AT130" s="6" t="s">
        <v>86</v>
      </c>
      <c r="AU130" s="6" t="s">
        <v>112</v>
      </c>
      <c r="BK130" s="130">
        <f>$BK$131+$BK$153+$BK$276+$BK$280+$BK$301</f>
        <v>0</v>
      </c>
    </row>
    <row r="131" spans="2:63" s="131" customFormat="1" ht="37.5" customHeight="1">
      <c r="B131" s="132"/>
      <c r="C131" s="133"/>
      <c r="D131" s="134" t="s">
        <v>113</v>
      </c>
      <c r="E131" s="134"/>
      <c r="F131" s="134"/>
      <c r="G131" s="134"/>
      <c r="H131" s="134"/>
      <c r="I131" s="134"/>
      <c r="J131" s="134"/>
      <c r="K131" s="134"/>
      <c r="L131" s="134"/>
      <c r="M131" s="223">
        <f>$BK$131</f>
        <v>0</v>
      </c>
      <c r="N131" s="234"/>
      <c r="O131" s="234"/>
      <c r="P131" s="234" t="s">
        <v>158</v>
      </c>
      <c r="Q131" s="235"/>
      <c r="R131" s="135"/>
      <c r="T131" s="136"/>
      <c r="U131" s="133"/>
      <c r="V131" s="133"/>
      <c r="W131" s="137">
        <f>$W$132+$W$135+$W$139+$W$146+$W$149</f>
        <v>0</v>
      </c>
      <c r="X131" s="137">
        <f>$X$132+$X$135+$X$139+$X$146+$X$149</f>
        <v>0</v>
      </c>
      <c r="Y131" s="133"/>
      <c r="Z131" s="138">
        <f>$Z$132+$Z$135+$Z$139+$Z$146+$Z$149</f>
        <v>0</v>
      </c>
      <c r="AA131" s="133"/>
      <c r="AB131" s="138">
        <f>$AB$132+$AB$135+$AB$139+$AB$146+$AB$149</f>
        <v>0.5542</v>
      </c>
      <c r="AC131" s="133"/>
      <c r="AD131" s="139">
        <f>$AD$132+$AD$135+$AD$139+$AD$146+$AD$149</f>
        <v>0</v>
      </c>
      <c r="AR131" s="140" t="s">
        <v>102</v>
      </c>
      <c r="AT131" s="140" t="s">
        <v>86</v>
      </c>
      <c r="AU131" s="140" t="s">
        <v>87</v>
      </c>
      <c r="AY131" s="140" t="s">
        <v>159</v>
      </c>
      <c r="BK131" s="141">
        <f>$BK$132+$BK$135+$BK$139+$BK$146+$BK$149</f>
        <v>0</v>
      </c>
    </row>
    <row r="132" spans="2:63" s="131" customFormat="1" ht="21" customHeight="1">
      <c r="B132" s="132"/>
      <c r="C132" s="133"/>
      <c r="D132" s="142" t="s">
        <v>114</v>
      </c>
      <c r="E132" s="142"/>
      <c r="F132" s="142"/>
      <c r="G132" s="142"/>
      <c r="H132" s="142"/>
      <c r="I132" s="142"/>
      <c r="J132" s="142"/>
      <c r="K132" s="142"/>
      <c r="L132" s="142"/>
      <c r="M132" s="236">
        <f>$BK$132</f>
        <v>0</v>
      </c>
      <c r="N132" s="237"/>
      <c r="O132" s="237"/>
      <c r="P132" s="237" t="s">
        <v>158</v>
      </c>
      <c r="Q132" s="235"/>
      <c r="R132" s="135"/>
      <c r="T132" s="136"/>
      <c r="U132" s="133"/>
      <c r="V132" s="133"/>
      <c r="W132" s="137">
        <f>SUM($W$133:$W$134)</f>
        <v>0</v>
      </c>
      <c r="X132" s="137">
        <f>SUM($X$133:$X$134)</f>
        <v>0</v>
      </c>
      <c r="Y132" s="133"/>
      <c r="Z132" s="138">
        <f>SUM($Z$133:$Z$134)</f>
        <v>0</v>
      </c>
      <c r="AA132" s="133"/>
      <c r="AB132" s="138">
        <f>SUM($AB$133:$AB$134)</f>
        <v>0</v>
      </c>
      <c r="AC132" s="133"/>
      <c r="AD132" s="139">
        <f>SUM($AD$133:$AD$134)</f>
        <v>0</v>
      </c>
      <c r="AR132" s="140" t="s">
        <v>102</v>
      </c>
      <c r="AT132" s="140" t="s">
        <v>86</v>
      </c>
      <c r="AU132" s="140" t="s">
        <v>23</v>
      </c>
      <c r="AY132" s="140" t="s">
        <v>159</v>
      </c>
      <c r="BK132" s="141">
        <f>SUM($BK$133:$BK$134)</f>
        <v>0</v>
      </c>
    </row>
    <row r="133" spans="2:65" s="6" customFormat="1" ht="27" customHeight="1">
      <c r="B133" s="23"/>
      <c r="C133" s="143" t="s">
        <v>23</v>
      </c>
      <c r="D133" s="143" t="s">
        <v>160</v>
      </c>
      <c r="E133" s="144" t="s">
        <v>161</v>
      </c>
      <c r="F133" s="227" t="s">
        <v>162</v>
      </c>
      <c r="G133" s="228"/>
      <c r="H133" s="228"/>
      <c r="I133" s="228"/>
      <c r="J133" s="145" t="s">
        <v>163</v>
      </c>
      <c r="K133" s="146">
        <v>1</v>
      </c>
      <c r="L133" s="147">
        <v>0</v>
      </c>
      <c r="M133" s="230">
        <v>0</v>
      </c>
      <c r="N133" s="228"/>
      <c r="O133" s="228"/>
      <c r="P133" s="229">
        <f>ROUND($V$133*$K$133,2)</f>
        <v>0</v>
      </c>
      <c r="Q133" s="228"/>
      <c r="R133" s="25"/>
      <c r="T133" s="148"/>
      <c r="U133" s="31" t="s">
        <v>50</v>
      </c>
      <c r="V133" s="104">
        <f>$L$133+$M$133</f>
        <v>0</v>
      </c>
      <c r="W133" s="104">
        <f>ROUND($L$133*$K$133,2)</f>
        <v>0</v>
      </c>
      <c r="X133" s="104">
        <f>ROUND($M$133*$K$133,2)</f>
        <v>0</v>
      </c>
      <c r="Y133" s="24"/>
      <c r="Z133" s="149">
        <f>$Y$133*$K$133</f>
        <v>0</v>
      </c>
      <c r="AA133" s="149">
        <v>0</v>
      </c>
      <c r="AB133" s="149">
        <f>$AA$133*$K$133</f>
        <v>0</v>
      </c>
      <c r="AC133" s="149">
        <v>0</v>
      </c>
      <c r="AD133" s="150">
        <f>$AC$133*$K$133</f>
        <v>0</v>
      </c>
      <c r="AR133" s="6" t="s">
        <v>164</v>
      </c>
      <c r="AT133" s="6" t="s">
        <v>160</v>
      </c>
      <c r="AU133" s="6" t="s">
        <v>102</v>
      </c>
      <c r="AY133" s="6" t="s">
        <v>159</v>
      </c>
      <c r="BE133" s="89">
        <f>IF($U$133="základní",$P$133,0)</f>
        <v>0</v>
      </c>
      <c r="BF133" s="89">
        <f>IF($U$133="snížená",$P$133,0)</f>
        <v>0</v>
      </c>
      <c r="BG133" s="89">
        <f>IF($U$133="zákl. přenesená",$P$133,0)</f>
        <v>0</v>
      </c>
      <c r="BH133" s="89">
        <f>IF($U$133="sníž. přenesená",$P$133,0)</f>
        <v>0</v>
      </c>
      <c r="BI133" s="89">
        <f>IF($U$133="nulová",$P$133,0)</f>
        <v>0</v>
      </c>
      <c r="BJ133" s="6" t="s">
        <v>23</v>
      </c>
      <c r="BK133" s="89">
        <f>ROUND($V$133*$K$133,2)</f>
        <v>0</v>
      </c>
      <c r="BL133" s="6" t="s">
        <v>164</v>
      </c>
      <c r="BM133" s="6" t="s">
        <v>165</v>
      </c>
    </row>
    <row r="134" spans="2:65" s="6" customFormat="1" ht="15.75" customHeight="1">
      <c r="B134" s="23"/>
      <c r="C134" s="151" t="s">
        <v>102</v>
      </c>
      <c r="D134" s="151" t="s">
        <v>166</v>
      </c>
      <c r="E134" s="152" t="s">
        <v>167</v>
      </c>
      <c r="F134" s="231" t="s">
        <v>168</v>
      </c>
      <c r="G134" s="232"/>
      <c r="H134" s="232"/>
      <c r="I134" s="232"/>
      <c r="J134" s="153" t="s">
        <v>169</v>
      </c>
      <c r="K134" s="154">
        <v>1</v>
      </c>
      <c r="L134" s="155">
        <v>0</v>
      </c>
      <c r="M134" s="232"/>
      <c r="N134" s="232"/>
      <c r="O134" s="228"/>
      <c r="P134" s="229">
        <f>ROUND($V$134*$K$134,2)</f>
        <v>0</v>
      </c>
      <c r="Q134" s="228"/>
      <c r="R134" s="25"/>
      <c r="T134" s="148"/>
      <c r="U134" s="31" t="s">
        <v>50</v>
      </c>
      <c r="V134" s="104">
        <f>$L$134+$M$134</f>
        <v>0</v>
      </c>
      <c r="W134" s="104">
        <f>ROUND($L$134*$K$134,2)</f>
        <v>0</v>
      </c>
      <c r="X134" s="104">
        <f>ROUND($M$134*$K$134,2)</f>
        <v>0</v>
      </c>
      <c r="Y134" s="24"/>
      <c r="Z134" s="149">
        <f>$Y$134*$K$134</f>
        <v>0</v>
      </c>
      <c r="AA134" s="149">
        <v>0</v>
      </c>
      <c r="AB134" s="149">
        <f>$AA$134*$K$134</f>
        <v>0</v>
      </c>
      <c r="AC134" s="149">
        <v>0</v>
      </c>
      <c r="AD134" s="150">
        <f>$AC$134*$K$134</f>
        <v>0</v>
      </c>
      <c r="AR134" s="6" t="s">
        <v>170</v>
      </c>
      <c r="AT134" s="6" t="s">
        <v>166</v>
      </c>
      <c r="AU134" s="6" t="s">
        <v>102</v>
      </c>
      <c r="AY134" s="6" t="s">
        <v>159</v>
      </c>
      <c r="BE134" s="89">
        <f>IF($U$134="základní",$P$134,0)</f>
        <v>0</v>
      </c>
      <c r="BF134" s="89">
        <f>IF($U$134="snížená",$P$134,0)</f>
        <v>0</v>
      </c>
      <c r="BG134" s="89">
        <f>IF($U$134="zákl. přenesená",$P$134,0)</f>
        <v>0</v>
      </c>
      <c r="BH134" s="89">
        <f>IF($U$134="sníž. přenesená",$P$134,0)</f>
        <v>0</v>
      </c>
      <c r="BI134" s="89">
        <f>IF($U$134="nulová",$P$134,0)</f>
        <v>0</v>
      </c>
      <c r="BJ134" s="6" t="s">
        <v>23</v>
      </c>
      <c r="BK134" s="89">
        <f>ROUND($V$134*$K$134,2)</f>
        <v>0</v>
      </c>
      <c r="BL134" s="6" t="s">
        <v>164</v>
      </c>
      <c r="BM134" s="6" t="s">
        <v>171</v>
      </c>
    </row>
    <row r="135" spans="2:63" s="131" customFormat="1" ht="30.75" customHeight="1">
      <c r="B135" s="132"/>
      <c r="C135" s="133"/>
      <c r="D135" s="142" t="s">
        <v>115</v>
      </c>
      <c r="E135" s="142"/>
      <c r="F135" s="142"/>
      <c r="G135" s="142"/>
      <c r="H135" s="142"/>
      <c r="I135" s="142"/>
      <c r="J135" s="142"/>
      <c r="K135" s="142"/>
      <c r="L135" s="142"/>
      <c r="M135" s="236">
        <f>$BK$135</f>
        <v>0</v>
      </c>
      <c r="N135" s="237"/>
      <c r="O135" s="237"/>
      <c r="P135" s="237" t="s">
        <v>158</v>
      </c>
      <c r="Q135" s="235"/>
      <c r="R135" s="135"/>
      <c r="T135" s="136"/>
      <c r="U135" s="133"/>
      <c r="V135" s="133"/>
      <c r="W135" s="137">
        <f>SUM($W$136:$W$138)</f>
        <v>0</v>
      </c>
      <c r="X135" s="137">
        <f>SUM($X$136:$X$138)</f>
        <v>0</v>
      </c>
      <c r="Y135" s="133"/>
      <c r="Z135" s="138">
        <f>SUM($Z$136:$Z$138)</f>
        <v>0</v>
      </c>
      <c r="AA135" s="133"/>
      <c r="AB135" s="138">
        <f>SUM($AB$136:$AB$138)</f>
        <v>0.41400000000000003</v>
      </c>
      <c r="AC135" s="133"/>
      <c r="AD135" s="139">
        <f>SUM($AD$136:$AD$138)</f>
        <v>0</v>
      </c>
      <c r="AR135" s="140" t="s">
        <v>102</v>
      </c>
      <c r="AT135" s="140" t="s">
        <v>86</v>
      </c>
      <c r="AU135" s="140" t="s">
        <v>23</v>
      </c>
      <c r="AY135" s="140" t="s">
        <v>159</v>
      </c>
      <c r="BK135" s="141">
        <f>SUM($BK$136:$BK$138)</f>
        <v>0</v>
      </c>
    </row>
    <row r="136" spans="2:65" s="6" customFormat="1" ht="27" customHeight="1">
      <c r="B136" s="23"/>
      <c r="C136" s="143" t="s">
        <v>172</v>
      </c>
      <c r="D136" s="143" t="s">
        <v>160</v>
      </c>
      <c r="E136" s="144" t="s">
        <v>173</v>
      </c>
      <c r="F136" s="227" t="s">
        <v>174</v>
      </c>
      <c r="G136" s="228"/>
      <c r="H136" s="228"/>
      <c r="I136" s="228"/>
      <c r="J136" s="145" t="s">
        <v>175</v>
      </c>
      <c r="K136" s="146">
        <v>450</v>
      </c>
      <c r="L136" s="147">
        <v>0</v>
      </c>
      <c r="M136" s="230">
        <v>0</v>
      </c>
      <c r="N136" s="228"/>
      <c r="O136" s="228"/>
      <c r="P136" s="229">
        <f>ROUND($V$136*$K$136,2)</f>
        <v>0</v>
      </c>
      <c r="Q136" s="228"/>
      <c r="R136" s="25"/>
      <c r="T136" s="148"/>
      <c r="U136" s="31" t="s">
        <v>50</v>
      </c>
      <c r="V136" s="104">
        <f>$L$136+$M$136</f>
        <v>0</v>
      </c>
      <c r="W136" s="104">
        <f>ROUND($L$136*$K$136,2)</f>
        <v>0</v>
      </c>
      <c r="X136" s="104">
        <f>ROUND($M$136*$K$136,2)</f>
        <v>0</v>
      </c>
      <c r="Y136" s="24"/>
      <c r="Z136" s="149">
        <f>$Y$136*$K$136</f>
        <v>0</v>
      </c>
      <c r="AA136" s="149">
        <v>0</v>
      </c>
      <c r="AB136" s="149">
        <f>$AA$136*$K$136</f>
        <v>0</v>
      </c>
      <c r="AC136" s="149">
        <v>0</v>
      </c>
      <c r="AD136" s="150">
        <f>$AC$136*$K$136</f>
        <v>0</v>
      </c>
      <c r="AR136" s="6" t="s">
        <v>164</v>
      </c>
      <c r="AT136" s="6" t="s">
        <v>160</v>
      </c>
      <c r="AU136" s="6" t="s">
        <v>102</v>
      </c>
      <c r="AY136" s="6" t="s">
        <v>159</v>
      </c>
      <c r="BE136" s="89">
        <f>IF($U$136="základní",$P$136,0)</f>
        <v>0</v>
      </c>
      <c r="BF136" s="89">
        <f>IF($U$136="snížená",$P$136,0)</f>
        <v>0</v>
      </c>
      <c r="BG136" s="89">
        <f>IF($U$136="zákl. přenesená",$P$136,0)</f>
        <v>0</v>
      </c>
      <c r="BH136" s="89">
        <f>IF($U$136="sníž. přenesená",$P$136,0)</f>
        <v>0</v>
      </c>
      <c r="BI136" s="89">
        <f>IF($U$136="nulová",$P$136,0)</f>
        <v>0</v>
      </c>
      <c r="BJ136" s="6" t="s">
        <v>23</v>
      </c>
      <c r="BK136" s="89">
        <f>ROUND($V$136*$K$136,2)</f>
        <v>0</v>
      </c>
      <c r="BL136" s="6" t="s">
        <v>164</v>
      </c>
      <c r="BM136" s="6" t="s">
        <v>176</v>
      </c>
    </row>
    <row r="137" spans="2:65" s="6" customFormat="1" ht="27" customHeight="1">
      <c r="B137" s="23"/>
      <c r="C137" s="151" t="s">
        <v>177</v>
      </c>
      <c r="D137" s="151" t="s">
        <v>166</v>
      </c>
      <c r="E137" s="152" t="s">
        <v>178</v>
      </c>
      <c r="F137" s="231" t="s">
        <v>179</v>
      </c>
      <c r="G137" s="232"/>
      <c r="H137" s="232"/>
      <c r="I137" s="232"/>
      <c r="J137" s="153" t="s">
        <v>175</v>
      </c>
      <c r="K137" s="154">
        <v>450</v>
      </c>
      <c r="L137" s="155">
        <v>0</v>
      </c>
      <c r="M137" s="232"/>
      <c r="N137" s="232"/>
      <c r="O137" s="228"/>
      <c r="P137" s="229">
        <f>ROUND($V$137*$K$137,2)</f>
        <v>0</v>
      </c>
      <c r="Q137" s="228"/>
      <c r="R137" s="25"/>
      <c r="T137" s="148"/>
      <c r="U137" s="31" t="s">
        <v>50</v>
      </c>
      <c r="V137" s="104">
        <f>$L$137+$M$137</f>
        <v>0</v>
      </c>
      <c r="W137" s="104">
        <f>ROUND($L$137*$K$137,2)</f>
        <v>0</v>
      </c>
      <c r="X137" s="104">
        <f>ROUND($M$137*$K$137,2)</f>
        <v>0</v>
      </c>
      <c r="Y137" s="24"/>
      <c r="Z137" s="149">
        <f>$Y$137*$K$137</f>
        <v>0</v>
      </c>
      <c r="AA137" s="149">
        <v>0.00092</v>
      </c>
      <c r="AB137" s="149">
        <f>$AA$137*$K$137</f>
        <v>0.41400000000000003</v>
      </c>
      <c r="AC137" s="149">
        <v>0</v>
      </c>
      <c r="AD137" s="150">
        <f>$AC$137*$K$137</f>
        <v>0</v>
      </c>
      <c r="AR137" s="6" t="s">
        <v>180</v>
      </c>
      <c r="AT137" s="6" t="s">
        <v>166</v>
      </c>
      <c r="AU137" s="6" t="s">
        <v>102</v>
      </c>
      <c r="AY137" s="6" t="s">
        <v>159</v>
      </c>
      <c r="BE137" s="89">
        <f>IF($U$137="základní",$P$137,0)</f>
        <v>0</v>
      </c>
      <c r="BF137" s="89">
        <f>IF($U$137="snížená",$P$137,0)</f>
        <v>0</v>
      </c>
      <c r="BG137" s="89">
        <f>IF($U$137="zákl. přenesená",$P$137,0)</f>
        <v>0</v>
      </c>
      <c r="BH137" s="89">
        <f>IF($U$137="sníž. přenesená",$P$137,0)</f>
        <v>0</v>
      </c>
      <c r="BI137" s="89">
        <f>IF($U$137="nulová",$P$137,0)</f>
        <v>0</v>
      </c>
      <c r="BJ137" s="6" t="s">
        <v>23</v>
      </c>
      <c r="BK137" s="89">
        <f>ROUND($V$137*$K$137,2)</f>
        <v>0</v>
      </c>
      <c r="BL137" s="6" t="s">
        <v>180</v>
      </c>
      <c r="BM137" s="6" t="s">
        <v>181</v>
      </c>
    </row>
    <row r="138" spans="2:47" s="6" customFormat="1" ht="18.75" customHeight="1">
      <c r="B138" s="23"/>
      <c r="C138" s="24"/>
      <c r="D138" s="24"/>
      <c r="E138" s="24"/>
      <c r="F138" s="233" t="s">
        <v>182</v>
      </c>
      <c r="G138" s="183"/>
      <c r="H138" s="183"/>
      <c r="I138" s="183"/>
      <c r="J138" s="24"/>
      <c r="K138" s="24"/>
      <c r="L138" s="24"/>
      <c r="M138" s="24"/>
      <c r="N138" s="24"/>
      <c r="O138" s="24"/>
      <c r="P138" s="24"/>
      <c r="Q138" s="24"/>
      <c r="R138" s="25"/>
      <c r="T138" s="64"/>
      <c r="U138" s="24"/>
      <c r="V138" s="24"/>
      <c r="W138" s="24"/>
      <c r="X138" s="24"/>
      <c r="Y138" s="24"/>
      <c r="Z138" s="24"/>
      <c r="AA138" s="24"/>
      <c r="AB138" s="24"/>
      <c r="AC138" s="24"/>
      <c r="AD138" s="65"/>
      <c r="AT138" s="6" t="s">
        <v>183</v>
      </c>
      <c r="AU138" s="6" t="s">
        <v>102</v>
      </c>
    </row>
    <row r="139" spans="2:63" s="131" customFormat="1" ht="30.75" customHeight="1">
      <c r="B139" s="132"/>
      <c r="C139" s="133"/>
      <c r="D139" s="142" t="s">
        <v>116</v>
      </c>
      <c r="E139" s="142"/>
      <c r="F139" s="142"/>
      <c r="G139" s="142"/>
      <c r="H139" s="142"/>
      <c r="I139" s="142"/>
      <c r="J139" s="142"/>
      <c r="K139" s="142"/>
      <c r="L139" s="142"/>
      <c r="M139" s="236">
        <f>$BK$139</f>
        <v>0</v>
      </c>
      <c r="N139" s="237"/>
      <c r="O139" s="237"/>
      <c r="P139" s="237" t="s">
        <v>158</v>
      </c>
      <c r="Q139" s="235"/>
      <c r="R139" s="135"/>
      <c r="T139" s="136"/>
      <c r="U139" s="133"/>
      <c r="V139" s="133"/>
      <c r="W139" s="137">
        <f>SUM($W$140:$W$145)</f>
        <v>0</v>
      </c>
      <c r="X139" s="137">
        <f>SUM($X$140:$X$145)</f>
        <v>0</v>
      </c>
      <c r="Y139" s="133"/>
      <c r="Z139" s="138">
        <f>SUM($Z$140:$Z$145)</f>
        <v>0</v>
      </c>
      <c r="AA139" s="133"/>
      <c r="AB139" s="138">
        <f>SUM($AB$140:$AB$145)</f>
        <v>0.08220000000000001</v>
      </c>
      <c r="AC139" s="133"/>
      <c r="AD139" s="139">
        <f>SUM($AD$140:$AD$145)</f>
        <v>0</v>
      </c>
      <c r="AR139" s="140" t="s">
        <v>102</v>
      </c>
      <c r="AT139" s="140" t="s">
        <v>86</v>
      </c>
      <c r="AU139" s="140" t="s">
        <v>23</v>
      </c>
      <c r="AY139" s="140" t="s">
        <v>159</v>
      </c>
      <c r="BK139" s="141">
        <f>SUM($BK$140:$BK$145)</f>
        <v>0</v>
      </c>
    </row>
    <row r="140" spans="2:65" s="6" customFormat="1" ht="27" customHeight="1">
      <c r="B140" s="23"/>
      <c r="C140" s="143" t="s">
        <v>184</v>
      </c>
      <c r="D140" s="143" t="s">
        <v>160</v>
      </c>
      <c r="E140" s="144" t="s">
        <v>185</v>
      </c>
      <c r="F140" s="227" t="s">
        <v>186</v>
      </c>
      <c r="G140" s="228"/>
      <c r="H140" s="228"/>
      <c r="I140" s="228"/>
      <c r="J140" s="145" t="s">
        <v>175</v>
      </c>
      <c r="K140" s="146">
        <v>150</v>
      </c>
      <c r="L140" s="147">
        <v>0</v>
      </c>
      <c r="M140" s="230">
        <v>0</v>
      </c>
      <c r="N140" s="228"/>
      <c r="O140" s="228"/>
      <c r="P140" s="229">
        <f>ROUND($V$140*$K$140,2)</f>
        <v>0</v>
      </c>
      <c r="Q140" s="228"/>
      <c r="R140" s="25"/>
      <c r="T140" s="148"/>
      <c r="U140" s="31" t="s">
        <v>50</v>
      </c>
      <c r="V140" s="104">
        <f>$L$140+$M$140</f>
        <v>0</v>
      </c>
      <c r="W140" s="104">
        <f>ROUND($L$140*$K$140,2)</f>
        <v>0</v>
      </c>
      <c r="X140" s="104">
        <f>ROUND($M$140*$K$140,2)</f>
        <v>0</v>
      </c>
      <c r="Y140" s="24"/>
      <c r="Z140" s="149">
        <f>$Y$140*$K$140</f>
        <v>0</v>
      </c>
      <c r="AA140" s="149">
        <v>0</v>
      </c>
      <c r="AB140" s="149">
        <f>$AA$140*$K$140</f>
        <v>0</v>
      </c>
      <c r="AC140" s="149">
        <v>0</v>
      </c>
      <c r="AD140" s="150">
        <f>$AC$140*$K$140</f>
        <v>0</v>
      </c>
      <c r="AR140" s="6" t="s">
        <v>164</v>
      </c>
      <c r="AT140" s="6" t="s">
        <v>160</v>
      </c>
      <c r="AU140" s="6" t="s">
        <v>102</v>
      </c>
      <c r="AY140" s="6" t="s">
        <v>159</v>
      </c>
      <c r="BE140" s="89">
        <f>IF($U$140="základní",$P$140,0)</f>
        <v>0</v>
      </c>
      <c r="BF140" s="89">
        <f>IF($U$140="snížená",$P$140,0)</f>
        <v>0</v>
      </c>
      <c r="BG140" s="89">
        <f>IF($U$140="zákl. přenesená",$P$140,0)</f>
        <v>0</v>
      </c>
      <c r="BH140" s="89">
        <f>IF($U$140="sníž. přenesená",$P$140,0)</f>
        <v>0</v>
      </c>
      <c r="BI140" s="89">
        <f>IF($U$140="nulová",$P$140,0)</f>
        <v>0</v>
      </c>
      <c r="BJ140" s="6" t="s">
        <v>23</v>
      </c>
      <c r="BK140" s="89">
        <f>ROUND($V$140*$K$140,2)</f>
        <v>0</v>
      </c>
      <c r="BL140" s="6" t="s">
        <v>164</v>
      </c>
      <c r="BM140" s="6" t="s">
        <v>187</v>
      </c>
    </row>
    <row r="141" spans="2:65" s="6" customFormat="1" ht="15.75" customHeight="1">
      <c r="B141" s="23"/>
      <c r="C141" s="151" t="s">
        <v>188</v>
      </c>
      <c r="D141" s="151" t="s">
        <v>166</v>
      </c>
      <c r="E141" s="152" t="s">
        <v>189</v>
      </c>
      <c r="F141" s="231" t="s">
        <v>190</v>
      </c>
      <c r="G141" s="232"/>
      <c r="H141" s="232"/>
      <c r="I141" s="232"/>
      <c r="J141" s="153" t="s">
        <v>175</v>
      </c>
      <c r="K141" s="154">
        <v>150</v>
      </c>
      <c r="L141" s="155">
        <v>0</v>
      </c>
      <c r="M141" s="232"/>
      <c r="N141" s="232"/>
      <c r="O141" s="228"/>
      <c r="P141" s="229">
        <f>ROUND($V$141*$K$141,2)</f>
        <v>0</v>
      </c>
      <c r="Q141" s="228"/>
      <c r="R141" s="25"/>
      <c r="T141" s="148"/>
      <c r="U141" s="31" t="s">
        <v>50</v>
      </c>
      <c r="V141" s="104">
        <f>$L$141+$M$141</f>
        <v>0</v>
      </c>
      <c r="W141" s="104">
        <f>ROUND($L$141*$K$141,2)</f>
        <v>0</v>
      </c>
      <c r="X141" s="104">
        <f>ROUND($M$141*$K$141,2)</f>
        <v>0</v>
      </c>
      <c r="Y141" s="24"/>
      <c r="Z141" s="149">
        <f>$Y$141*$K$141</f>
        <v>0</v>
      </c>
      <c r="AA141" s="149">
        <v>2.1E-05</v>
      </c>
      <c r="AB141" s="149">
        <f>$AA$141*$K$141</f>
        <v>0.00315</v>
      </c>
      <c r="AC141" s="149">
        <v>0</v>
      </c>
      <c r="AD141" s="150">
        <f>$AC$141*$K$141</f>
        <v>0</v>
      </c>
      <c r="AR141" s="6" t="s">
        <v>170</v>
      </c>
      <c r="AT141" s="6" t="s">
        <v>166</v>
      </c>
      <c r="AU141" s="6" t="s">
        <v>102</v>
      </c>
      <c r="AY141" s="6" t="s">
        <v>159</v>
      </c>
      <c r="BE141" s="89">
        <f>IF($U$141="základní",$P$141,0)</f>
        <v>0</v>
      </c>
      <c r="BF141" s="89">
        <f>IF($U$141="snížená",$P$141,0)</f>
        <v>0</v>
      </c>
      <c r="BG141" s="89">
        <f>IF($U$141="zákl. přenesená",$P$141,0)</f>
        <v>0</v>
      </c>
      <c r="BH141" s="89">
        <f>IF($U$141="sníž. přenesená",$P$141,0)</f>
        <v>0</v>
      </c>
      <c r="BI141" s="89">
        <f>IF($U$141="nulová",$P$141,0)</f>
        <v>0</v>
      </c>
      <c r="BJ141" s="6" t="s">
        <v>23</v>
      </c>
      <c r="BK141" s="89">
        <f>ROUND($V$141*$K$141,2)</f>
        <v>0</v>
      </c>
      <c r="BL141" s="6" t="s">
        <v>164</v>
      </c>
      <c r="BM141" s="6" t="s">
        <v>191</v>
      </c>
    </row>
    <row r="142" spans="2:47" s="6" customFormat="1" ht="18.75" customHeight="1">
      <c r="B142" s="23"/>
      <c r="C142" s="24"/>
      <c r="D142" s="24"/>
      <c r="E142" s="24"/>
      <c r="F142" s="233" t="s">
        <v>192</v>
      </c>
      <c r="G142" s="183"/>
      <c r="H142" s="183"/>
      <c r="I142" s="183"/>
      <c r="J142" s="24"/>
      <c r="K142" s="24"/>
      <c r="L142" s="24"/>
      <c r="M142" s="24"/>
      <c r="N142" s="24"/>
      <c r="O142" s="24"/>
      <c r="P142" s="24"/>
      <c r="Q142" s="24"/>
      <c r="R142" s="25"/>
      <c r="T142" s="64"/>
      <c r="U142" s="24"/>
      <c r="V142" s="24"/>
      <c r="W142" s="24"/>
      <c r="X142" s="24"/>
      <c r="Y142" s="24"/>
      <c r="Z142" s="24"/>
      <c r="AA142" s="24"/>
      <c r="AB142" s="24"/>
      <c r="AC142" s="24"/>
      <c r="AD142" s="65"/>
      <c r="AT142" s="6" t="s">
        <v>183</v>
      </c>
      <c r="AU142" s="6" t="s">
        <v>102</v>
      </c>
    </row>
    <row r="143" spans="2:65" s="6" customFormat="1" ht="27" customHeight="1">
      <c r="B143" s="23"/>
      <c r="C143" s="143" t="s">
        <v>193</v>
      </c>
      <c r="D143" s="143" t="s">
        <v>160</v>
      </c>
      <c r="E143" s="144" t="s">
        <v>194</v>
      </c>
      <c r="F143" s="227" t="s">
        <v>195</v>
      </c>
      <c r="G143" s="228"/>
      <c r="H143" s="228"/>
      <c r="I143" s="228"/>
      <c r="J143" s="145" t="s">
        <v>175</v>
      </c>
      <c r="K143" s="146">
        <v>150</v>
      </c>
      <c r="L143" s="147">
        <v>0</v>
      </c>
      <c r="M143" s="230">
        <v>0</v>
      </c>
      <c r="N143" s="228"/>
      <c r="O143" s="228"/>
      <c r="P143" s="229">
        <f>ROUND($V$143*$K$143,2)</f>
        <v>0</v>
      </c>
      <c r="Q143" s="228"/>
      <c r="R143" s="25"/>
      <c r="T143" s="148"/>
      <c r="U143" s="31" t="s">
        <v>50</v>
      </c>
      <c r="V143" s="104">
        <f>$L$143+$M$143</f>
        <v>0</v>
      </c>
      <c r="W143" s="104">
        <f>ROUND($L$143*$K$143,2)</f>
        <v>0</v>
      </c>
      <c r="X143" s="104">
        <f>ROUND($M$143*$K$143,2)</f>
        <v>0</v>
      </c>
      <c r="Y143" s="24"/>
      <c r="Z143" s="149">
        <f>$Y$143*$K$143</f>
        <v>0</v>
      </c>
      <c r="AA143" s="149">
        <v>0</v>
      </c>
      <c r="AB143" s="149">
        <f>$AA$143*$K$143</f>
        <v>0</v>
      </c>
      <c r="AC143" s="149">
        <v>0</v>
      </c>
      <c r="AD143" s="150">
        <f>$AC$143*$K$143</f>
        <v>0</v>
      </c>
      <c r="AR143" s="6" t="s">
        <v>164</v>
      </c>
      <c r="AT143" s="6" t="s">
        <v>160</v>
      </c>
      <c r="AU143" s="6" t="s">
        <v>102</v>
      </c>
      <c r="AY143" s="6" t="s">
        <v>159</v>
      </c>
      <c r="BE143" s="89">
        <f>IF($U$143="základní",$P$143,0)</f>
        <v>0</v>
      </c>
      <c r="BF143" s="89">
        <f>IF($U$143="snížená",$P$143,0)</f>
        <v>0</v>
      </c>
      <c r="BG143" s="89">
        <f>IF($U$143="zákl. přenesená",$P$143,0)</f>
        <v>0</v>
      </c>
      <c r="BH143" s="89">
        <f>IF($U$143="sníž. přenesená",$P$143,0)</f>
        <v>0</v>
      </c>
      <c r="BI143" s="89">
        <f>IF($U$143="nulová",$P$143,0)</f>
        <v>0</v>
      </c>
      <c r="BJ143" s="6" t="s">
        <v>23</v>
      </c>
      <c r="BK143" s="89">
        <f>ROUND($V$143*$K$143,2)</f>
        <v>0</v>
      </c>
      <c r="BL143" s="6" t="s">
        <v>164</v>
      </c>
      <c r="BM143" s="6" t="s">
        <v>196</v>
      </c>
    </row>
    <row r="144" spans="2:65" s="6" customFormat="1" ht="15.75" customHeight="1">
      <c r="B144" s="23"/>
      <c r="C144" s="151" t="s">
        <v>197</v>
      </c>
      <c r="D144" s="151" t="s">
        <v>166</v>
      </c>
      <c r="E144" s="152" t="s">
        <v>198</v>
      </c>
      <c r="F144" s="231" t="s">
        <v>199</v>
      </c>
      <c r="G144" s="232"/>
      <c r="H144" s="232"/>
      <c r="I144" s="232"/>
      <c r="J144" s="153" t="s">
        <v>175</v>
      </c>
      <c r="K144" s="154">
        <v>150</v>
      </c>
      <c r="L144" s="155">
        <v>0</v>
      </c>
      <c r="M144" s="232"/>
      <c r="N144" s="232"/>
      <c r="O144" s="228"/>
      <c r="P144" s="229">
        <f>ROUND($V$144*$K$144,2)</f>
        <v>0</v>
      </c>
      <c r="Q144" s="228"/>
      <c r="R144" s="25"/>
      <c r="T144" s="148"/>
      <c r="U144" s="31" t="s">
        <v>50</v>
      </c>
      <c r="V144" s="104">
        <f>$L$144+$M$144</f>
        <v>0</v>
      </c>
      <c r="W144" s="104">
        <f>ROUND($L$144*$K$144,2)</f>
        <v>0</v>
      </c>
      <c r="X144" s="104">
        <f>ROUND($M$144*$K$144,2)</f>
        <v>0</v>
      </c>
      <c r="Y144" s="24"/>
      <c r="Z144" s="149">
        <f>$Y$144*$K$144</f>
        <v>0</v>
      </c>
      <c r="AA144" s="149">
        <v>0.000527</v>
      </c>
      <c r="AB144" s="149">
        <f>$AA$144*$K$144</f>
        <v>0.07905000000000001</v>
      </c>
      <c r="AC144" s="149">
        <v>0</v>
      </c>
      <c r="AD144" s="150">
        <f>$AC$144*$K$144</f>
        <v>0</v>
      </c>
      <c r="AR144" s="6" t="s">
        <v>170</v>
      </c>
      <c r="AT144" s="6" t="s">
        <v>166</v>
      </c>
      <c r="AU144" s="6" t="s">
        <v>102</v>
      </c>
      <c r="AY144" s="6" t="s">
        <v>159</v>
      </c>
      <c r="BE144" s="89">
        <f>IF($U$144="základní",$P$144,0)</f>
        <v>0</v>
      </c>
      <c r="BF144" s="89">
        <f>IF($U$144="snížená",$P$144,0)</f>
        <v>0</v>
      </c>
      <c r="BG144" s="89">
        <f>IF($U$144="zákl. přenesená",$P$144,0)</f>
        <v>0</v>
      </c>
      <c r="BH144" s="89">
        <f>IF($U$144="sníž. přenesená",$P$144,0)</f>
        <v>0</v>
      </c>
      <c r="BI144" s="89">
        <f>IF($U$144="nulová",$P$144,0)</f>
        <v>0</v>
      </c>
      <c r="BJ144" s="6" t="s">
        <v>23</v>
      </c>
      <c r="BK144" s="89">
        <f>ROUND($V$144*$K$144,2)</f>
        <v>0</v>
      </c>
      <c r="BL144" s="6" t="s">
        <v>164</v>
      </c>
      <c r="BM144" s="6" t="s">
        <v>200</v>
      </c>
    </row>
    <row r="145" spans="2:47" s="6" customFormat="1" ht="18.75" customHeight="1">
      <c r="B145" s="23"/>
      <c r="C145" s="24"/>
      <c r="D145" s="24"/>
      <c r="E145" s="24"/>
      <c r="F145" s="233" t="s">
        <v>201</v>
      </c>
      <c r="G145" s="183"/>
      <c r="H145" s="183"/>
      <c r="I145" s="183"/>
      <c r="J145" s="24"/>
      <c r="K145" s="24"/>
      <c r="L145" s="24"/>
      <c r="M145" s="24"/>
      <c r="N145" s="24"/>
      <c r="O145" s="24"/>
      <c r="P145" s="24"/>
      <c r="Q145" s="24"/>
      <c r="R145" s="25"/>
      <c r="T145" s="64"/>
      <c r="U145" s="24"/>
      <c r="V145" s="24"/>
      <c r="W145" s="24"/>
      <c r="X145" s="24"/>
      <c r="Y145" s="24"/>
      <c r="Z145" s="24"/>
      <c r="AA145" s="24"/>
      <c r="AB145" s="24"/>
      <c r="AC145" s="24"/>
      <c r="AD145" s="65"/>
      <c r="AT145" s="6" t="s">
        <v>183</v>
      </c>
      <c r="AU145" s="6" t="s">
        <v>102</v>
      </c>
    </row>
    <row r="146" spans="2:63" s="131" customFormat="1" ht="30.75" customHeight="1">
      <c r="B146" s="132"/>
      <c r="C146" s="133"/>
      <c r="D146" s="142" t="s">
        <v>117</v>
      </c>
      <c r="E146" s="142"/>
      <c r="F146" s="142"/>
      <c r="G146" s="142"/>
      <c r="H146" s="142"/>
      <c r="I146" s="142"/>
      <c r="J146" s="142"/>
      <c r="K146" s="142"/>
      <c r="L146" s="142"/>
      <c r="M146" s="236">
        <f>$BK$146</f>
        <v>0</v>
      </c>
      <c r="N146" s="237"/>
      <c r="O146" s="237"/>
      <c r="P146" s="237" t="s">
        <v>158</v>
      </c>
      <c r="Q146" s="235"/>
      <c r="R146" s="135"/>
      <c r="T146" s="136"/>
      <c r="U146" s="133"/>
      <c r="V146" s="133"/>
      <c r="W146" s="137">
        <f>SUM($W$147:$W$148)</f>
        <v>0</v>
      </c>
      <c r="X146" s="137">
        <f>SUM($X$147:$X$148)</f>
        <v>0</v>
      </c>
      <c r="Y146" s="133"/>
      <c r="Z146" s="138">
        <f>SUM($Z$147:$Z$148)</f>
        <v>0</v>
      </c>
      <c r="AA146" s="133"/>
      <c r="AB146" s="138">
        <f>SUM($AB$147:$AB$148)</f>
        <v>0.058</v>
      </c>
      <c r="AC146" s="133"/>
      <c r="AD146" s="139">
        <f>SUM($AD$147:$AD$148)</f>
        <v>0</v>
      </c>
      <c r="AR146" s="140" t="s">
        <v>102</v>
      </c>
      <c r="AT146" s="140" t="s">
        <v>86</v>
      </c>
      <c r="AU146" s="140" t="s">
        <v>23</v>
      </c>
      <c r="AY146" s="140" t="s">
        <v>159</v>
      </c>
      <c r="BK146" s="141">
        <f>SUM($BK$147:$BK$148)</f>
        <v>0</v>
      </c>
    </row>
    <row r="147" spans="2:65" s="6" customFormat="1" ht="27" customHeight="1">
      <c r="B147" s="23"/>
      <c r="C147" s="143" t="s">
        <v>202</v>
      </c>
      <c r="D147" s="143" t="s">
        <v>160</v>
      </c>
      <c r="E147" s="144" t="s">
        <v>203</v>
      </c>
      <c r="F147" s="227" t="s">
        <v>204</v>
      </c>
      <c r="G147" s="228"/>
      <c r="H147" s="228"/>
      <c r="I147" s="228"/>
      <c r="J147" s="145" t="s">
        <v>163</v>
      </c>
      <c r="K147" s="146">
        <v>1</v>
      </c>
      <c r="L147" s="147">
        <v>0</v>
      </c>
      <c r="M147" s="230">
        <v>0</v>
      </c>
      <c r="N147" s="228"/>
      <c r="O147" s="228"/>
      <c r="P147" s="229">
        <f>ROUND($V$147*$K$147,2)</f>
        <v>0</v>
      </c>
      <c r="Q147" s="228"/>
      <c r="R147" s="25"/>
      <c r="T147" s="148"/>
      <c r="U147" s="31" t="s">
        <v>50</v>
      </c>
      <c r="V147" s="104">
        <f>$L$147+$M$147</f>
        <v>0</v>
      </c>
      <c r="W147" s="104">
        <f>ROUND($L$147*$K$147,2)</f>
        <v>0</v>
      </c>
      <c r="X147" s="104">
        <f>ROUND($M$147*$K$147,2)</f>
        <v>0</v>
      </c>
      <c r="Y147" s="24"/>
      <c r="Z147" s="149">
        <f>$Y$147*$K$147</f>
        <v>0</v>
      </c>
      <c r="AA147" s="149">
        <v>0</v>
      </c>
      <c r="AB147" s="149">
        <f>$AA$147*$K$147</f>
        <v>0</v>
      </c>
      <c r="AC147" s="149">
        <v>0</v>
      </c>
      <c r="AD147" s="150">
        <f>$AC$147*$K$147</f>
        <v>0</v>
      </c>
      <c r="AR147" s="6" t="s">
        <v>164</v>
      </c>
      <c r="AT147" s="6" t="s">
        <v>160</v>
      </c>
      <c r="AU147" s="6" t="s">
        <v>102</v>
      </c>
      <c r="AY147" s="6" t="s">
        <v>159</v>
      </c>
      <c r="BE147" s="89">
        <f>IF($U$147="základní",$P$147,0)</f>
        <v>0</v>
      </c>
      <c r="BF147" s="89">
        <f>IF($U$147="snížená",$P$147,0)</f>
        <v>0</v>
      </c>
      <c r="BG147" s="89">
        <f>IF($U$147="zákl. přenesená",$P$147,0)</f>
        <v>0</v>
      </c>
      <c r="BH147" s="89">
        <f>IF($U$147="sníž. přenesená",$P$147,0)</f>
        <v>0</v>
      </c>
      <c r="BI147" s="89">
        <f>IF($U$147="nulová",$P$147,0)</f>
        <v>0</v>
      </c>
      <c r="BJ147" s="6" t="s">
        <v>23</v>
      </c>
      <c r="BK147" s="89">
        <f>ROUND($V$147*$K$147,2)</f>
        <v>0</v>
      </c>
      <c r="BL147" s="6" t="s">
        <v>164</v>
      </c>
      <c r="BM147" s="6" t="s">
        <v>205</v>
      </c>
    </row>
    <row r="148" spans="2:65" s="6" customFormat="1" ht="27" customHeight="1">
      <c r="B148" s="23"/>
      <c r="C148" s="151" t="s">
        <v>28</v>
      </c>
      <c r="D148" s="151" t="s">
        <v>166</v>
      </c>
      <c r="E148" s="152" t="s">
        <v>206</v>
      </c>
      <c r="F148" s="231" t="s">
        <v>207</v>
      </c>
      <c r="G148" s="232"/>
      <c r="H148" s="232"/>
      <c r="I148" s="232"/>
      <c r="J148" s="153" t="s">
        <v>163</v>
      </c>
      <c r="K148" s="154">
        <v>1</v>
      </c>
      <c r="L148" s="155">
        <v>0</v>
      </c>
      <c r="M148" s="232"/>
      <c r="N148" s="232"/>
      <c r="O148" s="228"/>
      <c r="P148" s="229">
        <f>ROUND($V$148*$K$148,2)</f>
        <v>0</v>
      </c>
      <c r="Q148" s="228"/>
      <c r="R148" s="25"/>
      <c r="T148" s="148"/>
      <c r="U148" s="31" t="s">
        <v>50</v>
      </c>
      <c r="V148" s="104">
        <f>$L$148+$M$148</f>
        <v>0</v>
      </c>
      <c r="W148" s="104">
        <f>ROUND($L$148*$K$148,2)</f>
        <v>0</v>
      </c>
      <c r="X148" s="104">
        <f>ROUND($M$148*$K$148,2)</f>
        <v>0</v>
      </c>
      <c r="Y148" s="24"/>
      <c r="Z148" s="149">
        <f>$Y$148*$K$148</f>
        <v>0</v>
      </c>
      <c r="AA148" s="149">
        <v>0.058</v>
      </c>
      <c r="AB148" s="149">
        <f>$AA$148*$K$148</f>
        <v>0.058</v>
      </c>
      <c r="AC148" s="149">
        <v>0</v>
      </c>
      <c r="AD148" s="150">
        <f>$AC$148*$K$148</f>
        <v>0</v>
      </c>
      <c r="AR148" s="6" t="s">
        <v>170</v>
      </c>
      <c r="AT148" s="6" t="s">
        <v>166</v>
      </c>
      <c r="AU148" s="6" t="s">
        <v>102</v>
      </c>
      <c r="AY148" s="6" t="s">
        <v>159</v>
      </c>
      <c r="BE148" s="89">
        <f>IF($U$148="základní",$P$148,0)</f>
        <v>0</v>
      </c>
      <c r="BF148" s="89">
        <f>IF($U$148="snížená",$P$148,0)</f>
        <v>0</v>
      </c>
      <c r="BG148" s="89">
        <f>IF($U$148="zákl. přenesená",$P$148,0)</f>
        <v>0</v>
      </c>
      <c r="BH148" s="89">
        <f>IF($U$148="sníž. přenesená",$P$148,0)</f>
        <v>0</v>
      </c>
      <c r="BI148" s="89">
        <f>IF($U$148="nulová",$P$148,0)</f>
        <v>0</v>
      </c>
      <c r="BJ148" s="6" t="s">
        <v>23</v>
      </c>
      <c r="BK148" s="89">
        <f>ROUND($V$148*$K$148,2)</f>
        <v>0</v>
      </c>
      <c r="BL148" s="6" t="s">
        <v>164</v>
      </c>
      <c r="BM148" s="6" t="s">
        <v>208</v>
      </c>
    </row>
    <row r="149" spans="2:63" s="131" customFormat="1" ht="30.75" customHeight="1">
      <c r="B149" s="132"/>
      <c r="C149" s="133"/>
      <c r="D149" s="142" t="s">
        <v>118</v>
      </c>
      <c r="E149" s="142"/>
      <c r="F149" s="142"/>
      <c r="G149" s="142"/>
      <c r="H149" s="142"/>
      <c r="I149" s="142"/>
      <c r="J149" s="142"/>
      <c r="K149" s="142"/>
      <c r="L149" s="142"/>
      <c r="M149" s="236">
        <f>$BK$149</f>
        <v>0</v>
      </c>
      <c r="N149" s="237"/>
      <c r="O149" s="237"/>
      <c r="P149" s="237" t="s">
        <v>158</v>
      </c>
      <c r="Q149" s="235"/>
      <c r="R149" s="135"/>
      <c r="T149" s="136"/>
      <c r="U149" s="133"/>
      <c r="V149" s="133"/>
      <c r="W149" s="137">
        <f>SUM($W$150:$W$152)</f>
        <v>0</v>
      </c>
      <c r="X149" s="137">
        <f>SUM($X$150:$X$152)</f>
        <v>0</v>
      </c>
      <c r="Y149" s="133"/>
      <c r="Z149" s="138">
        <f>SUM($Z$150:$Z$152)</f>
        <v>0</v>
      </c>
      <c r="AA149" s="133"/>
      <c r="AB149" s="138">
        <f>SUM($AB$150:$AB$152)</f>
        <v>0</v>
      </c>
      <c r="AC149" s="133"/>
      <c r="AD149" s="139">
        <f>SUM($AD$150:$AD$152)</f>
        <v>0</v>
      </c>
      <c r="AR149" s="140" t="s">
        <v>102</v>
      </c>
      <c r="AT149" s="140" t="s">
        <v>86</v>
      </c>
      <c r="AU149" s="140" t="s">
        <v>23</v>
      </c>
      <c r="AY149" s="140" t="s">
        <v>159</v>
      </c>
      <c r="BK149" s="141">
        <f>SUM($BK$150:$BK$152)</f>
        <v>0</v>
      </c>
    </row>
    <row r="150" spans="2:65" s="6" customFormat="1" ht="27" customHeight="1">
      <c r="B150" s="23"/>
      <c r="C150" s="143" t="s">
        <v>209</v>
      </c>
      <c r="D150" s="143" t="s">
        <v>160</v>
      </c>
      <c r="E150" s="144" t="s">
        <v>210</v>
      </c>
      <c r="F150" s="227" t="s">
        <v>211</v>
      </c>
      <c r="G150" s="228"/>
      <c r="H150" s="228"/>
      <c r="I150" s="228"/>
      <c r="J150" s="145" t="s">
        <v>163</v>
      </c>
      <c r="K150" s="146">
        <v>1</v>
      </c>
      <c r="L150" s="147">
        <v>0</v>
      </c>
      <c r="M150" s="230">
        <v>0</v>
      </c>
      <c r="N150" s="228"/>
      <c r="O150" s="228"/>
      <c r="P150" s="229">
        <f>ROUND($V$150*$K$150,2)</f>
        <v>0</v>
      </c>
      <c r="Q150" s="228"/>
      <c r="R150" s="25"/>
      <c r="T150" s="148"/>
      <c r="U150" s="31" t="s">
        <v>50</v>
      </c>
      <c r="V150" s="104">
        <f>$L$150+$M$150</f>
        <v>0</v>
      </c>
      <c r="W150" s="104">
        <f>ROUND($L$150*$K$150,2)</f>
        <v>0</v>
      </c>
      <c r="X150" s="104">
        <f>ROUND($M$150*$K$150,2)</f>
        <v>0</v>
      </c>
      <c r="Y150" s="24"/>
      <c r="Z150" s="149">
        <f>$Y$150*$K$150</f>
        <v>0</v>
      </c>
      <c r="AA150" s="149">
        <v>0</v>
      </c>
      <c r="AB150" s="149">
        <f>$AA$150*$K$150</f>
        <v>0</v>
      </c>
      <c r="AC150" s="149">
        <v>0</v>
      </c>
      <c r="AD150" s="150">
        <f>$AC$150*$K$150</f>
        <v>0</v>
      </c>
      <c r="AR150" s="6" t="s">
        <v>164</v>
      </c>
      <c r="AT150" s="6" t="s">
        <v>160</v>
      </c>
      <c r="AU150" s="6" t="s">
        <v>102</v>
      </c>
      <c r="AY150" s="6" t="s">
        <v>159</v>
      </c>
      <c r="BE150" s="89">
        <f>IF($U$150="základní",$P$150,0)</f>
        <v>0</v>
      </c>
      <c r="BF150" s="89">
        <f>IF($U$150="snížená",$P$150,0)</f>
        <v>0</v>
      </c>
      <c r="BG150" s="89">
        <f>IF($U$150="zákl. přenesená",$P$150,0)</f>
        <v>0</v>
      </c>
      <c r="BH150" s="89">
        <f>IF($U$150="sníž. přenesená",$P$150,0)</f>
        <v>0</v>
      </c>
      <c r="BI150" s="89">
        <f>IF($U$150="nulová",$P$150,0)</f>
        <v>0</v>
      </c>
      <c r="BJ150" s="6" t="s">
        <v>23</v>
      </c>
      <c r="BK150" s="89">
        <f>ROUND($V$150*$K$150,2)</f>
        <v>0</v>
      </c>
      <c r="BL150" s="6" t="s">
        <v>164</v>
      </c>
      <c r="BM150" s="6" t="s">
        <v>212</v>
      </c>
    </row>
    <row r="151" spans="2:65" s="6" customFormat="1" ht="27" customHeight="1">
      <c r="B151" s="23"/>
      <c r="C151" s="151" t="s">
        <v>213</v>
      </c>
      <c r="D151" s="151" t="s">
        <v>166</v>
      </c>
      <c r="E151" s="152" t="s">
        <v>214</v>
      </c>
      <c r="F151" s="231" t="s">
        <v>215</v>
      </c>
      <c r="G151" s="232"/>
      <c r="H151" s="232"/>
      <c r="I151" s="232"/>
      <c r="J151" s="153" t="s">
        <v>169</v>
      </c>
      <c r="K151" s="154">
        <v>1</v>
      </c>
      <c r="L151" s="155">
        <v>0</v>
      </c>
      <c r="M151" s="232"/>
      <c r="N151" s="232"/>
      <c r="O151" s="228"/>
      <c r="P151" s="229">
        <f>ROUND($V$151*$K$151,2)</f>
        <v>0</v>
      </c>
      <c r="Q151" s="228"/>
      <c r="R151" s="25"/>
      <c r="T151" s="148"/>
      <c r="U151" s="31" t="s">
        <v>50</v>
      </c>
      <c r="V151" s="104">
        <f>$L$151+$M$151</f>
        <v>0</v>
      </c>
      <c r="W151" s="104">
        <f>ROUND($L$151*$K$151,2)</f>
        <v>0</v>
      </c>
      <c r="X151" s="104">
        <f>ROUND($M$151*$K$151,2)</f>
        <v>0</v>
      </c>
      <c r="Y151" s="24"/>
      <c r="Z151" s="149">
        <f>$Y$151*$K$151</f>
        <v>0</v>
      </c>
      <c r="AA151" s="149">
        <v>0</v>
      </c>
      <c r="AB151" s="149">
        <f>$AA$151*$K$151</f>
        <v>0</v>
      </c>
      <c r="AC151" s="149">
        <v>0</v>
      </c>
      <c r="AD151" s="150">
        <f>$AC$151*$K$151</f>
        <v>0</v>
      </c>
      <c r="AR151" s="6" t="s">
        <v>170</v>
      </c>
      <c r="AT151" s="6" t="s">
        <v>166</v>
      </c>
      <c r="AU151" s="6" t="s">
        <v>102</v>
      </c>
      <c r="AY151" s="6" t="s">
        <v>159</v>
      </c>
      <c r="BE151" s="89">
        <f>IF($U$151="základní",$P$151,0)</f>
        <v>0</v>
      </c>
      <c r="BF151" s="89">
        <f>IF($U$151="snížená",$P$151,0)</f>
        <v>0</v>
      </c>
      <c r="BG151" s="89">
        <f>IF($U$151="zákl. přenesená",$P$151,0)</f>
        <v>0</v>
      </c>
      <c r="BH151" s="89">
        <f>IF($U$151="sníž. přenesená",$P$151,0)</f>
        <v>0</v>
      </c>
      <c r="BI151" s="89">
        <f>IF($U$151="nulová",$P$151,0)</f>
        <v>0</v>
      </c>
      <c r="BJ151" s="6" t="s">
        <v>23</v>
      </c>
      <c r="BK151" s="89">
        <f>ROUND($V$151*$K$151,2)</f>
        <v>0</v>
      </c>
      <c r="BL151" s="6" t="s">
        <v>164</v>
      </c>
      <c r="BM151" s="6" t="s">
        <v>216</v>
      </c>
    </row>
    <row r="152" spans="2:47" s="6" customFormat="1" ht="138.75" customHeight="1">
      <c r="B152" s="23"/>
      <c r="C152" s="24"/>
      <c r="D152" s="24"/>
      <c r="E152" s="24"/>
      <c r="F152" s="233" t="s">
        <v>217</v>
      </c>
      <c r="G152" s="183"/>
      <c r="H152" s="183"/>
      <c r="I152" s="183"/>
      <c r="J152" s="24"/>
      <c r="K152" s="24"/>
      <c r="L152" s="24"/>
      <c r="M152" s="24"/>
      <c r="N152" s="24"/>
      <c r="O152" s="24"/>
      <c r="P152" s="24"/>
      <c r="Q152" s="24"/>
      <c r="R152" s="25"/>
      <c r="T152" s="64"/>
      <c r="U152" s="24"/>
      <c r="V152" s="24"/>
      <c r="W152" s="24"/>
      <c r="X152" s="24"/>
      <c r="Y152" s="24"/>
      <c r="Z152" s="24"/>
      <c r="AA152" s="24"/>
      <c r="AB152" s="24"/>
      <c r="AC152" s="24"/>
      <c r="AD152" s="65"/>
      <c r="AT152" s="6" t="s">
        <v>183</v>
      </c>
      <c r="AU152" s="6" t="s">
        <v>102</v>
      </c>
    </row>
    <row r="153" spans="2:63" s="131" customFormat="1" ht="37.5" customHeight="1">
      <c r="B153" s="132"/>
      <c r="C153" s="133"/>
      <c r="D153" s="134" t="s">
        <v>119</v>
      </c>
      <c r="E153" s="134"/>
      <c r="F153" s="134"/>
      <c r="G153" s="134"/>
      <c r="H153" s="134"/>
      <c r="I153" s="134"/>
      <c r="J153" s="134"/>
      <c r="K153" s="134"/>
      <c r="L153" s="134"/>
      <c r="M153" s="223">
        <f>$BK$153</f>
        <v>0</v>
      </c>
      <c r="N153" s="234"/>
      <c r="O153" s="234"/>
      <c r="P153" s="234" t="s">
        <v>158</v>
      </c>
      <c r="Q153" s="235"/>
      <c r="R153" s="135"/>
      <c r="T153" s="136"/>
      <c r="U153" s="133"/>
      <c r="V153" s="133"/>
      <c r="W153" s="137">
        <f>$W$154+$W$169+$W$260</f>
        <v>0</v>
      </c>
      <c r="X153" s="137">
        <f>$X$154+$X$169+$X$260</f>
        <v>0</v>
      </c>
      <c r="Y153" s="133"/>
      <c r="Z153" s="138">
        <f>$Z$154+$Z$169+$Z$260</f>
        <v>0</v>
      </c>
      <c r="AA153" s="133"/>
      <c r="AB153" s="138">
        <f>$AB$154+$AB$169+$AB$260</f>
        <v>191.77750095999997</v>
      </c>
      <c r="AC153" s="133"/>
      <c r="AD153" s="139">
        <f>$AD$154+$AD$169+$AD$260</f>
        <v>0</v>
      </c>
      <c r="AR153" s="140" t="s">
        <v>172</v>
      </c>
      <c r="AT153" s="140" t="s">
        <v>86</v>
      </c>
      <c r="AU153" s="140" t="s">
        <v>87</v>
      </c>
      <c r="AY153" s="140" t="s">
        <v>159</v>
      </c>
      <c r="BK153" s="141">
        <f>$BK$154+$BK$169+$BK$260</f>
        <v>0</v>
      </c>
    </row>
    <row r="154" spans="2:63" s="131" customFormat="1" ht="21" customHeight="1">
      <c r="B154" s="132"/>
      <c r="C154" s="133"/>
      <c r="D154" s="142" t="s">
        <v>120</v>
      </c>
      <c r="E154" s="142"/>
      <c r="F154" s="142"/>
      <c r="G154" s="142"/>
      <c r="H154" s="142"/>
      <c r="I154" s="142"/>
      <c r="J154" s="142"/>
      <c r="K154" s="142"/>
      <c r="L154" s="142"/>
      <c r="M154" s="236">
        <f>$BK$154</f>
        <v>0</v>
      </c>
      <c r="N154" s="237"/>
      <c r="O154" s="237"/>
      <c r="P154" s="237" t="s">
        <v>158</v>
      </c>
      <c r="Q154" s="235"/>
      <c r="R154" s="135"/>
      <c r="T154" s="136"/>
      <c r="U154" s="133"/>
      <c r="V154" s="133"/>
      <c r="W154" s="137">
        <f>SUM($W$155:$W$168)</f>
        <v>0</v>
      </c>
      <c r="X154" s="137">
        <f>SUM($X$155:$X$168)</f>
        <v>0</v>
      </c>
      <c r="Y154" s="133"/>
      <c r="Z154" s="138">
        <f>SUM($Z$155:$Z$168)</f>
        <v>0</v>
      </c>
      <c r="AA154" s="133"/>
      <c r="AB154" s="138">
        <f>SUM($AB$155:$AB$168)</f>
        <v>0.0209</v>
      </c>
      <c r="AC154" s="133"/>
      <c r="AD154" s="139">
        <f>SUM($AD$155:$AD$168)</f>
        <v>0</v>
      </c>
      <c r="AR154" s="140" t="s">
        <v>172</v>
      </c>
      <c r="AT154" s="140" t="s">
        <v>86</v>
      </c>
      <c r="AU154" s="140" t="s">
        <v>23</v>
      </c>
      <c r="AY154" s="140" t="s">
        <v>159</v>
      </c>
      <c r="BK154" s="141">
        <f>SUM($BK$155:$BK$168)</f>
        <v>0</v>
      </c>
    </row>
    <row r="155" spans="2:65" s="6" customFormat="1" ht="39" customHeight="1">
      <c r="B155" s="23"/>
      <c r="C155" s="143" t="s">
        <v>218</v>
      </c>
      <c r="D155" s="143" t="s">
        <v>160</v>
      </c>
      <c r="E155" s="144" t="s">
        <v>219</v>
      </c>
      <c r="F155" s="227" t="s">
        <v>220</v>
      </c>
      <c r="G155" s="228"/>
      <c r="H155" s="228"/>
      <c r="I155" s="228"/>
      <c r="J155" s="145" t="s">
        <v>163</v>
      </c>
      <c r="K155" s="146">
        <v>5</v>
      </c>
      <c r="L155" s="147">
        <v>0</v>
      </c>
      <c r="M155" s="230">
        <v>0</v>
      </c>
      <c r="N155" s="228"/>
      <c r="O155" s="228"/>
      <c r="P155" s="229">
        <f>ROUND($V$155*$K$155,2)</f>
        <v>0</v>
      </c>
      <c r="Q155" s="228"/>
      <c r="R155" s="25"/>
      <c r="T155" s="148"/>
      <c r="U155" s="31" t="s">
        <v>50</v>
      </c>
      <c r="V155" s="104">
        <f>$L$155+$M$155</f>
        <v>0</v>
      </c>
      <c r="W155" s="104">
        <f>ROUND($L$155*$K$155,2)</f>
        <v>0</v>
      </c>
      <c r="X155" s="104">
        <f>ROUND($M$155*$K$155,2)</f>
        <v>0</v>
      </c>
      <c r="Y155" s="24"/>
      <c r="Z155" s="149">
        <f>$Y$155*$K$155</f>
        <v>0</v>
      </c>
      <c r="AA155" s="149">
        <v>0</v>
      </c>
      <c r="AB155" s="149">
        <f>$AA$155*$K$155</f>
        <v>0</v>
      </c>
      <c r="AC155" s="149">
        <v>0</v>
      </c>
      <c r="AD155" s="150">
        <f>$AC$155*$K$155</f>
        <v>0</v>
      </c>
      <c r="AR155" s="6" t="s">
        <v>221</v>
      </c>
      <c r="AT155" s="6" t="s">
        <v>160</v>
      </c>
      <c r="AU155" s="6" t="s">
        <v>102</v>
      </c>
      <c r="AY155" s="6" t="s">
        <v>159</v>
      </c>
      <c r="BE155" s="89">
        <f>IF($U$155="základní",$P$155,0)</f>
        <v>0</v>
      </c>
      <c r="BF155" s="89">
        <f>IF($U$155="snížená",$P$155,0)</f>
        <v>0</v>
      </c>
      <c r="BG155" s="89">
        <f>IF($U$155="zákl. přenesená",$P$155,0)</f>
        <v>0</v>
      </c>
      <c r="BH155" s="89">
        <f>IF($U$155="sníž. přenesená",$P$155,0)</f>
        <v>0</v>
      </c>
      <c r="BI155" s="89">
        <f>IF($U$155="nulová",$P$155,0)</f>
        <v>0</v>
      </c>
      <c r="BJ155" s="6" t="s">
        <v>23</v>
      </c>
      <c r="BK155" s="89">
        <f>ROUND($V$155*$K$155,2)</f>
        <v>0</v>
      </c>
      <c r="BL155" s="6" t="s">
        <v>221</v>
      </c>
      <c r="BM155" s="6" t="s">
        <v>222</v>
      </c>
    </row>
    <row r="156" spans="2:65" s="6" customFormat="1" ht="27" customHeight="1">
      <c r="B156" s="23"/>
      <c r="C156" s="151" t="s">
        <v>223</v>
      </c>
      <c r="D156" s="151" t="s">
        <v>166</v>
      </c>
      <c r="E156" s="152" t="s">
        <v>224</v>
      </c>
      <c r="F156" s="231" t="s">
        <v>225</v>
      </c>
      <c r="G156" s="232"/>
      <c r="H156" s="232"/>
      <c r="I156" s="232"/>
      <c r="J156" s="153" t="s">
        <v>163</v>
      </c>
      <c r="K156" s="154">
        <v>5</v>
      </c>
      <c r="L156" s="155">
        <v>0</v>
      </c>
      <c r="M156" s="232"/>
      <c r="N156" s="232"/>
      <c r="O156" s="228"/>
      <c r="P156" s="229">
        <f>ROUND($V$156*$K$156,2)</f>
        <v>0</v>
      </c>
      <c r="Q156" s="228"/>
      <c r="R156" s="25"/>
      <c r="T156" s="148"/>
      <c r="U156" s="31" t="s">
        <v>50</v>
      </c>
      <c r="V156" s="104">
        <f>$L$156+$M$156</f>
        <v>0</v>
      </c>
      <c r="W156" s="104">
        <f>ROUND($L$156*$K$156,2)</f>
        <v>0</v>
      </c>
      <c r="X156" s="104">
        <f>ROUND($M$156*$K$156,2)</f>
        <v>0</v>
      </c>
      <c r="Y156" s="24"/>
      <c r="Z156" s="149">
        <f>$Y$156*$K$156</f>
        <v>0</v>
      </c>
      <c r="AA156" s="149">
        <v>0.0037</v>
      </c>
      <c r="AB156" s="149">
        <f>$AA$156*$K$156</f>
        <v>0.018500000000000003</v>
      </c>
      <c r="AC156" s="149">
        <v>0</v>
      </c>
      <c r="AD156" s="150">
        <f>$AC$156*$K$156</f>
        <v>0</v>
      </c>
      <c r="AR156" s="6" t="s">
        <v>180</v>
      </c>
      <c r="AT156" s="6" t="s">
        <v>166</v>
      </c>
      <c r="AU156" s="6" t="s">
        <v>102</v>
      </c>
      <c r="AY156" s="6" t="s">
        <v>159</v>
      </c>
      <c r="BE156" s="89">
        <f>IF($U$156="základní",$P$156,0)</f>
        <v>0</v>
      </c>
      <c r="BF156" s="89">
        <f>IF($U$156="snížená",$P$156,0)</f>
        <v>0</v>
      </c>
      <c r="BG156" s="89">
        <f>IF($U$156="zákl. přenesená",$P$156,0)</f>
        <v>0</v>
      </c>
      <c r="BH156" s="89">
        <f>IF($U$156="sníž. přenesená",$P$156,0)</f>
        <v>0</v>
      </c>
      <c r="BI156" s="89">
        <f>IF($U$156="nulová",$P$156,0)</f>
        <v>0</v>
      </c>
      <c r="BJ156" s="6" t="s">
        <v>23</v>
      </c>
      <c r="BK156" s="89">
        <f>ROUND($V$156*$K$156,2)</f>
        <v>0</v>
      </c>
      <c r="BL156" s="6" t="s">
        <v>180</v>
      </c>
      <c r="BM156" s="6" t="s">
        <v>226</v>
      </c>
    </row>
    <row r="157" spans="2:65" s="6" customFormat="1" ht="27" customHeight="1">
      <c r="B157" s="23"/>
      <c r="C157" s="143" t="s">
        <v>10</v>
      </c>
      <c r="D157" s="143" t="s">
        <v>160</v>
      </c>
      <c r="E157" s="144" t="s">
        <v>227</v>
      </c>
      <c r="F157" s="227" t="s">
        <v>228</v>
      </c>
      <c r="G157" s="228"/>
      <c r="H157" s="228"/>
      <c r="I157" s="228"/>
      <c r="J157" s="145" t="s">
        <v>163</v>
      </c>
      <c r="K157" s="146">
        <v>1</v>
      </c>
      <c r="L157" s="147">
        <v>0</v>
      </c>
      <c r="M157" s="230">
        <v>0</v>
      </c>
      <c r="N157" s="228"/>
      <c r="O157" s="228"/>
      <c r="P157" s="229">
        <f>ROUND($V$157*$K$157,2)</f>
        <v>0</v>
      </c>
      <c r="Q157" s="228"/>
      <c r="R157" s="25"/>
      <c r="T157" s="148"/>
      <c r="U157" s="31" t="s">
        <v>50</v>
      </c>
      <c r="V157" s="104">
        <f>$L$157+$M$157</f>
        <v>0</v>
      </c>
      <c r="W157" s="104">
        <f>ROUND($L$157*$K$157,2)</f>
        <v>0</v>
      </c>
      <c r="X157" s="104">
        <f>ROUND($M$157*$K$157,2)</f>
        <v>0</v>
      </c>
      <c r="Y157" s="24"/>
      <c r="Z157" s="149">
        <f>$Y$157*$K$157</f>
        <v>0</v>
      </c>
      <c r="AA157" s="149">
        <v>0</v>
      </c>
      <c r="AB157" s="149">
        <f>$AA$157*$K$157</f>
        <v>0</v>
      </c>
      <c r="AC157" s="149">
        <v>0</v>
      </c>
      <c r="AD157" s="150">
        <f>$AC$157*$K$157</f>
        <v>0</v>
      </c>
      <c r="AR157" s="6" t="s">
        <v>221</v>
      </c>
      <c r="AT157" s="6" t="s">
        <v>160</v>
      </c>
      <c r="AU157" s="6" t="s">
        <v>102</v>
      </c>
      <c r="AY157" s="6" t="s">
        <v>159</v>
      </c>
      <c r="BE157" s="89">
        <f>IF($U$157="základní",$P$157,0)</f>
        <v>0</v>
      </c>
      <c r="BF157" s="89">
        <f>IF($U$157="snížená",$P$157,0)</f>
        <v>0</v>
      </c>
      <c r="BG157" s="89">
        <f>IF($U$157="zákl. přenesená",$P$157,0)</f>
        <v>0</v>
      </c>
      <c r="BH157" s="89">
        <f>IF($U$157="sníž. přenesená",$P$157,0)</f>
        <v>0</v>
      </c>
      <c r="BI157" s="89">
        <f>IF($U$157="nulová",$P$157,0)</f>
        <v>0</v>
      </c>
      <c r="BJ157" s="6" t="s">
        <v>23</v>
      </c>
      <c r="BK157" s="89">
        <f>ROUND($V$157*$K$157,2)</f>
        <v>0</v>
      </c>
      <c r="BL157" s="6" t="s">
        <v>221</v>
      </c>
      <c r="BM157" s="6" t="s">
        <v>229</v>
      </c>
    </row>
    <row r="158" spans="2:65" s="6" customFormat="1" ht="15.75" customHeight="1">
      <c r="B158" s="23"/>
      <c r="C158" s="151" t="s">
        <v>164</v>
      </c>
      <c r="D158" s="151" t="s">
        <v>166</v>
      </c>
      <c r="E158" s="152" t="s">
        <v>230</v>
      </c>
      <c r="F158" s="231" t="s">
        <v>231</v>
      </c>
      <c r="G158" s="232"/>
      <c r="H158" s="232"/>
      <c r="I158" s="232"/>
      <c r="J158" s="153" t="s">
        <v>169</v>
      </c>
      <c r="K158" s="154">
        <v>1</v>
      </c>
      <c r="L158" s="155">
        <v>0</v>
      </c>
      <c r="M158" s="232"/>
      <c r="N158" s="232"/>
      <c r="O158" s="228"/>
      <c r="P158" s="229">
        <f>ROUND($V$158*$K$158,2)</f>
        <v>0</v>
      </c>
      <c r="Q158" s="228"/>
      <c r="R158" s="25"/>
      <c r="T158" s="148"/>
      <c r="U158" s="31" t="s">
        <v>50</v>
      </c>
      <c r="V158" s="104">
        <f>$L$158+$M$158</f>
        <v>0</v>
      </c>
      <c r="W158" s="104">
        <f>ROUND($L$158*$K$158,2)</f>
        <v>0</v>
      </c>
      <c r="X158" s="104">
        <f>ROUND($M$158*$K$158,2)</f>
        <v>0</v>
      </c>
      <c r="Y158" s="24"/>
      <c r="Z158" s="149">
        <f>$Y$158*$K$158</f>
        <v>0</v>
      </c>
      <c r="AA158" s="149">
        <v>0</v>
      </c>
      <c r="AB158" s="149">
        <f>$AA$158*$K$158</f>
        <v>0</v>
      </c>
      <c r="AC158" s="149">
        <v>0</v>
      </c>
      <c r="AD158" s="150">
        <f>$AC$158*$K$158</f>
        <v>0</v>
      </c>
      <c r="AR158" s="6" t="s">
        <v>232</v>
      </c>
      <c r="AT158" s="6" t="s">
        <v>166</v>
      </c>
      <c r="AU158" s="6" t="s">
        <v>102</v>
      </c>
      <c r="AY158" s="6" t="s">
        <v>159</v>
      </c>
      <c r="BE158" s="89">
        <f>IF($U$158="základní",$P$158,0)</f>
        <v>0</v>
      </c>
      <c r="BF158" s="89">
        <f>IF($U$158="snížená",$P$158,0)</f>
        <v>0</v>
      </c>
      <c r="BG158" s="89">
        <f>IF($U$158="zákl. přenesená",$P$158,0)</f>
        <v>0</v>
      </c>
      <c r="BH158" s="89">
        <f>IF($U$158="sníž. přenesená",$P$158,0)</f>
        <v>0</v>
      </c>
      <c r="BI158" s="89">
        <f>IF($U$158="nulová",$P$158,0)</f>
        <v>0</v>
      </c>
      <c r="BJ158" s="6" t="s">
        <v>23</v>
      </c>
      <c r="BK158" s="89">
        <f>ROUND($V$158*$K$158,2)</f>
        <v>0</v>
      </c>
      <c r="BL158" s="6" t="s">
        <v>221</v>
      </c>
      <c r="BM158" s="6" t="s">
        <v>233</v>
      </c>
    </row>
    <row r="159" spans="2:47" s="6" customFormat="1" ht="341.25" customHeight="1">
      <c r="B159" s="23"/>
      <c r="C159" s="24"/>
      <c r="D159" s="24"/>
      <c r="E159" s="24"/>
      <c r="F159" s="233" t="s">
        <v>234</v>
      </c>
      <c r="G159" s="183"/>
      <c r="H159" s="183"/>
      <c r="I159" s="183"/>
      <c r="J159" s="24"/>
      <c r="K159" s="24"/>
      <c r="L159" s="24"/>
      <c r="M159" s="24"/>
      <c r="N159" s="24"/>
      <c r="O159" s="24"/>
      <c r="P159" s="24"/>
      <c r="Q159" s="24"/>
      <c r="R159" s="25"/>
      <c r="T159" s="64"/>
      <c r="U159" s="24"/>
      <c r="V159" s="24"/>
      <c r="W159" s="24"/>
      <c r="X159" s="24"/>
      <c r="Y159" s="24"/>
      <c r="Z159" s="24"/>
      <c r="AA159" s="24"/>
      <c r="AB159" s="24"/>
      <c r="AC159" s="24"/>
      <c r="AD159" s="65"/>
      <c r="AT159" s="6" t="s">
        <v>183</v>
      </c>
      <c r="AU159" s="6" t="s">
        <v>102</v>
      </c>
    </row>
    <row r="160" spans="2:65" s="6" customFormat="1" ht="27" customHeight="1">
      <c r="B160" s="23"/>
      <c r="C160" s="143" t="s">
        <v>235</v>
      </c>
      <c r="D160" s="143" t="s">
        <v>160</v>
      </c>
      <c r="E160" s="144" t="s">
        <v>236</v>
      </c>
      <c r="F160" s="227" t="s">
        <v>237</v>
      </c>
      <c r="G160" s="228"/>
      <c r="H160" s="228"/>
      <c r="I160" s="228"/>
      <c r="J160" s="145" t="s">
        <v>163</v>
      </c>
      <c r="K160" s="146">
        <v>6</v>
      </c>
      <c r="L160" s="147">
        <v>0</v>
      </c>
      <c r="M160" s="230">
        <v>0</v>
      </c>
      <c r="N160" s="228"/>
      <c r="O160" s="228"/>
      <c r="P160" s="229">
        <f>ROUND($V$160*$K$160,2)</f>
        <v>0</v>
      </c>
      <c r="Q160" s="228"/>
      <c r="R160" s="25"/>
      <c r="T160" s="148"/>
      <c r="U160" s="31" t="s">
        <v>50</v>
      </c>
      <c r="V160" s="104">
        <f>$L$160+$M$160</f>
        <v>0</v>
      </c>
      <c r="W160" s="104">
        <f>ROUND($L$160*$K$160,2)</f>
        <v>0</v>
      </c>
      <c r="X160" s="104">
        <f>ROUND($M$160*$K$160,2)</f>
        <v>0</v>
      </c>
      <c r="Y160" s="24"/>
      <c r="Z160" s="149">
        <f>$Y$160*$K$160</f>
        <v>0</v>
      </c>
      <c r="AA160" s="149">
        <v>0</v>
      </c>
      <c r="AB160" s="149">
        <f>$AA$160*$K$160</f>
        <v>0</v>
      </c>
      <c r="AC160" s="149">
        <v>0</v>
      </c>
      <c r="AD160" s="150">
        <f>$AC$160*$K$160</f>
        <v>0</v>
      </c>
      <c r="AR160" s="6" t="s">
        <v>221</v>
      </c>
      <c r="AT160" s="6" t="s">
        <v>160</v>
      </c>
      <c r="AU160" s="6" t="s">
        <v>102</v>
      </c>
      <c r="AY160" s="6" t="s">
        <v>159</v>
      </c>
      <c r="BE160" s="89">
        <f>IF($U$160="základní",$P$160,0)</f>
        <v>0</v>
      </c>
      <c r="BF160" s="89">
        <f>IF($U$160="snížená",$P$160,0)</f>
        <v>0</v>
      </c>
      <c r="BG160" s="89">
        <f>IF($U$160="zákl. přenesená",$P$160,0)</f>
        <v>0</v>
      </c>
      <c r="BH160" s="89">
        <f>IF($U$160="sníž. přenesená",$P$160,0)</f>
        <v>0</v>
      </c>
      <c r="BI160" s="89">
        <f>IF($U$160="nulová",$P$160,0)</f>
        <v>0</v>
      </c>
      <c r="BJ160" s="6" t="s">
        <v>23</v>
      </c>
      <c r="BK160" s="89">
        <f>ROUND($V$160*$K$160,2)</f>
        <v>0</v>
      </c>
      <c r="BL160" s="6" t="s">
        <v>221</v>
      </c>
      <c r="BM160" s="6" t="s">
        <v>238</v>
      </c>
    </row>
    <row r="161" spans="2:65" s="6" customFormat="1" ht="15.75" customHeight="1">
      <c r="B161" s="23"/>
      <c r="C161" s="151" t="s">
        <v>239</v>
      </c>
      <c r="D161" s="151" t="s">
        <v>166</v>
      </c>
      <c r="E161" s="152" t="s">
        <v>240</v>
      </c>
      <c r="F161" s="231" t="s">
        <v>241</v>
      </c>
      <c r="G161" s="232"/>
      <c r="H161" s="232"/>
      <c r="I161" s="232"/>
      <c r="J161" s="153" t="s">
        <v>163</v>
      </c>
      <c r="K161" s="154">
        <v>2</v>
      </c>
      <c r="L161" s="155">
        <v>0</v>
      </c>
      <c r="M161" s="232"/>
      <c r="N161" s="232"/>
      <c r="O161" s="228"/>
      <c r="P161" s="229">
        <f>ROUND($V$161*$K$161,2)</f>
        <v>0</v>
      </c>
      <c r="Q161" s="228"/>
      <c r="R161" s="25"/>
      <c r="T161" s="148"/>
      <c r="U161" s="31" t="s">
        <v>50</v>
      </c>
      <c r="V161" s="104">
        <f>$L$161+$M$161</f>
        <v>0</v>
      </c>
      <c r="W161" s="104">
        <f>ROUND($L$161*$K$161,2)</f>
        <v>0</v>
      </c>
      <c r="X161" s="104">
        <f>ROUND($M$161*$K$161,2)</f>
        <v>0</v>
      </c>
      <c r="Y161" s="24"/>
      <c r="Z161" s="149">
        <f>$Y$161*$K$161</f>
        <v>0</v>
      </c>
      <c r="AA161" s="149">
        <v>0.0004</v>
      </c>
      <c r="AB161" s="149">
        <f>$AA$161*$K$161</f>
        <v>0.0008</v>
      </c>
      <c r="AC161" s="149">
        <v>0</v>
      </c>
      <c r="AD161" s="150">
        <f>$AC$161*$K$161</f>
        <v>0</v>
      </c>
      <c r="AR161" s="6" t="s">
        <v>180</v>
      </c>
      <c r="AT161" s="6" t="s">
        <v>166</v>
      </c>
      <c r="AU161" s="6" t="s">
        <v>102</v>
      </c>
      <c r="AY161" s="6" t="s">
        <v>159</v>
      </c>
      <c r="BE161" s="89">
        <f>IF($U$161="základní",$P$161,0)</f>
        <v>0</v>
      </c>
      <c r="BF161" s="89">
        <f>IF($U$161="snížená",$P$161,0)</f>
        <v>0</v>
      </c>
      <c r="BG161" s="89">
        <f>IF($U$161="zákl. přenesená",$P$161,0)</f>
        <v>0</v>
      </c>
      <c r="BH161" s="89">
        <f>IF($U$161="sníž. přenesená",$P$161,0)</f>
        <v>0</v>
      </c>
      <c r="BI161" s="89">
        <f>IF($U$161="nulová",$P$161,0)</f>
        <v>0</v>
      </c>
      <c r="BJ161" s="6" t="s">
        <v>23</v>
      </c>
      <c r="BK161" s="89">
        <f>ROUND($V$161*$K$161,2)</f>
        <v>0</v>
      </c>
      <c r="BL161" s="6" t="s">
        <v>180</v>
      </c>
      <c r="BM161" s="6" t="s">
        <v>242</v>
      </c>
    </row>
    <row r="162" spans="2:47" s="6" customFormat="1" ht="314.25" customHeight="1">
      <c r="B162" s="23"/>
      <c r="C162" s="24"/>
      <c r="D162" s="24"/>
      <c r="E162" s="24"/>
      <c r="F162" s="233" t="s">
        <v>243</v>
      </c>
      <c r="G162" s="183"/>
      <c r="H162" s="183"/>
      <c r="I162" s="183"/>
      <c r="J162" s="24"/>
      <c r="K162" s="24"/>
      <c r="L162" s="24"/>
      <c r="M162" s="24"/>
      <c r="N162" s="24"/>
      <c r="O162" s="24"/>
      <c r="P162" s="24"/>
      <c r="Q162" s="24"/>
      <c r="R162" s="25"/>
      <c r="T162" s="64"/>
      <c r="U162" s="24"/>
      <c r="V162" s="24"/>
      <c r="W162" s="24"/>
      <c r="X162" s="24"/>
      <c r="Y162" s="24"/>
      <c r="Z162" s="24"/>
      <c r="AA162" s="24"/>
      <c r="AB162" s="24"/>
      <c r="AC162" s="24"/>
      <c r="AD162" s="65"/>
      <c r="AT162" s="6" t="s">
        <v>183</v>
      </c>
      <c r="AU162" s="6" t="s">
        <v>102</v>
      </c>
    </row>
    <row r="163" spans="2:65" s="6" customFormat="1" ht="15.75" customHeight="1">
      <c r="B163" s="23"/>
      <c r="C163" s="151" t="s">
        <v>244</v>
      </c>
      <c r="D163" s="151" t="s">
        <v>166</v>
      </c>
      <c r="E163" s="152" t="s">
        <v>245</v>
      </c>
      <c r="F163" s="231" t="s">
        <v>246</v>
      </c>
      <c r="G163" s="232"/>
      <c r="H163" s="232"/>
      <c r="I163" s="232"/>
      <c r="J163" s="153" t="s">
        <v>163</v>
      </c>
      <c r="K163" s="154">
        <v>2</v>
      </c>
      <c r="L163" s="155">
        <v>0</v>
      </c>
      <c r="M163" s="232"/>
      <c r="N163" s="232"/>
      <c r="O163" s="228"/>
      <c r="P163" s="229">
        <f>ROUND($V$163*$K$163,2)</f>
        <v>0</v>
      </c>
      <c r="Q163" s="228"/>
      <c r="R163" s="25"/>
      <c r="T163" s="148"/>
      <c r="U163" s="31" t="s">
        <v>50</v>
      </c>
      <c r="V163" s="104">
        <f>$L$163+$M$163</f>
        <v>0</v>
      </c>
      <c r="W163" s="104">
        <f>ROUND($L$163*$K$163,2)</f>
        <v>0</v>
      </c>
      <c r="X163" s="104">
        <f>ROUND($M$163*$K$163,2)</f>
        <v>0</v>
      </c>
      <c r="Y163" s="24"/>
      <c r="Z163" s="149">
        <f>$Y$163*$K$163</f>
        <v>0</v>
      </c>
      <c r="AA163" s="149">
        <v>0.0004</v>
      </c>
      <c r="AB163" s="149">
        <f>$AA$163*$K$163</f>
        <v>0.0008</v>
      </c>
      <c r="AC163" s="149">
        <v>0</v>
      </c>
      <c r="AD163" s="150">
        <f>$AC$163*$K$163</f>
        <v>0</v>
      </c>
      <c r="AR163" s="6" t="s">
        <v>180</v>
      </c>
      <c r="AT163" s="6" t="s">
        <v>166</v>
      </c>
      <c r="AU163" s="6" t="s">
        <v>102</v>
      </c>
      <c r="AY163" s="6" t="s">
        <v>159</v>
      </c>
      <c r="BE163" s="89">
        <f>IF($U$163="základní",$P$163,0)</f>
        <v>0</v>
      </c>
      <c r="BF163" s="89">
        <f>IF($U$163="snížená",$P$163,0)</f>
        <v>0</v>
      </c>
      <c r="BG163" s="89">
        <f>IF($U$163="zákl. přenesená",$P$163,0)</f>
        <v>0</v>
      </c>
      <c r="BH163" s="89">
        <f>IF($U$163="sníž. přenesená",$P$163,0)</f>
        <v>0</v>
      </c>
      <c r="BI163" s="89">
        <f>IF($U$163="nulová",$P$163,0)</f>
        <v>0</v>
      </c>
      <c r="BJ163" s="6" t="s">
        <v>23</v>
      </c>
      <c r="BK163" s="89">
        <f>ROUND($V$163*$K$163,2)</f>
        <v>0</v>
      </c>
      <c r="BL163" s="6" t="s">
        <v>180</v>
      </c>
      <c r="BM163" s="6" t="s">
        <v>247</v>
      </c>
    </row>
    <row r="164" spans="2:47" s="6" customFormat="1" ht="314.25" customHeight="1">
      <c r="B164" s="23"/>
      <c r="C164" s="24"/>
      <c r="D164" s="24"/>
      <c r="E164" s="24"/>
      <c r="F164" s="233" t="s">
        <v>243</v>
      </c>
      <c r="G164" s="183"/>
      <c r="H164" s="183"/>
      <c r="I164" s="183"/>
      <c r="J164" s="24"/>
      <c r="K164" s="24"/>
      <c r="L164" s="24"/>
      <c r="M164" s="24"/>
      <c r="N164" s="24"/>
      <c r="O164" s="24"/>
      <c r="P164" s="24"/>
      <c r="Q164" s="24"/>
      <c r="R164" s="25"/>
      <c r="T164" s="64"/>
      <c r="U164" s="24"/>
      <c r="V164" s="24"/>
      <c r="W164" s="24"/>
      <c r="X164" s="24"/>
      <c r="Y164" s="24"/>
      <c r="Z164" s="24"/>
      <c r="AA164" s="24"/>
      <c r="AB164" s="24"/>
      <c r="AC164" s="24"/>
      <c r="AD164" s="65"/>
      <c r="AT164" s="6" t="s">
        <v>183</v>
      </c>
      <c r="AU164" s="6" t="s">
        <v>102</v>
      </c>
    </row>
    <row r="165" spans="2:65" s="6" customFormat="1" ht="15.75" customHeight="1">
      <c r="B165" s="23"/>
      <c r="C165" s="151" t="s">
        <v>248</v>
      </c>
      <c r="D165" s="151" t="s">
        <v>166</v>
      </c>
      <c r="E165" s="152" t="s">
        <v>249</v>
      </c>
      <c r="F165" s="231" t="s">
        <v>250</v>
      </c>
      <c r="G165" s="232"/>
      <c r="H165" s="232"/>
      <c r="I165" s="232"/>
      <c r="J165" s="153" t="s">
        <v>163</v>
      </c>
      <c r="K165" s="154">
        <v>2</v>
      </c>
      <c r="L165" s="155">
        <v>0</v>
      </c>
      <c r="M165" s="232"/>
      <c r="N165" s="232"/>
      <c r="O165" s="228"/>
      <c r="P165" s="229">
        <f>ROUND($V$165*$K$165,2)</f>
        <v>0</v>
      </c>
      <c r="Q165" s="228"/>
      <c r="R165" s="25"/>
      <c r="T165" s="148"/>
      <c r="U165" s="31" t="s">
        <v>50</v>
      </c>
      <c r="V165" s="104">
        <f>$L$165+$M$165</f>
        <v>0</v>
      </c>
      <c r="W165" s="104">
        <f>ROUND($L$165*$K$165,2)</f>
        <v>0</v>
      </c>
      <c r="X165" s="104">
        <f>ROUND($M$165*$K$165,2)</f>
        <v>0</v>
      </c>
      <c r="Y165" s="24"/>
      <c r="Z165" s="149">
        <f>$Y$165*$K$165</f>
        <v>0</v>
      </c>
      <c r="AA165" s="149">
        <v>0.0004</v>
      </c>
      <c r="AB165" s="149">
        <f>$AA$165*$K$165</f>
        <v>0.0008</v>
      </c>
      <c r="AC165" s="149">
        <v>0</v>
      </c>
      <c r="AD165" s="150">
        <f>$AC$165*$K$165</f>
        <v>0</v>
      </c>
      <c r="AR165" s="6" t="s">
        <v>180</v>
      </c>
      <c r="AT165" s="6" t="s">
        <v>166</v>
      </c>
      <c r="AU165" s="6" t="s">
        <v>102</v>
      </c>
      <c r="AY165" s="6" t="s">
        <v>159</v>
      </c>
      <c r="BE165" s="89">
        <f>IF($U$165="základní",$P$165,0)</f>
        <v>0</v>
      </c>
      <c r="BF165" s="89">
        <f>IF($U$165="snížená",$P$165,0)</f>
        <v>0</v>
      </c>
      <c r="BG165" s="89">
        <f>IF($U$165="zákl. přenesená",$P$165,0)</f>
        <v>0</v>
      </c>
      <c r="BH165" s="89">
        <f>IF($U$165="sníž. přenesená",$P$165,0)</f>
        <v>0</v>
      </c>
      <c r="BI165" s="89">
        <f>IF($U$165="nulová",$P$165,0)</f>
        <v>0</v>
      </c>
      <c r="BJ165" s="6" t="s">
        <v>23</v>
      </c>
      <c r="BK165" s="89">
        <f>ROUND($V$165*$K$165,2)</f>
        <v>0</v>
      </c>
      <c r="BL165" s="6" t="s">
        <v>180</v>
      </c>
      <c r="BM165" s="6" t="s">
        <v>251</v>
      </c>
    </row>
    <row r="166" spans="2:47" s="6" customFormat="1" ht="314.25" customHeight="1">
      <c r="B166" s="23"/>
      <c r="C166" s="24"/>
      <c r="D166" s="24"/>
      <c r="E166" s="24"/>
      <c r="F166" s="233" t="s">
        <v>243</v>
      </c>
      <c r="G166" s="183"/>
      <c r="H166" s="183"/>
      <c r="I166" s="183"/>
      <c r="J166" s="24"/>
      <c r="K166" s="24"/>
      <c r="L166" s="24"/>
      <c r="M166" s="24"/>
      <c r="N166" s="24"/>
      <c r="O166" s="24"/>
      <c r="P166" s="24"/>
      <c r="Q166" s="24"/>
      <c r="R166" s="25"/>
      <c r="T166" s="64"/>
      <c r="U166" s="24"/>
      <c r="V166" s="24"/>
      <c r="W166" s="24"/>
      <c r="X166" s="24"/>
      <c r="Y166" s="24"/>
      <c r="Z166" s="24"/>
      <c r="AA166" s="24"/>
      <c r="AB166" s="24"/>
      <c r="AC166" s="24"/>
      <c r="AD166" s="65"/>
      <c r="AT166" s="6" t="s">
        <v>183</v>
      </c>
      <c r="AU166" s="6" t="s">
        <v>102</v>
      </c>
    </row>
    <row r="167" spans="2:65" s="6" customFormat="1" ht="27" customHeight="1">
      <c r="B167" s="23"/>
      <c r="C167" s="143" t="s">
        <v>9</v>
      </c>
      <c r="D167" s="143" t="s">
        <v>160</v>
      </c>
      <c r="E167" s="144" t="s">
        <v>252</v>
      </c>
      <c r="F167" s="227" t="s">
        <v>253</v>
      </c>
      <c r="G167" s="228"/>
      <c r="H167" s="228"/>
      <c r="I167" s="228"/>
      <c r="J167" s="145" t="s">
        <v>163</v>
      </c>
      <c r="K167" s="146">
        <v>1</v>
      </c>
      <c r="L167" s="147">
        <v>0</v>
      </c>
      <c r="M167" s="230">
        <v>0</v>
      </c>
      <c r="N167" s="228"/>
      <c r="O167" s="228"/>
      <c r="P167" s="229">
        <f>ROUND($V$167*$K$167,2)</f>
        <v>0</v>
      </c>
      <c r="Q167" s="228"/>
      <c r="R167" s="25"/>
      <c r="T167" s="148"/>
      <c r="U167" s="31" t="s">
        <v>50</v>
      </c>
      <c r="V167" s="104">
        <f>$L$167+$M$167</f>
        <v>0</v>
      </c>
      <c r="W167" s="104">
        <f>ROUND($L$167*$K$167,2)</f>
        <v>0</v>
      </c>
      <c r="X167" s="104">
        <f>ROUND($M$167*$K$167,2)</f>
        <v>0</v>
      </c>
      <c r="Y167" s="24"/>
      <c r="Z167" s="149">
        <f>$Y$167*$K$167</f>
        <v>0</v>
      </c>
      <c r="AA167" s="149">
        <v>0</v>
      </c>
      <c r="AB167" s="149">
        <f>$AA$167*$K$167</f>
        <v>0</v>
      </c>
      <c r="AC167" s="149">
        <v>0</v>
      </c>
      <c r="AD167" s="150">
        <f>$AC$167*$K$167</f>
        <v>0</v>
      </c>
      <c r="AR167" s="6" t="s">
        <v>221</v>
      </c>
      <c r="AT167" s="6" t="s">
        <v>160</v>
      </c>
      <c r="AU167" s="6" t="s">
        <v>102</v>
      </c>
      <c r="AY167" s="6" t="s">
        <v>159</v>
      </c>
      <c r="BE167" s="89">
        <f>IF($U$167="základní",$P$167,0)</f>
        <v>0</v>
      </c>
      <c r="BF167" s="89">
        <f>IF($U$167="snížená",$P$167,0)</f>
        <v>0</v>
      </c>
      <c r="BG167" s="89">
        <f>IF($U$167="zákl. přenesená",$P$167,0)</f>
        <v>0</v>
      </c>
      <c r="BH167" s="89">
        <f>IF($U$167="sníž. přenesená",$P$167,0)</f>
        <v>0</v>
      </c>
      <c r="BI167" s="89">
        <f>IF($U$167="nulová",$P$167,0)</f>
        <v>0</v>
      </c>
      <c r="BJ167" s="6" t="s">
        <v>23</v>
      </c>
      <c r="BK167" s="89">
        <f>ROUND($V$167*$K$167,2)</f>
        <v>0</v>
      </c>
      <c r="BL167" s="6" t="s">
        <v>221</v>
      </c>
      <c r="BM167" s="6" t="s">
        <v>254</v>
      </c>
    </row>
    <row r="168" spans="2:65" s="6" customFormat="1" ht="15.75" customHeight="1">
      <c r="B168" s="23"/>
      <c r="C168" s="151" t="s">
        <v>255</v>
      </c>
      <c r="D168" s="151" t="s">
        <v>166</v>
      </c>
      <c r="E168" s="152" t="s">
        <v>256</v>
      </c>
      <c r="F168" s="231" t="s">
        <v>257</v>
      </c>
      <c r="G168" s="232"/>
      <c r="H168" s="232"/>
      <c r="I168" s="232"/>
      <c r="J168" s="153" t="s">
        <v>169</v>
      </c>
      <c r="K168" s="154">
        <v>1</v>
      </c>
      <c r="L168" s="155">
        <v>0</v>
      </c>
      <c r="M168" s="232"/>
      <c r="N168" s="232"/>
      <c r="O168" s="228"/>
      <c r="P168" s="229">
        <f>ROUND($V$168*$K$168,2)</f>
        <v>0</v>
      </c>
      <c r="Q168" s="228"/>
      <c r="R168" s="25"/>
      <c r="T168" s="148"/>
      <c r="U168" s="31" t="s">
        <v>50</v>
      </c>
      <c r="V168" s="104">
        <f>$L$168+$M$168</f>
        <v>0</v>
      </c>
      <c r="W168" s="104">
        <f>ROUND($L$168*$K$168,2)</f>
        <v>0</v>
      </c>
      <c r="X168" s="104">
        <f>ROUND($M$168*$K$168,2)</f>
        <v>0</v>
      </c>
      <c r="Y168" s="24"/>
      <c r="Z168" s="149">
        <f>$Y$168*$K$168</f>
        <v>0</v>
      </c>
      <c r="AA168" s="149">
        <v>0</v>
      </c>
      <c r="AB168" s="149">
        <f>$AA$168*$K$168</f>
        <v>0</v>
      </c>
      <c r="AC168" s="149">
        <v>0</v>
      </c>
      <c r="AD168" s="150">
        <f>$AC$168*$K$168</f>
        <v>0</v>
      </c>
      <c r="AR168" s="6" t="s">
        <v>232</v>
      </c>
      <c r="AT168" s="6" t="s">
        <v>166</v>
      </c>
      <c r="AU168" s="6" t="s">
        <v>102</v>
      </c>
      <c r="AY168" s="6" t="s">
        <v>159</v>
      </c>
      <c r="BE168" s="89">
        <f>IF($U$168="základní",$P$168,0)</f>
        <v>0</v>
      </c>
      <c r="BF168" s="89">
        <f>IF($U$168="snížená",$P$168,0)</f>
        <v>0</v>
      </c>
      <c r="BG168" s="89">
        <f>IF($U$168="zákl. přenesená",$P$168,0)</f>
        <v>0</v>
      </c>
      <c r="BH168" s="89">
        <f>IF($U$168="sníž. přenesená",$P$168,0)</f>
        <v>0</v>
      </c>
      <c r="BI168" s="89">
        <f>IF($U$168="nulová",$P$168,0)</f>
        <v>0</v>
      </c>
      <c r="BJ168" s="6" t="s">
        <v>23</v>
      </c>
      <c r="BK168" s="89">
        <f>ROUND($V$168*$K$168,2)</f>
        <v>0</v>
      </c>
      <c r="BL168" s="6" t="s">
        <v>221</v>
      </c>
      <c r="BM168" s="6" t="s">
        <v>258</v>
      </c>
    </row>
    <row r="169" spans="2:63" s="131" customFormat="1" ht="30.75" customHeight="1">
      <c r="B169" s="132"/>
      <c r="C169" s="133"/>
      <c r="D169" s="142" t="s">
        <v>121</v>
      </c>
      <c r="E169" s="142"/>
      <c r="F169" s="142"/>
      <c r="G169" s="142"/>
      <c r="H169" s="142"/>
      <c r="I169" s="142"/>
      <c r="J169" s="142"/>
      <c r="K169" s="142"/>
      <c r="L169" s="142"/>
      <c r="M169" s="236">
        <f>$BK$169</f>
        <v>0</v>
      </c>
      <c r="N169" s="237"/>
      <c r="O169" s="237"/>
      <c r="P169" s="237" t="s">
        <v>158</v>
      </c>
      <c r="Q169" s="235"/>
      <c r="R169" s="135"/>
      <c r="T169" s="136"/>
      <c r="U169" s="133"/>
      <c r="V169" s="133"/>
      <c r="W169" s="137">
        <f>SUM($W$170:$W$259)</f>
        <v>0</v>
      </c>
      <c r="X169" s="137">
        <f>SUM($X$170:$X$259)</f>
        <v>0</v>
      </c>
      <c r="Y169" s="133"/>
      <c r="Z169" s="138">
        <f>SUM($Z$170:$Z$259)</f>
        <v>0</v>
      </c>
      <c r="AA169" s="133"/>
      <c r="AB169" s="138">
        <f>SUM($AB$170:$AB$259)</f>
        <v>0.22362</v>
      </c>
      <c r="AC169" s="133"/>
      <c r="AD169" s="139">
        <f>SUM($AD$170:$AD$259)</f>
        <v>0</v>
      </c>
      <c r="AR169" s="140" t="s">
        <v>172</v>
      </c>
      <c r="AT169" s="140" t="s">
        <v>86</v>
      </c>
      <c r="AU169" s="140" t="s">
        <v>23</v>
      </c>
      <c r="AY169" s="140" t="s">
        <v>159</v>
      </c>
      <c r="BK169" s="141">
        <f>SUM($BK$170:$BK$259)</f>
        <v>0</v>
      </c>
    </row>
    <row r="170" spans="2:65" s="6" customFormat="1" ht="27" customHeight="1">
      <c r="B170" s="23"/>
      <c r="C170" s="143" t="s">
        <v>259</v>
      </c>
      <c r="D170" s="143" t="s">
        <v>160</v>
      </c>
      <c r="E170" s="144" t="s">
        <v>260</v>
      </c>
      <c r="F170" s="227" t="s">
        <v>261</v>
      </c>
      <c r="G170" s="228"/>
      <c r="H170" s="228"/>
      <c r="I170" s="228"/>
      <c r="J170" s="145" t="s">
        <v>175</v>
      </c>
      <c r="K170" s="146">
        <v>400</v>
      </c>
      <c r="L170" s="147">
        <v>0</v>
      </c>
      <c r="M170" s="230">
        <v>0</v>
      </c>
      <c r="N170" s="228"/>
      <c r="O170" s="228"/>
      <c r="P170" s="229">
        <f>ROUND($V$170*$K$170,2)</f>
        <v>0</v>
      </c>
      <c r="Q170" s="228"/>
      <c r="R170" s="25"/>
      <c r="T170" s="148"/>
      <c r="U170" s="31" t="s">
        <v>50</v>
      </c>
      <c r="V170" s="104">
        <f>$L$170+$M$170</f>
        <v>0</v>
      </c>
      <c r="W170" s="104">
        <f>ROUND($L$170*$K$170,2)</f>
        <v>0</v>
      </c>
      <c r="X170" s="104">
        <f>ROUND($M$170*$K$170,2)</f>
        <v>0</v>
      </c>
      <c r="Y170" s="24"/>
      <c r="Z170" s="149">
        <f>$Y$170*$K$170</f>
        <v>0</v>
      </c>
      <c r="AA170" s="149">
        <v>0</v>
      </c>
      <c r="AB170" s="149">
        <f>$AA$170*$K$170</f>
        <v>0</v>
      </c>
      <c r="AC170" s="149">
        <v>0</v>
      </c>
      <c r="AD170" s="150">
        <f>$AC$170*$K$170</f>
        <v>0</v>
      </c>
      <c r="AR170" s="6" t="s">
        <v>221</v>
      </c>
      <c r="AT170" s="6" t="s">
        <v>160</v>
      </c>
      <c r="AU170" s="6" t="s">
        <v>102</v>
      </c>
      <c r="AY170" s="6" t="s">
        <v>159</v>
      </c>
      <c r="BE170" s="89">
        <f>IF($U$170="základní",$P$170,0)</f>
        <v>0</v>
      </c>
      <c r="BF170" s="89">
        <f>IF($U$170="snížená",$P$170,0)</f>
        <v>0</v>
      </c>
      <c r="BG170" s="89">
        <f>IF($U$170="zákl. přenesená",$P$170,0)</f>
        <v>0</v>
      </c>
      <c r="BH170" s="89">
        <f>IF($U$170="sníž. přenesená",$P$170,0)</f>
        <v>0</v>
      </c>
      <c r="BI170" s="89">
        <f>IF($U$170="nulová",$P$170,0)</f>
        <v>0</v>
      </c>
      <c r="BJ170" s="6" t="s">
        <v>23</v>
      </c>
      <c r="BK170" s="89">
        <f>ROUND($V$170*$K$170,2)</f>
        <v>0</v>
      </c>
      <c r="BL170" s="6" t="s">
        <v>221</v>
      </c>
      <c r="BM170" s="6" t="s">
        <v>262</v>
      </c>
    </row>
    <row r="171" spans="2:65" s="6" customFormat="1" ht="15.75" customHeight="1">
      <c r="B171" s="23"/>
      <c r="C171" s="151" t="s">
        <v>263</v>
      </c>
      <c r="D171" s="151" t="s">
        <v>166</v>
      </c>
      <c r="E171" s="152" t="s">
        <v>264</v>
      </c>
      <c r="F171" s="231" t="s">
        <v>265</v>
      </c>
      <c r="G171" s="232"/>
      <c r="H171" s="232"/>
      <c r="I171" s="232"/>
      <c r="J171" s="153" t="s">
        <v>175</v>
      </c>
      <c r="K171" s="154">
        <v>400</v>
      </c>
      <c r="L171" s="155">
        <v>0</v>
      </c>
      <c r="M171" s="232"/>
      <c r="N171" s="232"/>
      <c r="O171" s="228"/>
      <c r="P171" s="229">
        <f>ROUND($V$171*$K$171,2)</f>
        <v>0</v>
      </c>
      <c r="Q171" s="228"/>
      <c r="R171" s="25"/>
      <c r="T171" s="148"/>
      <c r="U171" s="31" t="s">
        <v>50</v>
      </c>
      <c r="V171" s="104">
        <f>$L$171+$M$171</f>
        <v>0</v>
      </c>
      <c r="W171" s="104">
        <f>ROUND($L$171*$K$171,2)</f>
        <v>0</v>
      </c>
      <c r="X171" s="104">
        <f>ROUND($M$171*$K$171,2)</f>
        <v>0</v>
      </c>
      <c r="Y171" s="24"/>
      <c r="Z171" s="149">
        <f>$Y$171*$K$171</f>
        <v>0</v>
      </c>
      <c r="AA171" s="149">
        <v>0.00026</v>
      </c>
      <c r="AB171" s="149">
        <f>$AA$171*$K$171</f>
        <v>0.104</v>
      </c>
      <c r="AC171" s="149">
        <v>0</v>
      </c>
      <c r="AD171" s="150">
        <f>$AC$171*$K$171</f>
        <v>0</v>
      </c>
      <c r="AR171" s="6" t="s">
        <v>180</v>
      </c>
      <c r="AT171" s="6" t="s">
        <v>166</v>
      </c>
      <c r="AU171" s="6" t="s">
        <v>102</v>
      </c>
      <c r="AY171" s="6" t="s">
        <v>159</v>
      </c>
      <c r="BE171" s="89">
        <f>IF($U$171="základní",$P$171,0)</f>
        <v>0</v>
      </c>
      <c r="BF171" s="89">
        <f>IF($U$171="snížená",$P$171,0)</f>
        <v>0</v>
      </c>
      <c r="BG171" s="89">
        <f>IF($U$171="zákl. přenesená",$P$171,0)</f>
        <v>0</v>
      </c>
      <c r="BH171" s="89">
        <f>IF($U$171="sníž. přenesená",$P$171,0)</f>
        <v>0</v>
      </c>
      <c r="BI171" s="89">
        <f>IF($U$171="nulová",$P$171,0)</f>
        <v>0</v>
      </c>
      <c r="BJ171" s="6" t="s">
        <v>23</v>
      </c>
      <c r="BK171" s="89">
        <f>ROUND($V$171*$K$171,2)</f>
        <v>0</v>
      </c>
      <c r="BL171" s="6" t="s">
        <v>180</v>
      </c>
      <c r="BM171" s="6" t="s">
        <v>266</v>
      </c>
    </row>
    <row r="172" spans="2:47" s="6" customFormat="1" ht="273.75" customHeight="1">
      <c r="B172" s="23"/>
      <c r="C172" s="24"/>
      <c r="D172" s="24"/>
      <c r="E172" s="24"/>
      <c r="F172" s="233" t="s">
        <v>267</v>
      </c>
      <c r="G172" s="183"/>
      <c r="H172" s="183"/>
      <c r="I172" s="183"/>
      <c r="J172" s="24"/>
      <c r="K172" s="24"/>
      <c r="L172" s="24"/>
      <c r="M172" s="24"/>
      <c r="N172" s="24"/>
      <c r="O172" s="24"/>
      <c r="P172" s="24"/>
      <c r="Q172" s="24"/>
      <c r="R172" s="25"/>
      <c r="T172" s="64"/>
      <c r="U172" s="24"/>
      <c r="V172" s="24"/>
      <c r="W172" s="24"/>
      <c r="X172" s="24"/>
      <c r="Y172" s="24"/>
      <c r="Z172" s="24"/>
      <c r="AA172" s="24"/>
      <c r="AB172" s="24"/>
      <c r="AC172" s="24"/>
      <c r="AD172" s="65"/>
      <c r="AT172" s="6" t="s">
        <v>183</v>
      </c>
      <c r="AU172" s="6" t="s">
        <v>102</v>
      </c>
    </row>
    <row r="173" spans="2:65" s="6" customFormat="1" ht="27" customHeight="1">
      <c r="B173" s="23"/>
      <c r="C173" s="143" t="s">
        <v>268</v>
      </c>
      <c r="D173" s="143" t="s">
        <v>160</v>
      </c>
      <c r="E173" s="144" t="s">
        <v>269</v>
      </c>
      <c r="F173" s="227" t="s">
        <v>270</v>
      </c>
      <c r="G173" s="228"/>
      <c r="H173" s="228"/>
      <c r="I173" s="228"/>
      <c r="J173" s="145" t="s">
        <v>175</v>
      </c>
      <c r="K173" s="146">
        <v>700</v>
      </c>
      <c r="L173" s="147">
        <v>0</v>
      </c>
      <c r="M173" s="230">
        <v>0</v>
      </c>
      <c r="N173" s="228"/>
      <c r="O173" s="228"/>
      <c r="P173" s="229">
        <f>ROUND($V$173*$K$173,2)</f>
        <v>0</v>
      </c>
      <c r="Q173" s="228"/>
      <c r="R173" s="25"/>
      <c r="T173" s="148"/>
      <c r="U173" s="31" t="s">
        <v>50</v>
      </c>
      <c r="V173" s="104">
        <f>$L$173+$M$173</f>
        <v>0</v>
      </c>
      <c r="W173" s="104">
        <f>ROUND($L$173*$K$173,2)</f>
        <v>0</v>
      </c>
      <c r="X173" s="104">
        <f>ROUND($M$173*$K$173,2)</f>
        <v>0</v>
      </c>
      <c r="Y173" s="24"/>
      <c r="Z173" s="149">
        <f>$Y$173*$K$173</f>
        <v>0</v>
      </c>
      <c r="AA173" s="149">
        <v>0.00014</v>
      </c>
      <c r="AB173" s="149">
        <f>$AA$173*$K$173</f>
        <v>0.09799999999999999</v>
      </c>
      <c r="AC173" s="149">
        <v>0</v>
      </c>
      <c r="AD173" s="150">
        <f>$AC$173*$K$173</f>
        <v>0</v>
      </c>
      <c r="AR173" s="6" t="s">
        <v>221</v>
      </c>
      <c r="AT173" s="6" t="s">
        <v>160</v>
      </c>
      <c r="AU173" s="6" t="s">
        <v>102</v>
      </c>
      <c r="AY173" s="6" t="s">
        <v>159</v>
      </c>
      <c r="BE173" s="89">
        <f>IF($U$173="základní",$P$173,0)</f>
        <v>0</v>
      </c>
      <c r="BF173" s="89">
        <f>IF($U$173="snížená",$P$173,0)</f>
        <v>0</v>
      </c>
      <c r="BG173" s="89">
        <f>IF($U$173="zákl. přenesená",$P$173,0)</f>
        <v>0</v>
      </c>
      <c r="BH173" s="89">
        <f>IF($U$173="sníž. přenesená",$P$173,0)</f>
        <v>0</v>
      </c>
      <c r="BI173" s="89">
        <f>IF($U$173="nulová",$P$173,0)</f>
        <v>0</v>
      </c>
      <c r="BJ173" s="6" t="s">
        <v>23</v>
      </c>
      <c r="BK173" s="89">
        <f>ROUND($V$173*$K$173,2)</f>
        <v>0</v>
      </c>
      <c r="BL173" s="6" t="s">
        <v>221</v>
      </c>
      <c r="BM173" s="6" t="s">
        <v>271</v>
      </c>
    </row>
    <row r="174" spans="2:65" s="6" customFormat="1" ht="15.75" customHeight="1">
      <c r="B174" s="23"/>
      <c r="C174" s="151" t="s">
        <v>272</v>
      </c>
      <c r="D174" s="151" t="s">
        <v>166</v>
      </c>
      <c r="E174" s="152" t="s">
        <v>273</v>
      </c>
      <c r="F174" s="231" t="s">
        <v>274</v>
      </c>
      <c r="G174" s="232"/>
      <c r="H174" s="232"/>
      <c r="I174" s="232"/>
      <c r="J174" s="153" t="s">
        <v>166</v>
      </c>
      <c r="K174" s="154">
        <v>700</v>
      </c>
      <c r="L174" s="155">
        <v>0</v>
      </c>
      <c r="M174" s="232"/>
      <c r="N174" s="232"/>
      <c r="O174" s="228"/>
      <c r="P174" s="229">
        <f>ROUND($V$174*$K$174,2)</f>
        <v>0</v>
      </c>
      <c r="Q174" s="228"/>
      <c r="R174" s="25"/>
      <c r="T174" s="148"/>
      <c r="U174" s="31" t="s">
        <v>50</v>
      </c>
      <c r="V174" s="104">
        <f>$L$174+$M$174</f>
        <v>0</v>
      </c>
      <c r="W174" s="104">
        <f>ROUND($L$174*$K$174,2)</f>
        <v>0</v>
      </c>
      <c r="X174" s="104">
        <f>ROUND($M$174*$K$174,2)</f>
        <v>0</v>
      </c>
      <c r="Y174" s="24"/>
      <c r="Z174" s="149">
        <f>$Y$174*$K$174</f>
        <v>0</v>
      </c>
      <c r="AA174" s="149">
        <v>0</v>
      </c>
      <c r="AB174" s="149">
        <f>$AA$174*$K$174</f>
        <v>0</v>
      </c>
      <c r="AC174" s="149">
        <v>0</v>
      </c>
      <c r="AD174" s="150">
        <f>$AC$174*$K$174</f>
        <v>0</v>
      </c>
      <c r="AR174" s="6" t="s">
        <v>232</v>
      </c>
      <c r="AT174" s="6" t="s">
        <v>166</v>
      </c>
      <c r="AU174" s="6" t="s">
        <v>102</v>
      </c>
      <c r="AY174" s="6" t="s">
        <v>159</v>
      </c>
      <c r="BE174" s="89">
        <f>IF($U$174="základní",$P$174,0)</f>
        <v>0</v>
      </c>
      <c r="BF174" s="89">
        <f>IF($U$174="snížená",$P$174,0)</f>
        <v>0</v>
      </c>
      <c r="BG174" s="89">
        <f>IF($U$174="zákl. přenesená",$P$174,0)</f>
        <v>0</v>
      </c>
      <c r="BH174" s="89">
        <f>IF($U$174="sníž. přenesená",$P$174,0)</f>
        <v>0</v>
      </c>
      <c r="BI174" s="89">
        <f>IF($U$174="nulová",$P$174,0)</f>
        <v>0</v>
      </c>
      <c r="BJ174" s="6" t="s">
        <v>23</v>
      </c>
      <c r="BK174" s="89">
        <f>ROUND($V$174*$K$174,2)</f>
        <v>0</v>
      </c>
      <c r="BL174" s="6" t="s">
        <v>221</v>
      </c>
      <c r="BM174" s="6" t="s">
        <v>275</v>
      </c>
    </row>
    <row r="175" spans="2:47" s="6" customFormat="1" ht="409.6" customHeight="1">
      <c r="B175" s="23"/>
      <c r="C175" s="24"/>
      <c r="D175" s="24"/>
      <c r="E175" s="24"/>
      <c r="F175" s="233" t="s">
        <v>276</v>
      </c>
      <c r="G175" s="183"/>
      <c r="H175" s="183"/>
      <c r="I175" s="183"/>
      <c r="J175" s="24"/>
      <c r="K175" s="24"/>
      <c r="L175" s="24"/>
      <c r="M175" s="24"/>
      <c r="N175" s="24"/>
      <c r="O175" s="24"/>
      <c r="P175" s="24"/>
      <c r="Q175" s="24"/>
      <c r="R175" s="25"/>
      <c r="T175" s="64"/>
      <c r="U175" s="24"/>
      <c r="V175" s="24"/>
      <c r="W175" s="24"/>
      <c r="X175" s="24"/>
      <c r="Y175" s="24"/>
      <c r="Z175" s="24"/>
      <c r="AA175" s="24"/>
      <c r="AB175" s="24"/>
      <c r="AC175" s="24"/>
      <c r="AD175" s="65"/>
      <c r="AT175" s="6" t="s">
        <v>183</v>
      </c>
      <c r="AU175" s="6" t="s">
        <v>102</v>
      </c>
    </row>
    <row r="176" spans="2:65" s="6" customFormat="1" ht="15.75" customHeight="1">
      <c r="B176" s="23"/>
      <c r="C176" s="151" t="s">
        <v>277</v>
      </c>
      <c r="D176" s="151" t="s">
        <v>166</v>
      </c>
      <c r="E176" s="152" t="s">
        <v>278</v>
      </c>
      <c r="F176" s="231" t="s">
        <v>279</v>
      </c>
      <c r="G176" s="232"/>
      <c r="H176" s="232"/>
      <c r="I176" s="232"/>
      <c r="J176" s="153" t="s">
        <v>169</v>
      </c>
      <c r="K176" s="154">
        <v>10</v>
      </c>
      <c r="L176" s="155">
        <v>0</v>
      </c>
      <c r="M176" s="232"/>
      <c r="N176" s="232"/>
      <c r="O176" s="228"/>
      <c r="P176" s="229">
        <f>ROUND($V$176*$K$176,2)</f>
        <v>0</v>
      </c>
      <c r="Q176" s="228"/>
      <c r="R176" s="25"/>
      <c r="T176" s="148"/>
      <c r="U176" s="31" t="s">
        <v>50</v>
      </c>
      <c r="V176" s="104">
        <f>$L$176+$M$176</f>
        <v>0</v>
      </c>
      <c r="W176" s="104">
        <f>ROUND($L$176*$K$176,2)</f>
        <v>0</v>
      </c>
      <c r="X176" s="104">
        <f>ROUND($M$176*$K$176,2)</f>
        <v>0</v>
      </c>
      <c r="Y176" s="24"/>
      <c r="Z176" s="149">
        <f>$Y$176*$K$176</f>
        <v>0</v>
      </c>
      <c r="AA176" s="149">
        <v>0</v>
      </c>
      <c r="AB176" s="149">
        <f>$AA$176*$K$176</f>
        <v>0</v>
      </c>
      <c r="AC176" s="149">
        <v>0</v>
      </c>
      <c r="AD176" s="150">
        <f>$AC$176*$K$176</f>
        <v>0</v>
      </c>
      <c r="AR176" s="6" t="s">
        <v>232</v>
      </c>
      <c r="AT176" s="6" t="s">
        <v>166</v>
      </c>
      <c r="AU176" s="6" t="s">
        <v>102</v>
      </c>
      <c r="AY176" s="6" t="s">
        <v>159</v>
      </c>
      <c r="BE176" s="89">
        <f>IF($U$176="základní",$P$176,0)</f>
        <v>0</v>
      </c>
      <c r="BF176" s="89">
        <f>IF($U$176="snížená",$P$176,0)</f>
        <v>0</v>
      </c>
      <c r="BG176" s="89">
        <f>IF($U$176="zákl. přenesená",$P$176,0)</f>
        <v>0</v>
      </c>
      <c r="BH176" s="89">
        <f>IF($U$176="sníž. přenesená",$P$176,0)</f>
        <v>0</v>
      </c>
      <c r="BI176" s="89">
        <f>IF($U$176="nulová",$P$176,0)</f>
        <v>0</v>
      </c>
      <c r="BJ176" s="6" t="s">
        <v>23</v>
      </c>
      <c r="BK176" s="89">
        <f>ROUND($V$176*$K$176,2)</f>
        <v>0</v>
      </c>
      <c r="BL176" s="6" t="s">
        <v>221</v>
      </c>
      <c r="BM176" s="6" t="s">
        <v>280</v>
      </c>
    </row>
    <row r="177" spans="2:47" s="6" customFormat="1" ht="111.75" customHeight="1">
      <c r="B177" s="23"/>
      <c r="C177" s="24"/>
      <c r="D177" s="24"/>
      <c r="E177" s="24"/>
      <c r="F177" s="233" t="s">
        <v>281</v>
      </c>
      <c r="G177" s="183"/>
      <c r="H177" s="183"/>
      <c r="I177" s="183"/>
      <c r="J177" s="24"/>
      <c r="K177" s="24"/>
      <c r="L177" s="24"/>
      <c r="M177" s="24"/>
      <c r="N177" s="24"/>
      <c r="O177" s="24"/>
      <c r="P177" s="24"/>
      <c r="Q177" s="24"/>
      <c r="R177" s="25"/>
      <c r="T177" s="64"/>
      <c r="U177" s="24"/>
      <c r="V177" s="24"/>
      <c r="W177" s="24"/>
      <c r="X177" s="24"/>
      <c r="Y177" s="24"/>
      <c r="Z177" s="24"/>
      <c r="AA177" s="24"/>
      <c r="AB177" s="24"/>
      <c r="AC177" s="24"/>
      <c r="AD177" s="65"/>
      <c r="AT177" s="6" t="s">
        <v>183</v>
      </c>
      <c r="AU177" s="6" t="s">
        <v>102</v>
      </c>
    </row>
    <row r="178" spans="2:65" s="6" customFormat="1" ht="15.75" customHeight="1">
      <c r="B178" s="23"/>
      <c r="C178" s="151" t="s">
        <v>282</v>
      </c>
      <c r="D178" s="151" t="s">
        <v>166</v>
      </c>
      <c r="E178" s="152" t="s">
        <v>283</v>
      </c>
      <c r="F178" s="231" t="s">
        <v>284</v>
      </c>
      <c r="G178" s="232"/>
      <c r="H178" s="232"/>
      <c r="I178" s="232"/>
      <c r="J178" s="153" t="s">
        <v>169</v>
      </c>
      <c r="K178" s="154">
        <v>20</v>
      </c>
      <c r="L178" s="155">
        <v>0</v>
      </c>
      <c r="M178" s="232"/>
      <c r="N178" s="232"/>
      <c r="O178" s="228"/>
      <c r="P178" s="229">
        <f>ROUND($V$178*$K$178,2)</f>
        <v>0</v>
      </c>
      <c r="Q178" s="228"/>
      <c r="R178" s="25"/>
      <c r="T178" s="148"/>
      <c r="U178" s="31" t="s">
        <v>50</v>
      </c>
      <c r="V178" s="104">
        <f>$L$178+$M$178</f>
        <v>0</v>
      </c>
      <c r="W178" s="104">
        <f>ROUND($L$178*$K$178,2)</f>
        <v>0</v>
      </c>
      <c r="X178" s="104">
        <f>ROUND($M$178*$K$178,2)</f>
        <v>0</v>
      </c>
      <c r="Y178" s="24"/>
      <c r="Z178" s="149">
        <f>$Y$178*$K$178</f>
        <v>0</v>
      </c>
      <c r="AA178" s="149">
        <v>0</v>
      </c>
      <c r="AB178" s="149">
        <f>$AA$178*$K$178</f>
        <v>0</v>
      </c>
      <c r="AC178" s="149">
        <v>0</v>
      </c>
      <c r="AD178" s="150">
        <f>$AC$178*$K$178</f>
        <v>0</v>
      </c>
      <c r="AR178" s="6" t="s">
        <v>232</v>
      </c>
      <c r="AT178" s="6" t="s">
        <v>166</v>
      </c>
      <c r="AU178" s="6" t="s">
        <v>102</v>
      </c>
      <c r="AY178" s="6" t="s">
        <v>159</v>
      </c>
      <c r="BE178" s="89">
        <f>IF($U$178="základní",$P$178,0)</f>
        <v>0</v>
      </c>
      <c r="BF178" s="89">
        <f>IF($U$178="snížená",$P$178,0)</f>
        <v>0</v>
      </c>
      <c r="BG178" s="89">
        <f>IF($U$178="zákl. přenesená",$P$178,0)</f>
        <v>0</v>
      </c>
      <c r="BH178" s="89">
        <f>IF($U$178="sníž. přenesená",$P$178,0)</f>
        <v>0</v>
      </c>
      <c r="BI178" s="89">
        <f>IF($U$178="nulová",$P$178,0)</f>
        <v>0</v>
      </c>
      <c r="BJ178" s="6" t="s">
        <v>23</v>
      </c>
      <c r="BK178" s="89">
        <f>ROUND($V$178*$K$178,2)</f>
        <v>0</v>
      </c>
      <c r="BL178" s="6" t="s">
        <v>221</v>
      </c>
      <c r="BM178" s="6" t="s">
        <v>285</v>
      </c>
    </row>
    <row r="179" spans="2:47" s="6" customFormat="1" ht="98.25" customHeight="1">
      <c r="B179" s="23"/>
      <c r="C179" s="24"/>
      <c r="D179" s="24"/>
      <c r="E179" s="24"/>
      <c r="F179" s="233" t="s">
        <v>286</v>
      </c>
      <c r="G179" s="183"/>
      <c r="H179" s="183"/>
      <c r="I179" s="183"/>
      <c r="J179" s="24"/>
      <c r="K179" s="24"/>
      <c r="L179" s="24"/>
      <c r="M179" s="24"/>
      <c r="N179" s="24"/>
      <c r="O179" s="24"/>
      <c r="P179" s="24"/>
      <c r="Q179" s="24"/>
      <c r="R179" s="25"/>
      <c r="T179" s="64"/>
      <c r="U179" s="24"/>
      <c r="V179" s="24"/>
      <c r="W179" s="24"/>
      <c r="X179" s="24"/>
      <c r="Y179" s="24"/>
      <c r="Z179" s="24"/>
      <c r="AA179" s="24"/>
      <c r="AB179" s="24"/>
      <c r="AC179" s="24"/>
      <c r="AD179" s="65"/>
      <c r="AT179" s="6" t="s">
        <v>183</v>
      </c>
      <c r="AU179" s="6" t="s">
        <v>102</v>
      </c>
    </row>
    <row r="180" spans="2:65" s="6" customFormat="1" ht="15.75" customHeight="1">
      <c r="B180" s="23"/>
      <c r="C180" s="151" t="s">
        <v>287</v>
      </c>
      <c r="D180" s="151" t="s">
        <v>166</v>
      </c>
      <c r="E180" s="152" t="s">
        <v>288</v>
      </c>
      <c r="F180" s="231" t="s">
        <v>289</v>
      </c>
      <c r="G180" s="232"/>
      <c r="H180" s="232"/>
      <c r="I180" s="232"/>
      <c r="J180" s="153" t="s">
        <v>169</v>
      </c>
      <c r="K180" s="154">
        <v>20</v>
      </c>
      <c r="L180" s="155">
        <v>0</v>
      </c>
      <c r="M180" s="232"/>
      <c r="N180" s="232"/>
      <c r="O180" s="228"/>
      <c r="P180" s="229">
        <f>ROUND($V$180*$K$180,2)</f>
        <v>0</v>
      </c>
      <c r="Q180" s="228"/>
      <c r="R180" s="25"/>
      <c r="T180" s="148"/>
      <c r="U180" s="31" t="s">
        <v>50</v>
      </c>
      <c r="V180" s="104">
        <f>$L$180+$M$180</f>
        <v>0</v>
      </c>
      <c r="W180" s="104">
        <f>ROUND($L$180*$K$180,2)</f>
        <v>0</v>
      </c>
      <c r="X180" s="104">
        <f>ROUND($M$180*$K$180,2)</f>
        <v>0</v>
      </c>
      <c r="Y180" s="24"/>
      <c r="Z180" s="149">
        <f>$Y$180*$K$180</f>
        <v>0</v>
      </c>
      <c r="AA180" s="149">
        <v>0</v>
      </c>
      <c r="AB180" s="149">
        <f>$AA$180*$K$180</f>
        <v>0</v>
      </c>
      <c r="AC180" s="149">
        <v>0</v>
      </c>
      <c r="AD180" s="150">
        <f>$AC$180*$K$180</f>
        <v>0</v>
      </c>
      <c r="AR180" s="6" t="s">
        <v>232</v>
      </c>
      <c r="AT180" s="6" t="s">
        <v>166</v>
      </c>
      <c r="AU180" s="6" t="s">
        <v>102</v>
      </c>
      <c r="AY180" s="6" t="s">
        <v>159</v>
      </c>
      <c r="BE180" s="89">
        <f>IF($U$180="základní",$P$180,0)</f>
        <v>0</v>
      </c>
      <c r="BF180" s="89">
        <f>IF($U$180="snížená",$P$180,0)</f>
        <v>0</v>
      </c>
      <c r="BG180" s="89">
        <f>IF($U$180="zákl. přenesená",$P$180,0)</f>
        <v>0</v>
      </c>
      <c r="BH180" s="89">
        <f>IF($U$180="sníž. přenesená",$P$180,0)</f>
        <v>0</v>
      </c>
      <c r="BI180" s="89">
        <f>IF($U$180="nulová",$P$180,0)</f>
        <v>0</v>
      </c>
      <c r="BJ180" s="6" t="s">
        <v>23</v>
      </c>
      <c r="BK180" s="89">
        <f>ROUND($V$180*$K$180,2)</f>
        <v>0</v>
      </c>
      <c r="BL180" s="6" t="s">
        <v>221</v>
      </c>
      <c r="BM180" s="6" t="s">
        <v>290</v>
      </c>
    </row>
    <row r="181" spans="2:47" s="6" customFormat="1" ht="111.75" customHeight="1">
      <c r="B181" s="23"/>
      <c r="C181" s="24"/>
      <c r="D181" s="24"/>
      <c r="E181" s="24"/>
      <c r="F181" s="233" t="s">
        <v>291</v>
      </c>
      <c r="G181" s="183"/>
      <c r="H181" s="183"/>
      <c r="I181" s="183"/>
      <c r="J181" s="24"/>
      <c r="K181" s="24"/>
      <c r="L181" s="24"/>
      <c r="M181" s="24"/>
      <c r="N181" s="24"/>
      <c r="O181" s="24"/>
      <c r="P181" s="24"/>
      <c r="Q181" s="24"/>
      <c r="R181" s="25"/>
      <c r="T181" s="64"/>
      <c r="U181" s="24"/>
      <c r="V181" s="24"/>
      <c r="W181" s="24"/>
      <c r="X181" s="24"/>
      <c r="Y181" s="24"/>
      <c r="Z181" s="24"/>
      <c r="AA181" s="24"/>
      <c r="AB181" s="24"/>
      <c r="AC181" s="24"/>
      <c r="AD181" s="65"/>
      <c r="AT181" s="6" t="s">
        <v>183</v>
      </c>
      <c r="AU181" s="6" t="s">
        <v>102</v>
      </c>
    </row>
    <row r="182" spans="2:65" s="6" customFormat="1" ht="27" customHeight="1">
      <c r="B182" s="23"/>
      <c r="C182" s="143" t="s">
        <v>292</v>
      </c>
      <c r="D182" s="143" t="s">
        <v>160</v>
      </c>
      <c r="E182" s="144" t="s">
        <v>293</v>
      </c>
      <c r="F182" s="227" t="s">
        <v>294</v>
      </c>
      <c r="G182" s="228"/>
      <c r="H182" s="228"/>
      <c r="I182" s="228"/>
      <c r="J182" s="145" t="s">
        <v>163</v>
      </c>
      <c r="K182" s="146">
        <v>1</v>
      </c>
      <c r="L182" s="147">
        <v>0</v>
      </c>
      <c r="M182" s="230">
        <v>0</v>
      </c>
      <c r="N182" s="228"/>
      <c r="O182" s="228"/>
      <c r="P182" s="229">
        <f>ROUND($V$182*$K$182,2)</f>
        <v>0</v>
      </c>
      <c r="Q182" s="228"/>
      <c r="R182" s="25"/>
      <c r="T182" s="148"/>
      <c r="U182" s="31" t="s">
        <v>50</v>
      </c>
      <c r="V182" s="104">
        <f>$L$182+$M$182</f>
        <v>0</v>
      </c>
      <c r="W182" s="104">
        <f>ROUND($L$182*$K$182,2)</f>
        <v>0</v>
      </c>
      <c r="X182" s="104">
        <f>ROUND($M$182*$K$182,2)</f>
        <v>0</v>
      </c>
      <c r="Y182" s="24"/>
      <c r="Z182" s="149">
        <f>$Y$182*$K$182</f>
        <v>0</v>
      </c>
      <c r="AA182" s="149">
        <v>0</v>
      </c>
      <c r="AB182" s="149">
        <f>$AA$182*$K$182</f>
        <v>0</v>
      </c>
      <c r="AC182" s="149">
        <v>0</v>
      </c>
      <c r="AD182" s="150">
        <f>$AC$182*$K$182</f>
        <v>0</v>
      </c>
      <c r="AR182" s="6" t="s">
        <v>221</v>
      </c>
      <c r="AT182" s="6" t="s">
        <v>160</v>
      </c>
      <c r="AU182" s="6" t="s">
        <v>102</v>
      </c>
      <c r="AY182" s="6" t="s">
        <v>159</v>
      </c>
      <c r="BE182" s="89">
        <f>IF($U$182="základní",$P$182,0)</f>
        <v>0</v>
      </c>
      <c r="BF182" s="89">
        <f>IF($U$182="snížená",$P$182,0)</f>
        <v>0</v>
      </c>
      <c r="BG182" s="89">
        <f>IF($U$182="zákl. přenesená",$P$182,0)</f>
        <v>0</v>
      </c>
      <c r="BH182" s="89">
        <f>IF($U$182="sníž. přenesená",$P$182,0)</f>
        <v>0</v>
      </c>
      <c r="BI182" s="89">
        <f>IF($U$182="nulová",$P$182,0)</f>
        <v>0</v>
      </c>
      <c r="BJ182" s="6" t="s">
        <v>23</v>
      </c>
      <c r="BK182" s="89">
        <f>ROUND($V$182*$K$182,2)</f>
        <v>0</v>
      </c>
      <c r="BL182" s="6" t="s">
        <v>221</v>
      </c>
      <c r="BM182" s="6" t="s">
        <v>295</v>
      </c>
    </row>
    <row r="183" spans="2:65" s="6" customFormat="1" ht="15.75" customHeight="1">
      <c r="B183" s="23"/>
      <c r="C183" s="143" t="s">
        <v>296</v>
      </c>
      <c r="D183" s="143" t="s">
        <v>160</v>
      </c>
      <c r="E183" s="144" t="s">
        <v>297</v>
      </c>
      <c r="F183" s="227" t="s">
        <v>298</v>
      </c>
      <c r="G183" s="228"/>
      <c r="H183" s="228"/>
      <c r="I183" s="228"/>
      <c r="J183" s="145" t="s">
        <v>175</v>
      </c>
      <c r="K183" s="146">
        <v>400</v>
      </c>
      <c r="L183" s="147">
        <v>0</v>
      </c>
      <c r="M183" s="230">
        <v>0</v>
      </c>
      <c r="N183" s="228"/>
      <c r="O183" s="228"/>
      <c r="P183" s="229">
        <f>ROUND($V$183*$K$183,2)</f>
        <v>0</v>
      </c>
      <c r="Q183" s="228"/>
      <c r="R183" s="25"/>
      <c r="T183" s="148"/>
      <c r="U183" s="31" t="s">
        <v>50</v>
      </c>
      <c r="V183" s="104">
        <f>$L$183+$M$183</f>
        <v>0</v>
      </c>
      <c r="W183" s="104">
        <f>ROUND($L$183*$K$183,2)</f>
        <v>0</v>
      </c>
      <c r="X183" s="104">
        <f>ROUND($M$183*$K$183,2)</f>
        <v>0</v>
      </c>
      <c r="Y183" s="24"/>
      <c r="Z183" s="149">
        <f>$Y$183*$K$183</f>
        <v>0</v>
      </c>
      <c r="AA183" s="149">
        <v>0</v>
      </c>
      <c r="AB183" s="149">
        <f>$AA$183*$K$183</f>
        <v>0</v>
      </c>
      <c r="AC183" s="149">
        <v>0</v>
      </c>
      <c r="AD183" s="150">
        <f>$AC$183*$K$183</f>
        <v>0</v>
      </c>
      <c r="AR183" s="6" t="s">
        <v>221</v>
      </c>
      <c r="AT183" s="6" t="s">
        <v>160</v>
      </c>
      <c r="AU183" s="6" t="s">
        <v>102</v>
      </c>
      <c r="AY183" s="6" t="s">
        <v>159</v>
      </c>
      <c r="BE183" s="89">
        <f>IF($U$183="základní",$P$183,0)</f>
        <v>0</v>
      </c>
      <c r="BF183" s="89">
        <f>IF($U$183="snížená",$P$183,0)</f>
        <v>0</v>
      </c>
      <c r="BG183" s="89">
        <f>IF($U$183="zákl. přenesená",$P$183,0)</f>
        <v>0</v>
      </c>
      <c r="BH183" s="89">
        <f>IF($U$183="sníž. přenesená",$P$183,0)</f>
        <v>0</v>
      </c>
      <c r="BI183" s="89">
        <f>IF($U$183="nulová",$P$183,0)</f>
        <v>0</v>
      </c>
      <c r="BJ183" s="6" t="s">
        <v>23</v>
      </c>
      <c r="BK183" s="89">
        <f>ROUND($V$183*$K$183,2)</f>
        <v>0</v>
      </c>
      <c r="BL183" s="6" t="s">
        <v>221</v>
      </c>
      <c r="BM183" s="6" t="s">
        <v>299</v>
      </c>
    </row>
    <row r="184" spans="2:65" s="6" customFormat="1" ht="27" customHeight="1">
      <c r="B184" s="23"/>
      <c r="C184" s="151" t="s">
        <v>170</v>
      </c>
      <c r="D184" s="151" t="s">
        <v>166</v>
      </c>
      <c r="E184" s="152" t="s">
        <v>300</v>
      </c>
      <c r="F184" s="231" t="s">
        <v>301</v>
      </c>
      <c r="G184" s="232"/>
      <c r="H184" s="232"/>
      <c r="I184" s="232"/>
      <c r="J184" s="153" t="s">
        <v>166</v>
      </c>
      <c r="K184" s="154">
        <v>400</v>
      </c>
      <c r="L184" s="155">
        <v>0</v>
      </c>
      <c r="M184" s="232"/>
      <c r="N184" s="232"/>
      <c r="O184" s="228"/>
      <c r="P184" s="229">
        <f>ROUND($V$184*$K$184,2)</f>
        <v>0</v>
      </c>
      <c r="Q184" s="228"/>
      <c r="R184" s="25"/>
      <c r="T184" s="148"/>
      <c r="U184" s="31" t="s">
        <v>50</v>
      </c>
      <c r="V184" s="104">
        <f>$L$184+$M$184</f>
        <v>0</v>
      </c>
      <c r="W184" s="104">
        <f>ROUND($L$184*$K$184,2)</f>
        <v>0</v>
      </c>
      <c r="X184" s="104">
        <f>ROUND($M$184*$K$184,2)</f>
        <v>0</v>
      </c>
      <c r="Y184" s="24"/>
      <c r="Z184" s="149">
        <f>$Y$184*$K$184</f>
        <v>0</v>
      </c>
      <c r="AA184" s="149">
        <v>0</v>
      </c>
      <c r="AB184" s="149">
        <f>$AA$184*$K$184</f>
        <v>0</v>
      </c>
      <c r="AC184" s="149">
        <v>0</v>
      </c>
      <c r="AD184" s="150">
        <f>$AC$184*$K$184</f>
        <v>0</v>
      </c>
      <c r="AR184" s="6" t="s">
        <v>232</v>
      </c>
      <c r="AT184" s="6" t="s">
        <v>166</v>
      </c>
      <c r="AU184" s="6" t="s">
        <v>102</v>
      </c>
      <c r="AY184" s="6" t="s">
        <v>159</v>
      </c>
      <c r="BE184" s="89">
        <f>IF($U$184="základní",$P$184,0)</f>
        <v>0</v>
      </c>
      <c r="BF184" s="89">
        <f>IF($U$184="snížená",$P$184,0)</f>
        <v>0</v>
      </c>
      <c r="BG184" s="89">
        <f>IF($U$184="zákl. přenesená",$P$184,0)</f>
        <v>0</v>
      </c>
      <c r="BH184" s="89">
        <f>IF($U$184="sníž. přenesená",$P$184,0)</f>
        <v>0</v>
      </c>
      <c r="BI184" s="89">
        <f>IF($U$184="nulová",$P$184,0)</f>
        <v>0</v>
      </c>
      <c r="BJ184" s="6" t="s">
        <v>23</v>
      </c>
      <c r="BK184" s="89">
        <f>ROUND($V$184*$K$184,2)</f>
        <v>0</v>
      </c>
      <c r="BL184" s="6" t="s">
        <v>221</v>
      </c>
      <c r="BM184" s="6" t="s">
        <v>302</v>
      </c>
    </row>
    <row r="185" spans="2:47" s="6" customFormat="1" ht="84.75" customHeight="1">
      <c r="B185" s="23"/>
      <c r="C185" s="24"/>
      <c r="D185" s="24"/>
      <c r="E185" s="24"/>
      <c r="F185" s="233" t="s">
        <v>303</v>
      </c>
      <c r="G185" s="183"/>
      <c r="H185" s="183"/>
      <c r="I185" s="183"/>
      <c r="J185" s="24"/>
      <c r="K185" s="24"/>
      <c r="L185" s="24"/>
      <c r="M185" s="24"/>
      <c r="N185" s="24"/>
      <c r="O185" s="24"/>
      <c r="P185" s="24"/>
      <c r="Q185" s="24"/>
      <c r="R185" s="25"/>
      <c r="T185" s="64"/>
      <c r="U185" s="24"/>
      <c r="V185" s="24"/>
      <c r="W185" s="24"/>
      <c r="X185" s="24"/>
      <c r="Y185" s="24"/>
      <c r="Z185" s="24"/>
      <c r="AA185" s="24"/>
      <c r="AB185" s="24"/>
      <c r="AC185" s="24"/>
      <c r="AD185" s="65"/>
      <c r="AT185" s="6" t="s">
        <v>183</v>
      </c>
      <c r="AU185" s="6" t="s">
        <v>102</v>
      </c>
    </row>
    <row r="186" spans="2:65" s="6" customFormat="1" ht="39" customHeight="1">
      <c r="B186" s="23"/>
      <c r="C186" s="143" t="s">
        <v>304</v>
      </c>
      <c r="D186" s="143" t="s">
        <v>160</v>
      </c>
      <c r="E186" s="144" t="s">
        <v>305</v>
      </c>
      <c r="F186" s="227" t="s">
        <v>306</v>
      </c>
      <c r="G186" s="228"/>
      <c r="H186" s="228"/>
      <c r="I186" s="228"/>
      <c r="J186" s="145" t="s">
        <v>163</v>
      </c>
      <c r="K186" s="146">
        <v>6</v>
      </c>
      <c r="L186" s="147">
        <v>0</v>
      </c>
      <c r="M186" s="230">
        <v>0</v>
      </c>
      <c r="N186" s="228"/>
      <c r="O186" s="228"/>
      <c r="P186" s="229">
        <f>ROUND($V$186*$K$186,2)</f>
        <v>0</v>
      </c>
      <c r="Q186" s="228"/>
      <c r="R186" s="25"/>
      <c r="T186" s="148"/>
      <c r="U186" s="31" t="s">
        <v>50</v>
      </c>
      <c r="V186" s="104">
        <f>$L$186+$M$186</f>
        <v>0</v>
      </c>
      <c r="W186" s="104">
        <f>ROUND($L$186*$K$186,2)</f>
        <v>0</v>
      </c>
      <c r="X186" s="104">
        <f>ROUND($M$186*$K$186,2)</f>
        <v>0</v>
      </c>
      <c r="Y186" s="24"/>
      <c r="Z186" s="149">
        <f>$Y$186*$K$186</f>
        <v>0</v>
      </c>
      <c r="AA186" s="149">
        <v>0</v>
      </c>
      <c r="AB186" s="149">
        <f>$AA$186*$K$186</f>
        <v>0</v>
      </c>
      <c r="AC186" s="149">
        <v>0</v>
      </c>
      <c r="AD186" s="150">
        <f>$AC$186*$K$186</f>
        <v>0</v>
      </c>
      <c r="AR186" s="6" t="s">
        <v>221</v>
      </c>
      <c r="AT186" s="6" t="s">
        <v>160</v>
      </c>
      <c r="AU186" s="6" t="s">
        <v>102</v>
      </c>
      <c r="AY186" s="6" t="s">
        <v>159</v>
      </c>
      <c r="BE186" s="89">
        <f>IF($U$186="základní",$P$186,0)</f>
        <v>0</v>
      </c>
      <c r="BF186" s="89">
        <f>IF($U$186="snížená",$P$186,0)</f>
        <v>0</v>
      </c>
      <c r="BG186" s="89">
        <f>IF($U$186="zákl. přenesená",$P$186,0)</f>
        <v>0</v>
      </c>
      <c r="BH186" s="89">
        <f>IF($U$186="sníž. přenesená",$P$186,0)</f>
        <v>0</v>
      </c>
      <c r="BI186" s="89">
        <f>IF($U$186="nulová",$P$186,0)</f>
        <v>0</v>
      </c>
      <c r="BJ186" s="6" t="s">
        <v>23</v>
      </c>
      <c r="BK186" s="89">
        <f>ROUND($V$186*$K$186,2)</f>
        <v>0</v>
      </c>
      <c r="BL186" s="6" t="s">
        <v>221</v>
      </c>
      <c r="BM186" s="6" t="s">
        <v>307</v>
      </c>
    </row>
    <row r="187" spans="2:65" s="6" customFormat="1" ht="27" customHeight="1">
      <c r="B187" s="23"/>
      <c r="C187" s="143" t="s">
        <v>308</v>
      </c>
      <c r="D187" s="143" t="s">
        <v>160</v>
      </c>
      <c r="E187" s="144" t="s">
        <v>309</v>
      </c>
      <c r="F187" s="227" t="s">
        <v>310</v>
      </c>
      <c r="G187" s="228"/>
      <c r="H187" s="228"/>
      <c r="I187" s="228"/>
      <c r="J187" s="145" t="s">
        <v>163</v>
      </c>
      <c r="K187" s="146">
        <v>6</v>
      </c>
      <c r="L187" s="147">
        <v>0</v>
      </c>
      <c r="M187" s="230">
        <v>0</v>
      </c>
      <c r="N187" s="228"/>
      <c r="O187" s="228"/>
      <c r="P187" s="229">
        <f>ROUND($V$187*$K$187,2)</f>
        <v>0</v>
      </c>
      <c r="Q187" s="228"/>
      <c r="R187" s="25"/>
      <c r="T187" s="148"/>
      <c r="U187" s="31" t="s">
        <v>50</v>
      </c>
      <c r="V187" s="104">
        <f>$L$187+$M$187</f>
        <v>0</v>
      </c>
      <c r="W187" s="104">
        <f>ROUND($L$187*$K$187,2)</f>
        <v>0</v>
      </c>
      <c r="X187" s="104">
        <f>ROUND($M$187*$K$187,2)</f>
        <v>0</v>
      </c>
      <c r="Y187" s="24"/>
      <c r="Z187" s="149">
        <f>$Y$187*$K$187</f>
        <v>0</v>
      </c>
      <c r="AA187" s="149">
        <v>0</v>
      </c>
      <c r="AB187" s="149">
        <f>$AA$187*$K$187</f>
        <v>0</v>
      </c>
      <c r="AC187" s="149">
        <v>0</v>
      </c>
      <c r="AD187" s="150">
        <f>$AC$187*$K$187</f>
        <v>0</v>
      </c>
      <c r="AR187" s="6" t="s">
        <v>221</v>
      </c>
      <c r="AT187" s="6" t="s">
        <v>160</v>
      </c>
      <c r="AU187" s="6" t="s">
        <v>102</v>
      </c>
      <c r="AY187" s="6" t="s">
        <v>159</v>
      </c>
      <c r="BE187" s="89">
        <f>IF($U$187="základní",$P$187,0)</f>
        <v>0</v>
      </c>
      <c r="BF187" s="89">
        <f>IF($U$187="snížená",$P$187,0)</f>
        <v>0</v>
      </c>
      <c r="BG187" s="89">
        <f>IF($U$187="zákl. přenesená",$P$187,0)</f>
        <v>0</v>
      </c>
      <c r="BH187" s="89">
        <f>IF($U$187="sníž. přenesená",$P$187,0)</f>
        <v>0</v>
      </c>
      <c r="BI187" s="89">
        <f>IF($U$187="nulová",$P$187,0)</f>
        <v>0</v>
      </c>
      <c r="BJ187" s="6" t="s">
        <v>23</v>
      </c>
      <c r="BK187" s="89">
        <f>ROUND($V$187*$K$187,2)</f>
        <v>0</v>
      </c>
      <c r="BL187" s="6" t="s">
        <v>221</v>
      </c>
      <c r="BM187" s="6" t="s">
        <v>311</v>
      </c>
    </row>
    <row r="188" spans="2:65" s="6" customFormat="1" ht="15.75" customHeight="1">
      <c r="B188" s="23"/>
      <c r="C188" s="143" t="s">
        <v>312</v>
      </c>
      <c r="D188" s="143" t="s">
        <v>160</v>
      </c>
      <c r="E188" s="144" t="s">
        <v>313</v>
      </c>
      <c r="F188" s="227" t="s">
        <v>314</v>
      </c>
      <c r="G188" s="228"/>
      <c r="H188" s="228"/>
      <c r="I188" s="228"/>
      <c r="J188" s="145" t="s">
        <v>163</v>
      </c>
      <c r="K188" s="146">
        <v>6</v>
      </c>
      <c r="L188" s="147">
        <v>0</v>
      </c>
      <c r="M188" s="230">
        <v>0</v>
      </c>
      <c r="N188" s="228"/>
      <c r="O188" s="228"/>
      <c r="P188" s="229">
        <f>ROUND($V$188*$K$188,2)</f>
        <v>0</v>
      </c>
      <c r="Q188" s="228"/>
      <c r="R188" s="25"/>
      <c r="T188" s="148"/>
      <c r="U188" s="31" t="s">
        <v>50</v>
      </c>
      <c r="V188" s="104">
        <f>$L$188+$M$188</f>
        <v>0</v>
      </c>
      <c r="W188" s="104">
        <f>ROUND($L$188*$K$188,2)</f>
        <v>0</v>
      </c>
      <c r="X188" s="104">
        <f>ROUND($M$188*$K$188,2)</f>
        <v>0</v>
      </c>
      <c r="Y188" s="24"/>
      <c r="Z188" s="149">
        <f>$Y$188*$K$188</f>
        <v>0</v>
      </c>
      <c r="AA188" s="149">
        <v>0</v>
      </c>
      <c r="AB188" s="149">
        <f>$AA$188*$K$188</f>
        <v>0</v>
      </c>
      <c r="AC188" s="149">
        <v>0</v>
      </c>
      <c r="AD188" s="150">
        <f>$AC$188*$K$188</f>
        <v>0</v>
      </c>
      <c r="AR188" s="6" t="s">
        <v>221</v>
      </c>
      <c r="AT188" s="6" t="s">
        <v>160</v>
      </c>
      <c r="AU188" s="6" t="s">
        <v>102</v>
      </c>
      <c r="AY188" s="6" t="s">
        <v>159</v>
      </c>
      <c r="BE188" s="89">
        <f>IF($U$188="základní",$P$188,0)</f>
        <v>0</v>
      </c>
      <c r="BF188" s="89">
        <f>IF($U$188="snížená",$P$188,0)</f>
        <v>0</v>
      </c>
      <c r="BG188" s="89">
        <f>IF($U$188="zákl. přenesená",$P$188,0)</f>
        <v>0</v>
      </c>
      <c r="BH188" s="89">
        <f>IF($U$188="sníž. přenesená",$P$188,0)</f>
        <v>0</v>
      </c>
      <c r="BI188" s="89">
        <f>IF($U$188="nulová",$P$188,0)</f>
        <v>0</v>
      </c>
      <c r="BJ188" s="6" t="s">
        <v>23</v>
      </c>
      <c r="BK188" s="89">
        <f>ROUND($V$188*$K$188,2)</f>
        <v>0</v>
      </c>
      <c r="BL188" s="6" t="s">
        <v>221</v>
      </c>
      <c r="BM188" s="6" t="s">
        <v>315</v>
      </c>
    </row>
    <row r="189" spans="2:65" s="6" customFormat="1" ht="27" customHeight="1">
      <c r="B189" s="23"/>
      <c r="C189" s="151" t="s">
        <v>316</v>
      </c>
      <c r="D189" s="151" t="s">
        <v>166</v>
      </c>
      <c r="E189" s="152" t="s">
        <v>317</v>
      </c>
      <c r="F189" s="231" t="s">
        <v>318</v>
      </c>
      <c r="G189" s="232"/>
      <c r="H189" s="232"/>
      <c r="I189" s="232"/>
      <c r="J189" s="153" t="s">
        <v>169</v>
      </c>
      <c r="K189" s="154">
        <v>6</v>
      </c>
      <c r="L189" s="155">
        <v>0</v>
      </c>
      <c r="M189" s="232"/>
      <c r="N189" s="232"/>
      <c r="O189" s="228"/>
      <c r="P189" s="229">
        <f>ROUND($V$189*$K$189,2)</f>
        <v>0</v>
      </c>
      <c r="Q189" s="228"/>
      <c r="R189" s="25"/>
      <c r="T189" s="148"/>
      <c r="U189" s="31" t="s">
        <v>50</v>
      </c>
      <c r="V189" s="104">
        <f>$L$189+$M$189</f>
        <v>0</v>
      </c>
      <c r="W189" s="104">
        <f>ROUND($L$189*$K$189,2)</f>
        <v>0</v>
      </c>
      <c r="X189" s="104">
        <f>ROUND($M$189*$K$189,2)</f>
        <v>0</v>
      </c>
      <c r="Y189" s="24"/>
      <c r="Z189" s="149">
        <f>$Y$189*$K$189</f>
        <v>0</v>
      </c>
      <c r="AA189" s="149">
        <v>0</v>
      </c>
      <c r="AB189" s="149">
        <f>$AA$189*$K$189</f>
        <v>0</v>
      </c>
      <c r="AC189" s="149">
        <v>0</v>
      </c>
      <c r="AD189" s="150">
        <f>$AC$189*$K$189</f>
        <v>0</v>
      </c>
      <c r="AR189" s="6" t="s">
        <v>232</v>
      </c>
      <c r="AT189" s="6" t="s">
        <v>166</v>
      </c>
      <c r="AU189" s="6" t="s">
        <v>102</v>
      </c>
      <c r="AY189" s="6" t="s">
        <v>159</v>
      </c>
      <c r="BE189" s="89">
        <f>IF($U$189="základní",$P$189,0)</f>
        <v>0</v>
      </c>
      <c r="BF189" s="89">
        <f>IF($U$189="snížená",$P$189,0)</f>
        <v>0</v>
      </c>
      <c r="BG189" s="89">
        <f>IF($U$189="zákl. přenesená",$P$189,0)</f>
        <v>0</v>
      </c>
      <c r="BH189" s="89">
        <f>IF($U$189="sníž. přenesená",$P$189,0)</f>
        <v>0</v>
      </c>
      <c r="BI189" s="89">
        <f>IF($U$189="nulová",$P$189,0)</f>
        <v>0</v>
      </c>
      <c r="BJ189" s="6" t="s">
        <v>23</v>
      </c>
      <c r="BK189" s="89">
        <f>ROUND($V$189*$K$189,2)</f>
        <v>0</v>
      </c>
      <c r="BL189" s="6" t="s">
        <v>221</v>
      </c>
      <c r="BM189" s="6" t="s">
        <v>319</v>
      </c>
    </row>
    <row r="190" spans="2:47" s="6" customFormat="1" ht="71.25" customHeight="1">
      <c r="B190" s="23"/>
      <c r="C190" s="24"/>
      <c r="D190" s="24"/>
      <c r="E190" s="24"/>
      <c r="F190" s="233" t="s">
        <v>320</v>
      </c>
      <c r="G190" s="183"/>
      <c r="H190" s="183"/>
      <c r="I190" s="183"/>
      <c r="J190" s="24"/>
      <c r="K190" s="24"/>
      <c r="L190" s="24"/>
      <c r="M190" s="24"/>
      <c r="N190" s="24"/>
      <c r="O190" s="24"/>
      <c r="P190" s="24"/>
      <c r="Q190" s="24"/>
      <c r="R190" s="25"/>
      <c r="T190" s="64"/>
      <c r="U190" s="24"/>
      <c r="V190" s="24"/>
      <c r="W190" s="24"/>
      <c r="X190" s="24"/>
      <c r="Y190" s="24"/>
      <c r="Z190" s="24"/>
      <c r="AA190" s="24"/>
      <c r="AB190" s="24"/>
      <c r="AC190" s="24"/>
      <c r="AD190" s="65"/>
      <c r="AT190" s="6" t="s">
        <v>183</v>
      </c>
      <c r="AU190" s="6" t="s">
        <v>102</v>
      </c>
    </row>
    <row r="191" spans="2:65" s="6" customFormat="1" ht="15.75" customHeight="1">
      <c r="B191" s="23"/>
      <c r="C191" s="151" t="s">
        <v>321</v>
      </c>
      <c r="D191" s="151" t="s">
        <v>166</v>
      </c>
      <c r="E191" s="152" t="s">
        <v>322</v>
      </c>
      <c r="F191" s="231" t="s">
        <v>323</v>
      </c>
      <c r="G191" s="232"/>
      <c r="H191" s="232"/>
      <c r="I191" s="232"/>
      <c r="J191" s="153" t="s">
        <v>169</v>
      </c>
      <c r="K191" s="154">
        <v>24</v>
      </c>
      <c r="L191" s="155">
        <v>0</v>
      </c>
      <c r="M191" s="232"/>
      <c r="N191" s="232"/>
      <c r="O191" s="228"/>
      <c r="P191" s="229">
        <f>ROUND($V$191*$K$191,2)</f>
        <v>0</v>
      </c>
      <c r="Q191" s="228"/>
      <c r="R191" s="25"/>
      <c r="T191" s="148"/>
      <c r="U191" s="31" t="s">
        <v>50</v>
      </c>
      <c r="V191" s="104">
        <f>$L$191+$M$191</f>
        <v>0</v>
      </c>
      <c r="W191" s="104">
        <f>ROUND($L$191*$K$191,2)</f>
        <v>0</v>
      </c>
      <c r="X191" s="104">
        <f>ROUND($M$191*$K$191,2)</f>
        <v>0</v>
      </c>
      <c r="Y191" s="24"/>
      <c r="Z191" s="149">
        <f>$Y$191*$K$191</f>
        <v>0</v>
      </c>
      <c r="AA191" s="149">
        <v>0</v>
      </c>
      <c r="AB191" s="149">
        <f>$AA$191*$K$191</f>
        <v>0</v>
      </c>
      <c r="AC191" s="149">
        <v>0</v>
      </c>
      <c r="AD191" s="150">
        <f>$AC$191*$K$191</f>
        <v>0</v>
      </c>
      <c r="AR191" s="6" t="s">
        <v>232</v>
      </c>
      <c r="AT191" s="6" t="s">
        <v>166</v>
      </c>
      <c r="AU191" s="6" t="s">
        <v>102</v>
      </c>
      <c r="AY191" s="6" t="s">
        <v>159</v>
      </c>
      <c r="BE191" s="89">
        <f>IF($U$191="základní",$P$191,0)</f>
        <v>0</v>
      </c>
      <c r="BF191" s="89">
        <f>IF($U$191="snížená",$P$191,0)</f>
        <v>0</v>
      </c>
      <c r="BG191" s="89">
        <f>IF($U$191="zákl. přenesená",$P$191,0)</f>
        <v>0</v>
      </c>
      <c r="BH191" s="89">
        <f>IF($U$191="sníž. přenesená",$P$191,0)</f>
        <v>0</v>
      </c>
      <c r="BI191" s="89">
        <f>IF($U$191="nulová",$P$191,0)</f>
        <v>0</v>
      </c>
      <c r="BJ191" s="6" t="s">
        <v>23</v>
      </c>
      <c r="BK191" s="89">
        <f>ROUND($V$191*$K$191,2)</f>
        <v>0</v>
      </c>
      <c r="BL191" s="6" t="s">
        <v>221</v>
      </c>
      <c r="BM191" s="6" t="s">
        <v>324</v>
      </c>
    </row>
    <row r="192" spans="2:47" s="6" customFormat="1" ht="44.25" customHeight="1">
      <c r="B192" s="23"/>
      <c r="C192" s="24"/>
      <c r="D192" s="24"/>
      <c r="E192" s="24"/>
      <c r="F192" s="233" t="s">
        <v>325</v>
      </c>
      <c r="G192" s="183"/>
      <c r="H192" s="183"/>
      <c r="I192" s="183"/>
      <c r="J192" s="24"/>
      <c r="K192" s="24"/>
      <c r="L192" s="24"/>
      <c r="M192" s="24"/>
      <c r="N192" s="24"/>
      <c r="O192" s="24"/>
      <c r="P192" s="24"/>
      <c r="Q192" s="24"/>
      <c r="R192" s="25"/>
      <c r="T192" s="64"/>
      <c r="U192" s="24"/>
      <c r="V192" s="24"/>
      <c r="W192" s="24"/>
      <c r="X192" s="24"/>
      <c r="Y192" s="24"/>
      <c r="Z192" s="24"/>
      <c r="AA192" s="24"/>
      <c r="AB192" s="24"/>
      <c r="AC192" s="24"/>
      <c r="AD192" s="65"/>
      <c r="AT192" s="6" t="s">
        <v>183</v>
      </c>
      <c r="AU192" s="6" t="s">
        <v>102</v>
      </c>
    </row>
    <row r="193" spans="2:65" s="6" customFormat="1" ht="15.75" customHeight="1">
      <c r="B193" s="23"/>
      <c r="C193" s="143" t="s">
        <v>326</v>
      </c>
      <c r="D193" s="143" t="s">
        <v>160</v>
      </c>
      <c r="E193" s="144" t="s">
        <v>327</v>
      </c>
      <c r="F193" s="227" t="s">
        <v>328</v>
      </c>
      <c r="G193" s="228"/>
      <c r="H193" s="228"/>
      <c r="I193" s="228"/>
      <c r="J193" s="145" t="s">
        <v>163</v>
      </c>
      <c r="K193" s="146">
        <v>1</v>
      </c>
      <c r="L193" s="147">
        <v>0</v>
      </c>
      <c r="M193" s="230">
        <v>0</v>
      </c>
      <c r="N193" s="228"/>
      <c r="O193" s="228"/>
      <c r="P193" s="229">
        <f>ROUND($V$193*$K$193,2)</f>
        <v>0</v>
      </c>
      <c r="Q193" s="228"/>
      <c r="R193" s="25"/>
      <c r="T193" s="148"/>
      <c r="U193" s="31" t="s">
        <v>50</v>
      </c>
      <c r="V193" s="104">
        <f>$L$193+$M$193</f>
        <v>0</v>
      </c>
      <c r="W193" s="104">
        <f>ROUND($L$193*$K$193,2)</f>
        <v>0</v>
      </c>
      <c r="X193" s="104">
        <f>ROUND($M$193*$K$193,2)</f>
        <v>0</v>
      </c>
      <c r="Y193" s="24"/>
      <c r="Z193" s="149">
        <f>$Y$193*$K$193</f>
        <v>0</v>
      </c>
      <c r="AA193" s="149">
        <v>0</v>
      </c>
      <c r="AB193" s="149">
        <f>$AA$193*$K$193</f>
        <v>0</v>
      </c>
      <c r="AC193" s="149">
        <v>0</v>
      </c>
      <c r="AD193" s="150">
        <f>$AC$193*$K$193</f>
        <v>0</v>
      </c>
      <c r="AR193" s="6" t="s">
        <v>221</v>
      </c>
      <c r="AT193" s="6" t="s">
        <v>160</v>
      </c>
      <c r="AU193" s="6" t="s">
        <v>102</v>
      </c>
      <c r="AY193" s="6" t="s">
        <v>159</v>
      </c>
      <c r="BE193" s="89">
        <f>IF($U$193="základní",$P$193,0)</f>
        <v>0</v>
      </c>
      <c r="BF193" s="89">
        <f>IF($U$193="snížená",$P$193,0)</f>
        <v>0</v>
      </c>
      <c r="BG193" s="89">
        <f>IF($U$193="zákl. přenesená",$P$193,0)</f>
        <v>0</v>
      </c>
      <c r="BH193" s="89">
        <f>IF($U$193="sníž. přenesená",$P$193,0)</f>
        <v>0</v>
      </c>
      <c r="BI193" s="89">
        <f>IF($U$193="nulová",$P$193,0)</f>
        <v>0</v>
      </c>
      <c r="BJ193" s="6" t="s">
        <v>23</v>
      </c>
      <c r="BK193" s="89">
        <f>ROUND($V$193*$K$193,2)</f>
        <v>0</v>
      </c>
      <c r="BL193" s="6" t="s">
        <v>221</v>
      </c>
      <c r="BM193" s="6" t="s">
        <v>329</v>
      </c>
    </row>
    <row r="194" spans="2:47" s="6" customFormat="1" ht="30.75" customHeight="1">
      <c r="B194" s="23"/>
      <c r="C194" s="24"/>
      <c r="D194" s="24"/>
      <c r="E194" s="24"/>
      <c r="F194" s="233" t="s">
        <v>330</v>
      </c>
      <c r="G194" s="183"/>
      <c r="H194" s="183"/>
      <c r="I194" s="183"/>
      <c r="J194" s="24"/>
      <c r="K194" s="24"/>
      <c r="L194" s="24"/>
      <c r="M194" s="24"/>
      <c r="N194" s="24"/>
      <c r="O194" s="24"/>
      <c r="P194" s="24"/>
      <c r="Q194" s="24"/>
      <c r="R194" s="25"/>
      <c r="T194" s="64"/>
      <c r="U194" s="24"/>
      <c r="V194" s="24"/>
      <c r="W194" s="24"/>
      <c r="X194" s="24"/>
      <c r="Y194" s="24"/>
      <c r="Z194" s="24"/>
      <c r="AA194" s="24"/>
      <c r="AB194" s="24"/>
      <c r="AC194" s="24"/>
      <c r="AD194" s="65"/>
      <c r="AT194" s="6" t="s">
        <v>183</v>
      </c>
      <c r="AU194" s="6" t="s">
        <v>102</v>
      </c>
    </row>
    <row r="195" spans="2:65" s="6" customFormat="1" ht="15.75" customHeight="1">
      <c r="B195" s="23"/>
      <c r="C195" s="151" t="s">
        <v>331</v>
      </c>
      <c r="D195" s="151" t="s">
        <v>166</v>
      </c>
      <c r="E195" s="152" t="s">
        <v>332</v>
      </c>
      <c r="F195" s="231" t="s">
        <v>333</v>
      </c>
      <c r="G195" s="232"/>
      <c r="H195" s="232"/>
      <c r="I195" s="232"/>
      <c r="J195" s="153" t="s">
        <v>169</v>
      </c>
      <c r="K195" s="154">
        <v>1</v>
      </c>
      <c r="L195" s="155">
        <v>0</v>
      </c>
      <c r="M195" s="232"/>
      <c r="N195" s="232"/>
      <c r="O195" s="228"/>
      <c r="P195" s="229">
        <f>ROUND($V$195*$K$195,2)</f>
        <v>0</v>
      </c>
      <c r="Q195" s="228"/>
      <c r="R195" s="25"/>
      <c r="T195" s="148"/>
      <c r="U195" s="31" t="s">
        <v>50</v>
      </c>
      <c r="V195" s="104">
        <f>$L$195+$M$195</f>
        <v>0</v>
      </c>
      <c r="W195" s="104">
        <f>ROUND($L$195*$K$195,2)</f>
        <v>0</v>
      </c>
      <c r="X195" s="104">
        <f>ROUND($M$195*$K$195,2)</f>
        <v>0</v>
      </c>
      <c r="Y195" s="24"/>
      <c r="Z195" s="149">
        <f>$Y$195*$K$195</f>
        <v>0</v>
      </c>
      <c r="AA195" s="149">
        <v>0</v>
      </c>
      <c r="AB195" s="149">
        <f>$AA$195*$K$195</f>
        <v>0</v>
      </c>
      <c r="AC195" s="149">
        <v>0</v>
      </c>
      <c r="AD195" s="150">
        <f>$AC$195*$K$195</f>
        <v>0</v>
      </c>
      <c r="AR195" s="6" t="s">
        <v>232</v>
      </c>
      <c r="AT195" s="6" t="s">
        <v>166</v>
      </c>
      <c r="AU195" s="6" t="s">
        <v>102</v>
      </c>
      <c r="AY195" s="6" t="s">
        <v>159</v>
      </c>
      <c r="BE195" s="89">
        <f>IF($U$195="základní",$P$195,0)</f>
        <v>0</v>
      </c>
      <c r="BF195" s="89">
        <f>IF($U$195="snížená",$P$195,0)</f>
        <v>0</v>
      </c>
      <c r="BG195" s="89">
        <f>IF($U$195="zákl. přenesená",$P$195,0)</f>
        <v>0</v>
      </c>
      <c r="BH195" s="89">
        <f>IF($U$195="sníž. přenesená",$P$195,0)</f>
        <v>0</v>
      </c>
      <c r="BI195" s="89">
        <f>IF($U$195="nulová",$P$195,0)</f>
        <v>0</v>
      </c>
      <c r="BJ195" s="6" t="s">
        <v>23</v>
      </c>
      <c r="BK195" s="89">
        <f>ROUND($V$195*$K$195,2)</f>
        <v>0</v>
      </c>
      <c r="BL195" s="6" t="s">
        <v>221</v>
      </c>
      <c r="BM195" s="6" t="s">
        <v>334</v>
      </c>
    </row>
    <row r="196" spans="2:65" s="6" customFormat="1" ht="15.75" customHeight="1">
      <c r="B196" s="23"/>
      <c r="C196" s="143" t="s">
        <v>335</v>
      </c>
      <c r="D196" s="143" t="s">
        <v>160</v>
      </c>
      <c r="E196" s="144" t="s">
        <v>336</v>
      </c>
      <c r="F196" s="227" t="s">
        <v>337</v>
      </c>
      <c r="G196" s="228"/>
      <c r="H196" s="228"/>
      <c r="I196" s="228"/>
      <c r="J196" s="145" t="s">
        <v>163</v>
      </c>
      <c r="K196" s="146">
        <v>3</v>
      </c>
      <c r="L196" s="147">
        <v>0</v>
      </c>
      <c r="M196" s="230">
        <v>0</v>
      </c>
      <c r="N196" s="228"/>
      <c r="O196" s="228"/>
      <c r="P196" s="229">
        <f>ROUND($V$196*$K$196,2)</f>
        <v>0</v>
      </c>
      <c r="Q196" s="228"/>
      <c r="R196" s="25"/>
      <c r="T196" s="148"/>
      <c r="U196" s="31" t="s">
        <v>50</v>
      </c>
      <c r="V196" s="104">
        <f>$L$196+$M$196</f>
        <v>0</v>
      </c>
      <c r="W196" s="104">
        <f>ROUND($L$196*$K$196,2)</f>
        <v>0</v>
      </c>
      <c r="X196" s="104">
        <f>ROUND($M$196*$K$196,2)</f>
        <v>0</v>
      </c>
      <c r="Y196" s="24"/>
      <c r="Z196" s="149">
        <f>$Y$196*$K$196</f>
        <v>0</v>
      </c>
      <c r="AA196" s="149">
        <v>0</v>
      </c>
      <c r="AB196" s="149">
        <f>$AA$196*$K$196</f>
        <v>0</v>
      </c>
      <c r="AC196" s="149">
        <v>0</v>
      </c>
      <c r="AD196" s="150">
        <f>$AC$196*$K$196</f>
        <v>0</v>
      </c>
      <c r="AR196" s="6" t="s">
        <v>221</v>
      </c>
      <c r="AT196" s="6" t="s">
        <v>160</v>
      </c>
      <c r="AU196" s="6" t="s">
        <v>102</v>
      </c>
      <c r="AY196" s="6" t="s">
        <v>159</v>
      </c>
      <c r="BE196" s="89">
        <f>IF($U$196="základní",$P$196,0)</f>
        <v>0</v>
      </c>
      <c r="BF196" s="89">
        <f>IF($U$196="snížená",$P$196,0)</f>
        <v>0</v>
      </c>
      <c r="BG196" s="89">
        <f>IF($U$196="zákl. přenesená",$P$196,0)</f>
        <v>0</v>
      </c>
      <c r="BH196" s="89">
        <f>IF($U$196="sníž. přenesená",$P$196,0)</f>
        <v>0</v>
      </c>
      <c r="BI196" s="89">
        <f>IF($U$196="nulová",$P$196,0)</f>
        <v>0</v>
      </c>
      <c r="BJ196" s="6" t="s">
        <v>23</v>
      </c>
      <c r="BK196" s="89">
        <f>ROUND($V$196*$K$196,2)</f>
        <v>0</v>
      </c>
      <c r="BL196" s="6" t="s">
        <v>221</v>
      </c>
      <c r="BM196" s="6" t="s">
        <v>338</v>
      </c>
    </row>
    <row r="197" spans="2:47" s="6" customFormat="1" ht="57.75" customHeight="1">
      <c r="B197" s="23"/>
      <c r="C197" s="24"/>
      <c r="D197" s="24"/>
      <c r="E197" s="24"/>
      <c r="F197" s="233" t="s">
        <v>339</v>
      </c>
      <c r="G197" s="183"/>
      <c r="H197" s="183"/>
      <c r="I197" s="183"/>
      <c r="J197" s="24"/>
      <c r="K197" s="24"/>
      <c r="L197" s="24"/>
      <c r="M197" s="24"/>
      <c r="N197" s="24"/>
      <c r="O197" s="24"/>
      <c r="P197" s="24"/>
      <c r="Q197" s="24"/>
      <c r="R197" s="25"/>
      <c r="T197" s="64"/>
      <c r="U197" s="24"/>
      <c r="V197" s="24"/>
      <c r="W197" s="24"/>
      <c r="X197" s="24"/>
      <c r="Y197" s="24"/>
      <c r="Z197" s="24"/>
      <c r="AA197" s="24"/>
      <c r="AB197" s="24"/>
      <c r="AC197" s="24"/>
      <c r="AD197" s="65"/>
      <c r="AT197" s="6" t="s">
        <v>183</v>
      </c>
      <c r="AU197" s="6" t="s">
        <v>102</v>
      </c>
    </row>
    <row r="198" spans="2:65" s="6" customFormat="1" ht="15.75" customHeight="1">
      <c r="B198" s="23"/>
      <c r="C198" s="151" t="s">
        <v>340</v>
      </c>
      <c r="D198" s="151" t="s">
        <v>166</v>
      </c>
      <c r="E198" s="152" t="s">
        <v>341</v>
      </c>
      <c r="F198" s="231" t="s">
        <v>342</v>
      </c>
      <c r="G198" s="232"/>
      <c r="H198" s="232"/>
      <c r="I198" s="232"/>
      <c r="J198" s="153" t="s">
        <v>169</v>
      </c>
      <c r="K198" s="154">
        <v>3</v>
      </c>
      <c r="L198" s="155">
        <v>0</v>
      </c>
      <c r="M198" s="232"/>
      <c r="N198" s="232"/>
      <c r="O198" s="228"/>
      <c r="P198" s="229">
        <f>ROUND($V$198*$K$198,2)</f>
        <v>0</v>
      </c>
      <c r="Q198" s="228"/>
      <c r="R198" s="25"/>
      <c r="T198" s="148"/>
      <c r="U198" s="31" t="s">
        <v>50</v>
      </c>
      <c r="V198" s="104">
        <f>$L$198+$M$198</f>
        <v>0</v>
      </c>
      <c r="W198" s="104">
        <f>ROUND($L$198*$K$198,2)</f>
        <v>0</v>
      </c>
      <c r="X198" s="104">
        <f>ROUND($M$198*$K$198,2)</f>
        <v>0</v>
      </c>
      <c r="Y198" s="24"/>
      <c r="Z198" s="149">
        <f>$Y$198*$K$198</f>
        <v>0</v>
      </c>
      <c r="AA198" s="149">
        <v>0</v>
      </c>
      <c r="AB198" s="149">
        <f>$AA$198*$K$198</f>
        <v>0</v>
      </c>
      <c r="AC198" s="149">
        <v>0</v>
      </c>
      <c r="AD198" s="150">
        <f>$AC$198*$K$198</f>
        <v>0</v>
      </c>
      <c r="AR198" s="6" t="s">
        <v>232</v>
      </c>
      <c r="AT198" s="6" t="s">
        <v>166</v>
      </c>
      <c r="AU198" s="6" t="s">
        <v>102</v>
      </c>
      <c r="AY198" s="6" t="s">
        <v>159</v>
      </c>
      <c r="BE198" s="89">
        <f>IF($U$198="základní",$P$198,0)</f>
        <v>0</v>
      </c>
      <c r="BF198" s="89">
        <f>IF($U$198="snížená",$P$198,0)</f>
        <v>0</v>
      </c>
      <c r="BG198" s="89">
        <f>IF($U$198="zákl. přenesená",$P$198,0)</f>
        <v>0</v>
      </c>
      <c r="BH198" s="89">
        <f>IF($U$198="sníž. přenesená",$P$198,0)</f>
        <v>0</v>
      </c>
      <c r="BI198" s="89">
        <f>IF($U$198="nulová",$P$198,0)</f>
        <v>0</v>
      </c>
      <c r="BJ198" s="6" t="s">
        <v>23</v>
      </c>
      <c r="BK198" s="89">
        <f>ROUND($V$198*$K$198,2)</f>
        <v>0</v>
      </c>
      <c r="BL198" s="6" t="s">
        <v>221</v>
      </c>
      <c r="BM198" s="6" t="s">
        <v>343</v>
      </c>
    </row>
    <row r="199" spans="2:47" s="6" customFormat="1" ht="98.25" customHeight="1">
      <c r="B199" s="23"/>
      <c r="C199" s="24"/>
      <c r="D199" s="24"/>
      <c r="E199" s="24"/>
      <c r="F199" s="233" t="s">
        <v>344</v>
      </c>
      <c r="G199" s="183"/>
      <c r="H199" s="183"/>
      <c r="I199" s="183"/>
      <c r="J199" s="24"/>
      <c r="K199" s="24"/>
      <c r="L199" s="24"/>
      <c r="M199" s="24"/>
      <c r="N199" s="24"/>
      <c r="O199" s="24"/>
      <c r="P199" s="24"/>
      <c r="Q199" s="24"/>
      <c r="R199" s="25"/>
      <c r="T199" s="64"/>
      <c r="U199" s="24"/>
      <c r="V199" s="24"/>
      <c r="W199" s="24"/>
      <c r="X199" s="24"/>
      <c r="Y199" s="24"/>
      <c r="Z199" s="24"/>
      <c r="AA199" s="24"/>
      <c r="AB199" s="24"/>
      <c r="AC199" s="24"/>
      <c r="AD199" s="65"/>
      <c r="AT199" s="6" t="s">
        <v>183</v>
      </c>
      <c r="AU199" s="6" t="s">
        <v>102</v>
      </c>
    </row>
    <row r="200" spans="2:65" s="6" customFormat="1" ht="15.75" customHeight="1">
      <c r="B200" s="23"/>
      <c r="C200" s="143" t="s">
        <v>345</v>
      </c>
      <c r="D200" s="143" t="s">
        <v>160</v>
      </c>
      <c r="E200" s="144" t="s">
        <v>346</v>
      </c>
      <c r="F200" s="227" t="s">
        <v>347</v>
      </c>
      <c r="G200" s="228"/>
      <c r="H200" s="228"/>
      <c r="I200" s="228"/>
      <c r="J200" s="145" t="s">
        <v>163</v>
      </c>
      <c r="K200" s="146">
        <v>3</v>
      </c>
      <c r="L200" s="147">
        <v>0</v>
      </c>
      <c r="M200" s="230">
        <v>0</v>
      </c>
      <c r="N200" s="228"/>
      <c r="O200" s="228"/>
      <c r="P200" s="229">
        <f>ROUND($V$200*$K$200,2)</f>
        <v>0</v>
      </c>
      <c r="Q200" s="228"/>
      <c r="R200" s="25"/>
      <c r="T200" s="148"/>
      <c r="U200" s="31" t="s">
        <v>50</v>
      </c>
      <c r="V200" s="104">
        <f>$L$200+$M$200</f>
        <v>0</v>
      </c>
      <c r="W200" s="104">
        <f>ROUND($L$200*$K$200,2)</f>
        <v>0</v>
      </c>
      <c r="X200" s="104">
        <f>ROUND($M$200*$K$200,2)</f>
        <v>0</v>
      </c>
      <c r="Y200" s="24"/>
      <c r="Z200" s="149">
        <f>$Y$200*$K$200</f>
        <v>0</v>
      </c>
      <c r="AA200" s="149">
        <v>0</v>
      </c>
      <c r="AB200" s="149">
        <f>$AA$200*$K$200</f>
        <v>0</v>
      </c>
      <c r="AC200" s="149">
        <v>0</v>
      </c>
      <c r="AD200" s="150">
        <f>$AC$200*$K$200</f>
        <v>0</v>
      </c>
      <c r="AR200" s="6" t="s">
        <v>221</v>
      </c>
      <c r="AT200" s="6" t="s">
        <v>160</v>
      </c>
      <c r="AU200" s="6" t="s">
        <v>102</v>
      </c>
      <c r="AY200" s="6" t="s">
        <v>159</v>
      </c>
      <c r="BE200" s="89">
        <f>IF($U$200="základní",$P$200,0)</f>
        <v>0</v>
      </c>
      <c r="BF200" s="89">
        <f>IF($U$200="snížená",$P$200,0)</f>
        <v>0</v>
      </c>
      <c r="BG200" s="89">
        <f>IF($U$200="zákl. přenesená",$P$200,0)</f>
        <v>0</v>
      </c>
      <c r="BH200" s="89">
        <f>IF($U$200="sníž. přenesená",$P$200,0)</f>
        <v>0</v>
      </c>
      <c r="BI200" s="89">
        <f>IF($U$200="nulová",$P$200,0)</f>
        <v>0</v>
      </c>
      <c r="BJ200" s="6" t="s">
        <v>23</v>
      </c>
      <c r="BK200" s="89">
        <f>ROUND($V$200*$K$200,2)</f>
        <v>0</v>
      </c>
      <c r="BL200" s="6" t="s">
        <v>221</v>
      </c>
      <c r="BM200" s="6" t="s">
        <v>348</v>
      </c>
    </row>
    <row r="201" spans="2:47" s="6" customFormat="1" ht="57.75" customHeight="1">
      <c r="B201" s="23"/>
      <c r="C201" s="24"/>
      <c r="D201" s="24"/>
      <c r="E201" s="24"/>
      <c r="F201" s="233" t="s">
        <v>349</v>
      </c>
      <c r="G201" s="183"/>
      <c r="H201" s="183"/>
      <c r="I201" s="183"/>
      <c r="J201" s="24"/>
      <c r="K201" s="24"/>
      <c r="L201" s="24"/>
      <c r="M201" s="24"/>
      <c r="N201" s="24"/>
      <c r="O201" s="24"/>
      <c r="P201" s="24"/>
      <c r="Q201" s="24"/>
      <c r="R201" s="25"/>
      <c r="T201" s="64"/>
      <c r="U201" s="24"/>
      <c r="V201" s="24"/>
      <c r="W201" s="24"/>
      <c r="X201" s="24"/>
      <c r="Y201" s="24"/>
      <c r="Z201" s="24"/>
      <c r="AA201" s="24"/>
      <c r="AB201" s="24"/>
      <c r="AC201" s="24"/>
      <c r="AD201" s="65"/>
      <c r="AT201" s="6" t="s">
        <v>183</v>
      </c>
      <c r="AU201" s="6" t="s">
        <v>102</v>
      </c>
    </row>
    <row r="202" spans="2:65" s="6" customFormat="1" ht="15.75" customHeight="1">
      <c r="B202" s="23"/>
      <c r="C202" s="151" t="s">
        <v>350</v>
      </c>
      <c r="D202" s="151" t="s">
        <v>166</v>
      </c>
      <c r="E202" s="152" t="s">
        <v>351</v>
      </c>
      <c r="F202" s="231" t="s">
        <v>352</v>
      </c>
      <c r="G202" s="232"/>
      <c r="H202" s="232"/>
      <c r="I202" s="232"/>
      <c r="J202" s="153" t="s">
        <v>169</v>
      </c>
      <c r="K202" s="154">
        <v>3</v>
      </c>
      <c r="L202" s="155">
        <v>0</v>
      </c>
      <c r="M202" s="232"/>
      <c r="N202" s="232"/>
      <c r="O202" s="228"/>
      <c r="P202" s="229">
        <f>ROUND($V$202*$K$202,2)</f>
        <v>0</v>
      </c>
      <c r="Q202" s="228"/>
      <c r="R202" s="25"/>
      <c r="T202" s="148"/>
      <c r="U202" s="31" t="s">
        <v>50</v>
      </c>
      <c r="V202" s="104">
        <f>$L$202+$M$202</f>
        <v>0</v>
      </c>
      <c r="W202" s="104">
        <f>ROUND($L$202*$K$202,2)</f>
        <v>0</v>
      </c>
      <c r="X202" s="104">
        <f>ROUND($M$202*$K$202,2)</f>
        <v>0</v>
      </c>
      <c r="Y202" s="24"/>
      <c r="Z202" s="149">
        <f>$Y$202*$K$202</f>
        <v>0</v>
      </c>
      <c r="AA202" s="149">
        <v>0</v>
      </c>
      <c r="AB202" s="149">
        <f>$AA$202*$K$202</f>
        <v>0</v>
      </c>
      <c r="AC202" s="149">
        <v>0</v>
      </c>
      <c r="AD202" s="150">
        <f>$AC$202*$K$202</f>
        <v>0</v>
      </c>
      <c r="AR202" s="6" t="s">
        <v>232</v>
      </c>
      <c r="AT202" s="6" t="s">
        <v>166</v>
      </c>
      <c r="AU202" s="6" t="s">
        <v>102</v>
      </c>
      <c r="AY202" s="6" t="s">
        <v>159</v>
      </c>
      <c r="BE202" s="89">
        <f>IF($U$202="základní",$P$202,0)</f>
        <v>0</v>
      </c>
      <c r="BF202" s="89">
        <f>IF($U$202="snížená",$P$202,0)</f>
        <v>0</v>
      </c>
      <c r="BG202" s="89">
        <f>IF($U$202="zákl. přenesená",$P$202,0)</f>
        <v>0</v>
      </c>
      <c r="BH202" s="89">
        <f>IF($U$202="sníž. přenesená",$P$202,0)</f>
        <v>0</v>
      </c>
      <c r="BI202" s="89">
        <f>IF($U$202="nulová",$P$202,0)</f>
        <v>0</v>
      </c>
      <c r="BJ202" s="6" t="s">
        <v>23</v>
      </c>
      <c r="BK202" s="89">
        <f>ROUND($V$202*$K$202,2)</f>
        <v>0</v>
      </c>
      <c r="BL202" s="6" t="s">
        <v>221</v>
      </c>
      <c r="BM202" s="6" t="s">
        <v>353</v>
      </c>
    </row>
    <row r="203" spans="2:47" s="6" customFormat="1" ht="44.25" customHeight="1">
      <c r="B203" s="23"/>
      <c r="C203" s="24"/>
      <c r="D203" s="24"/>
      <c r="E203" s="24"/>
      <c r="F203" s="233" t="s">
        <v>354</v>
      </c>
      <c r="G203" s="183"/>
      <c r="H203" s="183"/>
      <c r="I203" s="183"/>
      <c r="J203" s="24"/>
      <c r="K203" s="24"/>
      <c r="L203" s="24"/>
      <c r="M203" s="24"/>
      <c r="N203" s="24"/>
      <c r="O203" s="24"/>
      <c r="P203" s="24"/>
      <c r="Q203" s="24"/>
      <c r="R203" s="25"/>
      <c r="T203" s="64"/>
      <c r="U203" s="24"/>
      <c r="V203" s="24"/>
      <c r="W203" s="24"/>
      <c r="X203" s="24"/>
      <c r="Y203" s="24"/>
      <c r="Z203" s="24"/>
      <c r="AA203" s="24"/>
      <c r="AB203" s="24"/>
      <c r="AC203" s="24"/>
      <c r="AD203" s="65"/>
      <c r="AT203" s="6" t="s">
        <v>183</v>
      </c>
      <c r="AU203" s="6" t="s">
        <v>102</v>
      </c>
    </row>
    <row r="204" spans="2:65" s="6" customFormat="1" ht="27" customHeight="1">
      <c r="B204" s="23"/>
      <c r="C204" s="143" t="s">
        <v>355</v>
      </c>
      <c r="D204" s="143" t="s">
        <v>160</v>
      </c>
      <c r="E204" s="144" t="s">
        <v>356</v>
      </c>
      <c r="F204" s="227" t="s">
        <v>357</v>
      </c>
      <c r="G204" s="228"/>
      <c r="H204" s="228"/>
      <c r="I204" s="228"/>
      <c r="J204" s="145" t="s">
        <v>163</v>
      </c>
      <c r="K204" s="146">
        <v>2</v>
      </c>
      <c r="L204" s="147">
        <v>0</v>
      </c>
      <c r="M204" s="230">
        <v>0</v>
      </c>
      <c r="N204" s="228"/>
      <c r="O204" s="228"/>
      <c r="P204" s="229">
        <f>ROUND($V$204*$K$204,2)</f>
        <v>0</v>
      </c>
      <c r="Q204" s="228"/>
      <c r="R204" s="25"/>
      <c r="T204" s="148"/>
      <c r="U204" s="31" t="s">
        <v>50</v>
      </c>
      <c r="V204" s="104">
        <f>$L$204+$M$204</f>
        <v>0</v>
      </c>
      <c r="W204" s="104">
        <f>ROUND($L$204*$K$204,2)</f>
        <v>0</v>
      </c>
      <c r="X204" s="104">
        <f>ROUND($M$204*$K$204,2)</f>
        <v>0</v>
      </c>
      <c r="Y204" s="24"/>
      <c r="Z204" s="149">
        <f>$Y$204*$K$204</f>
        <v>0</v>
      </c>
      <c r="AA204" s="149">
        <v>0</v>
      </c>
      <c r="AB204" s="149">
        <f>$AA$204*$K$204</f>
        <v>0</v>
      </c>
      <c r="AC204" s="149">
        <v>0</v>
      </c>
      <c r="AD204" s="150">
        <f>$AC$204*$K$204</f>
        <v>0</v>
      </c>
      <c r="AR204" s="6" t="s">
        <v>221</v>
      </c>
      <c r="AT204" s="6" t="s">
        <v>160</v>
      </c>
      <c r="AU204" s="6" t="s">
        <v>102</v>
      </c>
      <c r="AY204" s="6" t="s">
        <v>159</v>
      </c>
      <c r="BE204" s="89">
        <f>IF($U$204="základní",$P$204,0)</f>
        <v>0</v>
      </c>
      <c r="BF204" s="89">
        <f>IF($U$204="snížená",$P$204,0)</f>
        <v>0</v>
      </c>
      <c r="BG204" s="89">
        <f>IF($U$204="zákl. přenesená",$P$204,0)</f>
        <v>0</v>
      </c>
      <c r="BH204" s="89">
        <f>IF($U$204="sníž. přenesená",$P$204,0)</f>
        <v>0</v>
      </c>
      <c r="BI204" s="89">
        <f>IF($U$204="nulová",$P$204,0)</f>
        <v>0</v>
      </c>
      <c r="BJ204" s="6" t="s">
        <v>23</v>
      </c>
      <c r="BK204" s="89">
        <f>ROUND($V$204*$K$204,2)</f>
        <v>0</v>
      </c>
      <c r="BL204" s="6" t="s">
        <v>221</v>
      </c>
      <c r="BM204" s="6" t="s">
        <v>358</v>
      </c>
    </row>
    <row r="205" spans="2:47" s="6" customFormat="1" ht="71.25" customHeight="1">
      <c r="B205" s="23"/>
      <c r="C205" s="24"/>
      <c r="D205" s="24"/>
      <c r="E205" s="24"/>
      <c r="F205" s="233" t="s">
        <v>359</v>
      </c>
      <c r="G205" s="183"/>
      <c r="H205" s="183"/>
      <c r="I205" s="183"/>
      <c r="J205" s="24"/>
      <c r="K205" s="24"/>
      <c r="L205" s="24"/>
      <c r="M205" s="24"/>
      <c r="N205" s="24"/>
      <c r="O205" s="24"/>
      <c r="P205" s="24"/>
      <c r="Q205" s="24"/>
      <c r="R205" s="25"/>
      <c r="T205" s="64"/>
      <c r="U205" s="24"/>
      <c r="V205" s="24"/>
      <c r="W205" s="24"/>
      <c r="X205" s="24"/>
      <c r="Y205" s="24"/>
      <c r="Z205" s="24"/>
      <c r="AA205" s="24"/>
      <c r="AB205" s="24"/>
      <c r="AC205" s="24"/>
      <c r="AD205" s="65"/>
      <c r="AT205" s="6" t="s">
        <v>183</v>
      </c>
      <c r="AU205" s="6" t="s">
        <v>102</v>
      </c>
    </row>
    <row r="206" spans="2:65" s="6" customFormat="1" ht="27" customHeight="1">
      <c r="B206" s="23"/>
      <c r="C206" s="151" t="s">
        <v>360</v>
      </c>
      <c r="D206" s="151" t="s">
        <v>166</v>
      </c>
      <c r="E206" s="152" t="s">
        <v>361</v>
      </c>
      <c r="F206" s="231" t="s">
        <v>362</v>
      </c>
      <c r="G206" s="232"/>
      <c r="H206" s="232"/>
      <c r="I206" s="232"/>
      <c r="J206" s="153" t="s">
        <v>169</v>
      </c>
      <c r="K206" s="154">
        <v>2</v>
      </c>
      <c r="L206" s="155">
        <v>0</v>
      </c>
      <c r="M206" s="232"/>
      <c r="N206" s="232"/>
      <c r="O206" s="228"/>
      <c r="P206" s="229">
        <f>ROUND($V$206*$K$206,2)</f>
        <v>0</v>
      </c>
      <c r="Q206" s="228"/>
      <c r="R206" s="25"/>
      <c r="T206" s="148"/>
      <c r="U206" s="31" t="s">
        <v>50</v>
      </c>
      <c r="V206" s="104">
        <f>$L$206+$M$206</f>
        <v>0</v>
      </c>
      <c r="W206" s="104">
        <f>ROUND($L$206*$K$206,2)</f>
        <v>0</v>
      </c>
      <c r="X206" s="104">
        <f>ROUND($M$206*$K$206,2)</f>
        <v>0</v>
      </c>
      <c r="Y206" s="24"/>
      <c r="Z206" s="149">
        <f>$Y$206*$K$206</f>
        <v>0</v>
      </c>
      <c r="AA206" s="149">
        <v>0</v>
      </c>
      <c r="AB206" s="149">
        <f>$AA$206*$K$206</f>
        <v>0</v>
      </c>
      <c r="AC206" s="149">
        <v>0</v>
      </c>
      <c r="AD206" s="150">
        <f>$AC$206*$K$206</f>
        <v>0</v>
      </c>
      <c r="AR206" s="6" t="s">
        <v>232</v>
      </c>
      <c r="AT206" s="6" t="s">
        <v>166</v>
      </c>
      <c r="AU206" s="6" t="s">
        <v>102</v>
      </c>
      <c r="AY206" s="6" t="s">
        <v>159</v>
      </c>
      <c r="BE206" s="89">
        <f>IF($U$206="základní",$P$206,0)</f>
        <v>0</v>
      </c>
      <c r="BF206" s="89">
        <f>IF($U$206="snížená",$P$206,0)</f>
        <v>0</v>
      </c>
      <c r="BG206" s="89">
        <f>IF($U$206="zákl. přenesená",$P$206,0)</f>
        <v>0</v>
      </c>
      <c r="BH206" s="89">
        <f>IF($U$206="sníž. přenesená",$P$206,0)</f>
        <v>0</v>
      </c>
      <c r="BI206" s="89">
        <f>IF($U$206="nulová",$P$206,0)</f>
        <v>0</v>
      </c>
      <c r="BJ206" s="6" t="s">
        <v>23</v>
      </c>
      <c r="BK206" s="89">
        <f>ROUND($V$206*$K$206,2)</f>
        <v>0</v>
      </c>
      <c r="BL206" s="6" t="s">
        <v>221</v>
      </c>
      <c r="BM206" s="6" t="s">
        <v>363</v>
      </c>
    </row>
    <row r="207" spans="2:47" s="6" customFormat="1" ht="57.75" customHeight="1">
      <c r="B207" s="23"/>
      <c r="C207" s="24"/>
      <c r="D207" s="24"/>
      <c r="E207" s="24"/>
      <c r="F207" s="233" t="s">
        <v>364</v>
      </c>
      <c r="G207" s="183"/>
      <c r="H207" s="183"/>
      <c r="I207" s="183"/>
      <c r="J207" s="24"/>
      <c r="K207" s="24"/>
      <c r="L207" s="24"/>
      <c r="M207" s="24"/>
      <c r="N207" s="24"/>
      <c r="O207" s="24"/>
      <c r="P207" s="24"/>
      <c r="Q207" s="24"/>
      <c r="R207" s="25"/>
      <c r="T207" s="64"/>
      <c r="U207" s="24"/>
      <c r="V207" s="24"/>
      <c r="W207" s="24"/>
      <c r="X207" s="24"/>
      <c r="Y207" s="24"/>
      <c r="Z207" s="24"/>
      <c r="AA207" s="24"/>
      <c r="AB207" s="24"/>
      <c r="AC207" s="24"/>
      <c r="AD207" s="65"/>
      <c r="AT207" s="6" t="s">
        <v>183</v>
      </c>
      <c r="AU207" s="6" t="s">
        <v>102</v>
      </c>
    </row>
    <row r="208" spans="2:65" s="6" customFormat="1" ht="27" customHeight="1">
      <c r="B208" s="23"/>
      <c r="C208" s="143" t="s">
        <v>365</v>
      </c>
      <c r="D208" s="143" t="s">
        <v>160</v>
      </c>
      <c r="E208" s="144" t="s">
        <v>366</v>
      </c>
      <c r="F208" s="227" t="s">
        <v>367</v>
      </c>
      <c r="G208" s="228"/>
      <c r="H208" s="228"/>
      <c r="I208" s="228"/>
      <c r="J208" s="145" t="s">
        <v>163</v>
      </c>
      <c r="K208" s="146">
        <v>2</v>
      </c>
      <c r="L208" s="147">
        <v>0</v>
      </c>
      <c r="M208" s="230">
        <v>0</v>
      </c>
      <c r="N208" s="228"/>
      <c r="O208" s="228"/>
      <c r="P208" s="229">
        <f>ROUND($V$208*$K$208,2)</f>
        <v>0</v>
      </c>
      <c r="Q208" s="228"/>
      <c r="R208" s="25"/>
      <c r="T208" s="148"/>
      <c r="U208" s="31" t="s">
        <v>50</v>
      </c>
      <c r="V208" s="104">
        <f>$L$208+$M$208</f>
        <v>0</v>
      </c>
      <c r="W208" s="104">
        <f>ROUND($L$208*$K$208,2)</f>
        <v>0</v>
      </c>
      <c r="X208" s="104">
        <f>ROUND($M$208*$K$208,2)</f>
        <v>0</v>
      </c>
      <c r="Y208" s="24"/>
      <c r="Z208" s="149">
        <f>$Y$208*$K$208</f>
        <v>0</v>
      </c>
      <c r="AA208" s="149">
        <v>0</v>
      </c>
      <c r="AB208" s="149">
        <f>$AA$208*$K$208</f>
        <v>0</v>
      </c>
      <c r="AC208" s="149">
        <v>0</v>
      </c>
      <c r="AD208" s="150">
        <f>$AC$208*$K$208</f>
        <v>0</v>
      </c>
      <c r="AR208" s="6" t="s">
        <v>221</v>
      </c>
      <c r="AT208" s="6" t="s">
        <v>160</v>
      </c>
      <c r="AU208" s="6" t="s">
        <v>102</v>
      </c>
      <c r="AY208" s="6" t="s">
        <v>159</v>
      </c>
      <c r="BE208" s="89">
        <f>IF($U$208="základní",$P$208,0)</f>
        <v>0</v>
      </c>
      <c r="BF208" s="89">
        <f>IF($U$208="snížená",$P$208,0)</f>
        <v>0</v>
      </c>
      <c r="BG208" s="89">
        <f>IF($U$208="zákl. přenesená",$P$208,0)</f>
        <v>0</v>
      </c>
      <c r="BH208" s="89">
        <f>IF($U$208="sníž. přenesená",$P$208,0)</f>
        <v>0</v>
      </c>
      <c r="BI208" s="89">
        <f>IF($U$208="nulová",$P$208,0)</f>
        <v>0</v>
      </c>
      <c r="BJ208" s="6" t="s">
        <v>23</v>
      </c>
      <c r="BK208" s="89">
        <f>ROUND($V$208*$K$208,2)</f>
        <v>0</v>
      </c>
      <c r="BL208" s="6" t="s">
        <v>221</v>
      </c>
      <c r="BM208" s="6" t="s">
        <v>368</v>
      </c>
    </row>
    <row r="209" spans="2:47" s="6" customFormat="1" ht="44.25" customHeight="1">
      <c r="B209" s="23"/>
      <c r="C209" s="24"/>
      <c r="D209" s="24"/>
      <c r="E209" s="24"/>
      <c r="F209" s="233" t="s">
        <v>369</v>
      </c>
      <c r="G209" s="183"/>
      <c r="H209" s="183"/>
      <c r="I209" s="183"/>
      <c r="J209" s="24"/>
      <c r="K209" s="24"/>
      <c r="L209" s="24"/>
      <c r="M209" s="24"/>
      <c r="N209" s="24"/>
      <c r="O209" s="24"/>
      <c r="P209" s="24"/>
      <c r="Q209" s="24"/>
      <c r="R209" s="25"/>
      <c r="T209" s="64"/>
      <c r="U209" s="24"/>
      <c r="V209" s="24"/>
      <c r="W209" s="24"/>
      <c r="X209" s="24"/>
      <c r="Y209" s="24"/>
      <c r="Z209" s="24"/>
      <c r="AA209" s="24"/>
      <c r="AB209" s="24"/>
      <c r="AC209" s="24"/>
      <c r="AD209" s="65"/>
      <c r="AT209" s="6" t="s">
        <v>183</v>
      </c>
      <c r="AU209" s="6" t="s">
        <v>102</v>
      </c>
    </row>
    <row r="210" spans="2:65" s="6" customFormat="1" ht="15.75" customHeight="1">
      <c r="B210" s="23"/>
      <c r="C210" s="151" t="s">
        <v>370</v>
      </c>
      <c r="D210" s="151" t="s">
        <v>166</v>
      </c>
      <c r="E210" s="152" t="s">
        <v>371</v>
      </c>
      <c r="F210" s="231" t="s">
        <v>372</v>
      </c>
      <c r="G210" s="232"/>
      <c r="H210" s="232"/>
      <c r="I210" s="232"/>
      <c r="J210" s="153" t="s">
        <v>163</v>
      </c>
      <c r="K210" s="154">
        <v>2</v>
      </c>
      <c r="L210" s="155">
        <v>0</v>
      </c>
      <c r="M210" s="232"/>
      <c r="N210" s="232"/>
      <c r="O210" s="228"/>
      <c r="P210" s="229">
        <f>ROUND($V$210*$K$210,2)</f>
        <v>0</v>
      </c>
      <c r="Q210" s="228"/>
      <c r="R210" s="25"/>
      <c r="T210" s="148"/>
      <c r="U210" s="31" t="s">
        <v>50</v>
      </c>
      <c r="V210" s="104">
        <f>$L$210+$M$210</f>
        <v>0</v>
      </c>
      <c r="W210" s="104">
        <f>ROUND($L$210*$K$210,2)</f>
        <v>0</v>
      </c>
      <c r="X210" s="104">
        <f>ROUND($M$210*$K$210,2)</f>
        <v>0</v>
      </c>
      <c r="Y210" s="24"/>
      <c r="Z210" s="149">
        <f>$Y$210*$K$210</f>
        <v>0</v>
      </c>
      <c r="AA210" s="149">
        <v>0.0021</v>
      </c>
      <c r="AB210" s="149">
        <f>$AA$210*$K$210</f>
        <v>0.0042</v>
      </c>
      <c r="AC210" s="149">
        <v>0</v>
      </c>
      <c r="AD210" s="150">
        <f>$AC$210*$K$210</f>
        <v>0</v>
      </c>
      <c r="AR210" s="6" t="s">
        <v>180</v>
      </c>
      <c r="AT210" s="6" t="s">
        <v>166</v>
      </c>
      <c r="AU210" s="6" t="s">
        <v>102</v>
      </c>
      <c r="AY210" s="6" t="s">
        <v>159</v>
      </c>
      <c r="BE210" s="89">
        <f>IF($U$210="základní",$P$210,0)</f>
        <v>0</v>
      </c>
      <c r="BF210" s="89">
        <f>IF($U$210="snížená",$P$210,0)</f>
        <v>0</v>
      </c>
      <c r="BG210" s="89">
        <f>IF($U$210="zákl. přenesená",$P$210,0)</f>
        <v>0</v>
      </c>
      <c r="BH210" s="89">
        <f>IF($U$210="sníž. přenesená",$P$210,0)</f>
        <v>0</v>
      </c>
      <c r="BI210" s="89">
        <f>IF($U$210="nulová",$P$210,0)</f>
        <v>0</v>
      </c>
      <c r="BJ210" s="6" t="s">
        <v>23</v>
      </c>
      <c r="BK210" s="89">
        <f>ROUND($V$210*$K$210,2)</f>
        <v>0</v>
      </c>
      <c r="BL210" s="6" t="s">
        <v>180</v>
      </c>
      <c r="BM210" s="6" t="s">
        <v>373</v>
      </c>
    </row>
    <row r="211" spans="2:47" s="6" customFormat="1" ht="18.75" customHeight="1">
      <c r="B211" s="23"/>
      <c r="C211" s="24"/>
      <c r="D211" s="24"/>
      <c r="E211" s="24"/>
      <c r="F211" s="233" t="s">
        <v>372</v>
      </c>
      <c r="G211" s="183"/>
      <c r="H211" s="183"/>
      <c r="I211" s="183"/>
      <c r="J211" s="24"/>
      <c r="K211" s="24"/>
      <c r="L211" s="24"/>
      <c r="M211" s="24"/>
      <c r="N211" s="24"/>
      <c r="O211" s="24"/>
      <c r="P211" s="24"/>
      <c r="Q211" s="24"/>
      <c r="R211" s="25"/>
      <c r="T211" s="64"/>
      <c r="U211" s="24"/>
      <c r="V211" s="24"/>
      <c r="W211" s="24"/>
      <c r="X211" s="24"/>
      <c r="Y211" s="24"/>
      <c r="Z211" s="24"/>
      <c r="AA211" s="24"/>
      <c r="AB211" s="24"/>
      <c r="AC211" s="24"/>
      <c r="AD211" s="65"/>
      <c r="AT211" s="6" t="s">
        <v>183</v>
      </c>
      <c r="AU211" s="6" t="s">
        <v>102</v>
      </c>
    </row>
    <row r="212" spans="2:65" s="6" customFormat="1" ht="27" customHeight="1">
      <c r="B212" s="23"/>
      <c r="C212" s="143" t="s">
        <v>374</v>
      </c>
      <c r="D212" s="143" t="s">
        <v>160</v>
      </c>
      <c r="E212" s="144" t="s">
        <v>375</v>
      </c>
      <c r="F212" s="227" t="s">
        <v>376</v>
      </c>
      <c r="G212" s="228"/>
      <c r="H212" s="228"/>
      <c r="I212" s="228"/>
      <c r="J212" s="145" t="s">
        <v>163</v>
      </c>
      <c r="K212" s="146">
        <v>1</v>
      </c>
      <c r="L212" s="147">
        <v>0</v>
      </c>
      <c r="M212" s="230">
        <v>0</v>
      </c>
      <c r="N212" s="228"/>
      <c r="O212" s="228"/>
      <c r="P212" s="229">
        <f>ROUND($V$212*$K$212,2)</f>
        <v>0</v>
      </c>
      <c r="Q212" s="228"/>
      <c r="R212" s="25"/>
      <c r="T212" s="148"/>
      <c r="U212" s="31" t="s">
        <v>50</v>
      </c>
      <c r="V212" s="104">
        <f>$L$212+$M$212</f>
        <v>0</v>
      </c>
      <c r="W212" s="104">
        <f>ROUND($L$212*$K$212,2)</f>
        <v>0</v>
      </c>
      <c r="X212" s="104">
        <f>ROUND($M$212*$K$212,2)</f>
        <v>0</v>
      </c>
      <c r="Y212" s="24"/>
      <c r="Z212" s="149">
        <f>$Y$212*$K$212</f>
        <v>0</v>
      </c>
      <c r="AA212" s="149">
        <v>0</v>
      </c>
      <c r="AB212" s="149">
        <f>$AA$212*$K$212</f>
        <v>0</v>
      </c>
      <c r="AC212" s="149">
        <v>0</v>
      </c>
      <c r="AD212" s="150">
        <f>$AC$212*$K$212</f>
        <v>0</v>
      </c>
      <c r="AR212" s="6" t="s">
        <v>221</v>
      </c>
      <c r="AT212" s="6" t="s">
        <v>160</v>
      </c>
      <c r="AU212" s="6" t="s">
        <v>102</v>
      </c>
      <c r="AY212" s="6" t="s">
        <v>159</v>
      </c>
      <c r="BE212" s="89">
        <f>IF($U$212="základní",$P$212,0)</f>
        <v>0</v>
      </c>
      <c r="BF212" s="89">
        <f>IF($U$212="snížená",$P$212,0)</f>
        <v>0</v>
      </c>
      <c r="BG212" s="89">
        <f>IF($U$212="zákl. přenesená",$P$212,0)</f>
        <v>0</v>
      </c>
      <c r="BH212" s="89">
        <f>IF($U$212="sníž. přenesená",$P$212,0)</f>
        <v>0</v>
      </c>
      <c r="BI212" s="89">
        <f>IF($U$212="nulová",$P$212,0)</f>
        <v>0</v>
      </c>
      <c r="BJ212" s="6" t="s">
        <v>23</v>
      </c>
      <c r="BK212" s="89">
        <f>ROUND($V$212*$K$212,2)</f>
        <v>0</v>
      </c>
      <c r="BL212" s="6" t="s">
        <v>221</v>
      </c>
      <c r="BM212" s="6" t="s">
        <v>377</v>
      </c>
    </row>
    <row r="213" spans="2:47" s="6" customFormat="1" ht="111.75" customHeight="1">
      <c r="B213" s="23"/>
      <c r="C213" s="24"/>
      <c r="D213" s="24"/>
      <c r="E213" s="24"/>
      <c r="F213" s="233" t="s">
        <v>378</v>
      </c>
      <c r="G213" s="183"/>
      <c r="H213" s="183"/>
      <c r="I213" s="183"/>
      <c r="J213" s="24"/>
      <c r="K213" s="24"/>
      <c r="L213" s="24"/>
      <c r="M213" s="24"/>
      <c r="N213" s="24"/>
      <c r="O213" s="24"/>
      <c r="P213" s="24"/>
      <c r="Q213" s="24"/>
      <c r="R213" s="25"/>
      <c r="T213" s="64"/>
      <c r="U213" s="24"/>
      <c r="V213" s="24"/>
      <c r="W213" s="24"/>
      <c r="X213" s="24"/>
      <c r="Y213" s="24"/>
      <c r="Z213" s="24"/>
      <c r="AA213" s="24"/>
      <c r="AB213" s="24"/>
      <c r="AC213" s="24"/>
      <c r="AD213" s="65"/>
      <c r="AT213" s="6" t="s">
        <v>183</v>
      </c>
      <c r="AU213" s="6" t="s">
        <v>102</v>
      </c>
    </row>
    <row r="214" spans="2:65" s="6" customFormat="1" ht="15.75" customHeight="1">
      <c r="B214" s="23"/>
      <c r="C214" s="143" t="s">
        <v>379</v>
      </c>
      <c r="D214" s="143" t="s">
        <v>160</v>
      </c>
      <c r="E214" s="144" t="s">
        <v>380</v>
      </c>
      <c r="F214" s="227" t="s">
        <v>381</v>
      </c>
      <c r="G214" s="228"/>
      <c r="H214" s="228"/>
      <c r="I214" s="228"/>
      <c r="J214" s="145" t="s">
        <v>163</v>
      </c>
      <c r="K214" s="146">
        <v>8</v>
      </c>
      <c r="L214" s="147">
        <v>0</v>
      </c>
      <c r="M214" s="230">
        <v>0</v>
      </c>
      <c r="N214" s="228"/>
      <c r="O214" s="228"/>
      <c r="P214" s="229">
        <f>ROUND($V$214*$K$214,2)</f>
        <v>0</v>
      </c>
      <c r="Q214" s="228"/>
      <c r="R214" s="25"/>
      <c r="T214" s="148"/>
      <c r="U214" s="31" t="s">
        <v>50</v>
      </c>
      <c r="V214" s="104">
        <f>$L$214+$M$214</f>
        <v>0</v>
      </c>
      <c r="W214" s="104">
        <f>ROUND($L$214*$K$214,2)</f>
        <v>0</v>
      </c>
      <c r="X214" s="104">
        <f>ROUND($M$214*$K$214,2)</f>
        <v>0</v>
      </c>
      <c r="Y214" s="24"/>
      <c r="Z214" s="149">
        <f>$Y$214*$K$214</f>
        <v>0</v>
      </c>
      <c r="AA214" s="149">
        <v>0</v>
      </c>
      <c r="AB214" s="149">
        <f>$AA$214*$K$214</f>
        <v>0</v>
      </c>
      <c r="AC214" s="149">
        <v>0</v>
      </c>
      <c r="AD214" s="150">
        <f>$AC$214*$K$214</f>
        <v>0</v>
      </c>
      <c r="AR214" s="6" t="s">
        <v>221</v>
      </c>
      <c r="AT214" s="6" t="s">
        <v>160</v>
      </c>
      <c r="AU214" s="6" t="s">
        <v>102</v>
      </c>
      <c r="AY214" s="6" t="s">
        <v>159</v>
      </c>
      <c r="BE214" s="89">
        <f>IF($U$214="základní",$P$214,0)</f>
        <v>0</v>
      </c>
      <c r="BF214" s="89">
        <f>IF($U$214="snížená",$P$214,0)</f>
        <v>0</v>
      </c>
      <c r="BG214" s="89">
        <f>IF($U$214="zákl. přenesená",$P$214,0)</f>
        <v>0</v>
      </c>
      <c r="BH214" s="89">
        <f>IF($U$214="sníž. přenesená",$P$214,0)</f>
        <v>0</v>
      </c>
      <c r="BI214" s="89">
        <f>IF($U$214="nulová",$P$214,0)</f>
        <v>0</v>
      </c>
      <c r="BJ214" s="6" t="s">
        <v>23</v>
      </c>
      <c r="BK214" s="89">
        <f>ROUND($V$214*$K$214,2)</f>
        <v>0</v>
      </c>
      <c r="BL214" s="6" t="s">
        <v>221</v>
      </c>
      <c r="BM214" s="6" t="s">
        <v>382</v>
      </c>
    </row>
    <row r="215" spans="2:65" s="6" customFormat="1" ht="15.75" customHeight="1">
      <c r="B215" s="23"/>
      <c r="C215" s="151" t="s">
        <v>383</v>
      </c>
      <c r="D215" s="151" t="s">
        <v>166</v>
      </c>
      <c r="E215" s="152" t="s">
        <v>384</v>
      </c>
      <c r="F215" s="231" t="s">
        <v>385</v>
      </c>
      <c r="G215" s="232"/>
      <c r="H215" s="232"/>
      <c r="I215" s="232"/>
      <c r="J215" s="153" t="s">
        <v>169</v>
      </c>
      <c r="K215" s="154">
        <v>4</v>
      </c>
      <c r="L215" s="155">
        <v>0</v>
      </c>
      <c r="M215" s="232"/>
      <c r="N215" s="232"/>
      <c r="O215" s="228"/>
      <c r="P215" s="229">
        <f>ROUND($V$215*$K$215,2)</f>
        <v>0</v>
      </c>
      <c r="Q215" s="228"/>
      <c r="R215" s="25"/>
      <c r="T215" s="148"/>
      <c r="U215" s="31" t="s">
        <v>50</v>
      </c>
      <c r="V215" s="104">
        <f>$L$215+$M$215</f>
        <v>0</v>
      </c>
      <c r="W215" s="104">
        <f>ROUND($L$215*$K$215,2)</f>
        <v>0</v>
      </c>
      <c r="X215" s="104">
        <f>ROUND($M$215*$K$215,2)</f>
        <v>0</v>
      </c>
      <c r="Y215" s="24"/>
      <c r="Z215" s="149">
        <f>$Y$215*$K$215</f>
        <v>0</v>
      </c>
      <c r="AA215" s="149">
        <v>0</v>
      </c>
      <c r="AB215" s="149">
        <f>$AA$215*$K$215</f>
        <v>0</v>
      </c>
      <c r="AC215" s="149">
        <v>0</v>
      </c>
      <c r="AD215" s="150">
        <f>$AC$215*$K$215</f>
        <v>0</v>
      </c>
      <c r="AR215" s="6" t="s">
        <v>232</v>
      </c>
      <c r="AT215" s="6" t="s">
        <v>166</v>
      </c>
      <c r="AU215" s="6" t="s">
        <v>102</v>
      </c>
      <c r="AY215" s="6" t="s">
        <v>159</v>
      </c>
      <c r="BE215" s="89">
        <f>IF($U$215="základní",$P$215,0)</f>
        <v>0</v>
      </c>
      <c r="BF215" s="89">
        <f>IF($U$215="snížená",$P$215,0)</f>
        <v>0</v>
      </c>
      <c r="BG215" s="89">
        <f>IF($U$215="zákl. přenesená",$P$215,0)</f>
        <v>0</v>
      </c>
      <c r="BH215" s="89">
        <f>IF($U$215="sníž. přenesená",$P$215,0)</f>
        <v>0</v>
      </c>
      <c r="BI215" s="89">
        <f>IF($U$215="nulová",$P$215,0)</f>
        <v>0</v>
      </c>
      <c r="BJ215" s="6" t="s">
        <v>23</v>
      </c>
      <c r="BK215" s="89">
        <f>ROUND($V$215*$K$215,2)</f>
        <v>0</v>
      </c>
      <c r="BL215" s="6" t="s">
        <v>221</v>
      </c>
      <c r="BM215" s="6" t="s">
        <v>386</v>
      </c>
    </row>
    <row r="216" spans="2:47" s="6" customFormat="1" ht="152.25" customHeight="1">
      <c r="B216" s="23"/>
      <c r="C216" s="24"/>
      <c r="D216" s="24"/>
      <c r="E216" s="24"/>
      <c r="F216" s="233" t="s">
        <v>387</v>
      </c>
      <c r="G216" s="183"/>
      <c r="H216" s="183"/>
      <c r="I216" s="183"/>
      <c r="J216" s="24"/>
      <c r="K216" s="24"/>
      <c r="L216" s="24"/>
      <c r="M216" s="24"/>
      <c r="N216" s="24"/>
      <c r="O216" s="24"/>
      <c r="P216" s="24"/>
      <c r="Q216" s="24"/>
      <c r="R216" s="25"/>
      <c r="T216" s="64"/>
      <c r="U216" s="24"/>
      <c r="V216" s="24"/>
      <c r="W216" s="24"/>
      <c r="X216" s="24"/>
      <c r="Y216" s="24"/>
      <c r="Z216" s="24"/>
      <c r="AA216" s="24"/>
      <c r="AB216" s="24"/>
      <c r="AC216" s="24"/>
      <c r="AD216" s="65"/>
      <c r="AT216" s="6" t="s">
        <v>183</v>
      </c>
      <c r="AU216" s="6" t="s">
        <v>102</v>
      </c>
    </row>
    <row r="217" spans="2:65" s="6" customFormat="1" ht="27" customHeight="1">
      <c r="B217" s="23"/>
      <c r="C217" s="151" t="s">
        <v>388</v>
      </c>
      <c r="D217" s="151" t="s">
        <v>166</v>
      </c>
      <c r="E217" s="152" t="s">
        <v>389</v>
      </c>
      <c r="F217" s="231" t="s">
        <v>390</v>
      </c>
      <c r="G217" s="232"/>
      <c r="H217" s="232"/>
      <c r="I217" s="232"/>
      <c r="J217" s="153" t="s">
        <v>169</v>
      </c>
      <c r="K217" s="154">
        <v>3</v>
      </c>
      <c r="L217" s="155">
        <v>0</v>
      </c>
      <c r="M217" s="232"/>
      <c r="N217" s="232"/>
      <c r="O217" s="228"/>
      <c r="P217" s="229">
        <f>ROUND($V$217*$K$217,2)</f>
        <v>0</v>
      </c>
      <c r="Q217" s="228"/>
      <c r="R217" s="25"/>
      <c r="T217" s="148"/>
      <c r="U217" s="31" t="s">
        <v>50</v>
      </c>
      <c r="V217" s="104">
        <f>$L$217+$M$217</f>
        <v>0</v>
      </c>
      <c r="W217" s="104">
        <f>ROUND($L$217*$K$217,2)</f>
        <v>0</v>
      </c>
      <c r="X217" s="104">
        <f>ROUND($M$217*$K$217,2)</f>
        <v>0</v>
      </c>
      <c r="Y217" s="24"/>
      <c r="Z217" s="149">
        <f>$Y$217*$K$217</f>
        <v>0</v>
      </c>
      <c r="AA217" s="149">
        <v>0</v>
      </c>
      <c r="AB217" s="149">
        <f>$AA$217*$K$217</f>
        <v>0</v>
      </c>
      <c r="AC217" s="149">
        <v>0</v>
      </c>
      <c r="AD217" s="150">
        <f>$AC$217*$K$217</f>
        <v>0</v>
      </c>
      <c r="AR217" s="6" t="s">
        <v>232</v>
      </c>
      <c r="AT217" s="6" t="s">
        <v>166</v>
      </c>
      <c r="AU217" s="6" t="s">
        <v>102</v>
      </c>
      <c r="AY217" s="6" t="s">
        <v>159</v>
      </c>
      <c r="BE217" s="89">
        <f>IF($U$217="základní",$P$217,0)</f>
        <v>0</v>
      </c>
      <c r="BF217" s="89">
        <f>IF($U$217="snížená",$P$217,0)</f>
        <v>0</v>
      </c>
      <c r="BG217" s="89">
        <f>IF($U$217="zákl. přenesená",$P$217,0)</f>
        <v>0</v>
      </c>
      <c r="BH217" s="89">
        <f>IF($U$217="sníž. přenesená",$P$217,0)</f>
        <v>0</v>
      </c>
      <c r="BI217" s="89">
        <f>IF($U$217="nulová",$P$217,0)</f>
        <v>0</v>
      </c>
      <c r="BJ217" s="6" t="s">
        <v>23</v>
      </c>
      <c r="BK217" s="89">
        <f>ROUND($V$217*$K$217,2)</f>
        <v>0</v>
      </c>
      <c r="BL217" s="6" t="s">
        <v>221</v>
      </c>
      <c r="BM217" s="6" t="s">
        <v>391</v>
      </c>
    </row>
    <row r="218" spans="2:47" s="6" customFormat="1" ht="98.25" customHeight="1">
      <c r="B218" s="23"/>
      <c r="C218" s="24"/>
      <c r="D218" s="24"/>
      <c r="E218" s="24"/>
      <c r="F218" s="233" t="s">
        <v>392</v>
      </c>
      <c r="G218" s="183"/>
      <c r="H218" s="183"/>
      <c r="I218" s="183"/>
      <c r="J218" s="24"/>
      <c r="K218" s="24"/>
      <c r="L218" s="24"/>
      <c r="M218" s="24"/>
      <c r="N218" s="24"/>
      <c r="O218" s="24"/>
      <c r="P218" s="24"/>
      <c r="Q218" s="24"/>
      <c r="R218" s="25"/>
      <c r="T218" s="64"/>
      <c r="U218" s="24"/>
      <c r="V218" s="24"/>
      <c r="W218" s="24"/>
      <c r="X218" s="24"/>
      <c r="Y218" s="24"/>
      <c r="Z218" s="24"/>
      <c r="AA218" s="24"/>
      <c r="AB218" s="24"/>
      <c r="AC218" s="24"/>
      <c r="AD218" s="65"/>
      <c r="AT218" s="6" t="s">
        <v>183</v>
      </c>
      <c r="AU218" s="6" t="s">
        <v>102</v>
      </c>
    </row>
    <row r="219" spans="2:65" s="6" customFormat="1" ht="15.75" customHeight="1">
      <c r="B219" s="23"/>
      <c r="C219" s="151" t="s">
        <v>393</v>
      </c>
      <c r="D219" s="151" t="s">
        <v>166</v>
      </c>
      <c r="E219" s="152" t="s">
        <v>394</v>
      </c>
      <c r="F219" s="231" t="s">
        <v>395</v>
      </c>
      <c r="G219" s="232"/>
      <c r="H219" s="232"/>
      <c r="I219" s="232"/>
      <c r="J219" s="153" t="s">
        <v>169</v>
      </c>
      <c r="K219" s="154">
        <v>3</v>
      </c>
      <c r="L219" s="155">
        <v>0</v>
      </c>
      <c r="M219" s="232"/>
      <c r="N219" s="232"/>
      <c r="O219" s="228"/>
      <c r="P219" s="229">
        <f>ROUND($V$219*$K$219,2)</f>
        <v>0</v>
      </c>
      <c r="Q219" s="228"/>
      <c r="R219" s="25"/>
      <c r="T219" s="148"/>
      <c r="U219" s="31" t="s">
        <v>50</v>
      </c>
      <c r="V219" s="104">
        <f>$L$219+$M$219</f>
        <v>0</v>
      </c>
      <c r="W219" s="104">
        <f>ROUND($L$219*$K$219,2)</f>
        <v>0</v>
      </c>
      <c r="X219" s="104">
        <f>ROUND($M$219*$K$219,2)</f>
        <v>0</v>
      </c>
      <c r="Y219" s="24"/>
      <c r="Z219" s="149">
        <f>$Y$219*$K$219</f>
        <v>0</v>
      </c>
      <c r="AA219" s="149">
        <v>0</v>
      </c>
      <c r="AB219" s="149">
        <f>$AA$219*$K$219</f>
        <v>0</v>
      </c>
      <c r="AC219" s="149">
        <v>0</v>
      </c>
      <c r="AD219" s="150">
        <f>$AC$219*$K$219</f>
        <v>0</v>
      </c>
      <c r="AR219" s="6" t="s">
        <v>232</v>
      </c>
      <c r="AT219" s="6" t="s">
        <v>166</v>
      </c>
      <c r="AU219" s="6" t="s">
        <v>102</v>
      </c>
      <c r="AY219" s="6" t="s">
        <v>159</v>
      </c>
      <c r="BE219" s="89">
        <f>IF($U$219="základní",$P$219,0)</f>
        <v>0</v>
      </c>
      <c r="BF219" s="89">
        <f>IF($U$219="snížená",$P$219,0)</f>
        <v>0</v>
      </c>
      <c r="BG219" s="89">
        <f>IF($U$219="zákl. přenesená",$P$219,0)</f>
        <v>0</v>
      </c>
      <c r="BH219" s="89">
        <f>IF($U$219="sníž. přenesená",$P$219,0)</f>
        <v>0</v>
      </c>
      <c r="BI219" s="89">
        <f>IF($U$219="nulová",$P$219,0)</f>
        <v>0</v>
      </c>
      <c r="BJ219" s="6" t="s">
        <v>23</v>
      </c>
      <c r="BK219" s="89">
        <f>ROUND($V$219*$K$219,2)</f>
        <v>0</v>
      </c>
      <c r="BL219" s="6" t="s">
        <v>221</v>
      </c>
      <c r="BM219" s="6" t="s">
        <v>396</v>
      </c>
    </row>
    <row r="220" spans="2:47" s="6" customFormat="1" ht="57.75" customHeight="1">
      <c r="B220" s="23"/>
      <c r="C220" s="24"/>
      <c r="D220" s="24"/>
      <c r="E220" s="24"/>
      <c r="F220" s="233" t="s">
        <v>397</v>
      </c>
      <c r="G220" s="183"/>
      <c r="H220" s="183"/>
      <c r="I220" s="183"/>
      <c r="J220" s="24"/>
      <c r="K220" s="24"/>
      <c r="L220" s="24"/>
      <c r="M220" s="24"/>
      <c r="N220" s="24"/>
      <c r="O220" s="24"/>
      <c r="P220" s="24"/>
      <c r="Q220" s="24"/>
      <c r="R220" s="25"/>
      <c r="T220" s="64"/>
      <c r="U220" s="24"/>
      <c r="V220" s="24"/>
      <c r="W220" s="24"/>
      <c r="X220" s="24"/>
      <c r="Y220" s="24"/>
      <c r="Z220" s="24"/>
      <c r="AA220" s="24"/>
      <c r="AB220" s="24"/>
      <c r="AC220" s="24"/>
      <c r="AD220" s="65"/>
      <c r="AT220" s="6" t="s">
        <v>183</v>
      </c>
      <c r="AU220" s="6" t="s">
        <v>102</v>
      </c>
    </row>
    <row r="221" spans="2:65" s="6" customFormat="1" ht="27" customHeight="1">
      <c r="B221" s="23"/>
      <c r="C221" s="151" t="s">
        <v>398</v>
      </c>
      <c r="D221" s="151" t="s">
        <v>166</v>
      </c>
      <c r="E221" s="152" t="s">
        <v>399</v>
      </c>
      <c r="F221" s="231" t="s">
        <v>400</v>
      </c>
      <c r="G221" s="232"/>
      <c r="H221" s="232"/>
      <c r="I221" s="232"/>
      <c r="J221" s="153" t="s">
        <v>169</v>
      </c>
      <c r="K221" s="154">
        <v>3</v>
      </c>
      <c r="L221" s="155">
        <v>0</v>
      </c>
      <c r="M221" s="232"/>
      <c r="N221" s="232"/>
      <c r="O221" s="228"/>
      <c r="P221" s="229">
        <f>ROUND($V$221*$K$221,2)</f>
        <v>0</v>
      </c>
      <c r="Q221" s="228"/>
      <c r="R221" s="25"/>
      <c r="T221" s="148"/>
      <c r="U221" s="31" t="s">
        <v>50</v>
      </c>
      <c r="V221" s="104">
        <f>$L$221+$M$221</f>
        <v>0</v>
      </c>
      <c r="W221" s="104">
        <f>ROUND($L$221*$K$221,2)</f>
        <v>0</v>
      </c>
      <c r="X221" s="104">
        <f>ROUND($M$221*$K$221,2)</f>
        <v>0</v>
      </c>
      <c r="Y221" s="24"/>
      <c r="Z221" s="149">
        <f>$Y$221*$K$221</f>
        <v>0</v>
      </c>
      <c r="AA221" s="149">
        <v>0</v>
      </c>
      <c r="AB221" s="149">
        <f>$AA$221*$K$221</f>
        <v>0</v>
      </c>
      <c r="AC221" s="149">
        <v>0</v>
      </c>
      <c r="AD221" s="150">
        <f>$AC$221*$K$221</f>
        <v>0</v>
      </c>
      <c r="AR221" s="6" t="s">
        <v>232</v>
      </c>
      <c r="AT221" s="6" t="s">
        <v>166</v>
      </c>
      <c r="AU221" s="6" t="s">
        <v>102</v>
      </c>
      <c r="AY221" s="6" t="s">
        <v>159</v>
      </c>
      <c r="BE221" s="89">
        <f>IF($U$221="základní",$P$221,0)</f>
        <v>0</v>
      </c>
      <c r="BF221" s="89">
        <f>IF($U$221="snížená",$P$221,0)</f>
        <v>0</v>
      </c>
      <c r="BG221" s="89">
        <f>IF($U$221="zákl. přenesená",$P$221,0)</f>
        <v>0</v>
      </c>
      <c r="BH221" s="89">
        <f>IF($U$221="sníž. přenesená",$P$221,0)</f>
        <v>0</v>
      </c>
      <c r="BI221" s="89">
        <f>IF($U$221="nulová",$P$221,0)</f>
        <v>0</v>
      </c>
      <c r="BJ221" s="6" t="s">
        <v>23</v>
      </c>
      <c r="BK221" s="89">
        <f>ROUND($V$221*$K$221,2)</f>
        <v>0</v>
      </c>
      <c r="BL221" s="6" t="s">
        <v>221</v>
      </c>
      <c r="BM221" s="6" t="s">
        <v>401</v>
      </c>
    </row>
    <row r="222" spans="2:47" s="6" customFormat="1" ht="57.75" customHeight="1">
      <c r="B222" s="23"/>
      <c r="C222" s="24"/>
      <c r="D222" s="24"/>
      <c r="E222" s="24"/>
      <c r="F222" s="233" t="s">
        <v>402</v>
      </c>
      <c r="G222" s="183"/>
      <c r="H222" s="183"/>
      <c r="I222" s="183"/>
      <c r="J222" s="24"/>
      <c r="K222" s="24"/>
      <c r="L222" s="24"/>
      <c r="M222" s="24"/>
      <c r="N222" s="24"/>
      <c r="O222" s="24"/>
      <c r="P222" s="24"/>
      <c r="Q222" s="24"/>
      <c r="R222" s="25"/>
      <c r="T222" s="64"/>
      <c r="U222" s="24"/>
      <c r="V222" s="24"/>
      <c r="W222" s="24"/>
      <c r="X222" s="24"/>
      <c r="Y222" s="24"/>
      <c r="Z222" s="24"/>
      <c r="AA222" s="24"/>
      <c r="AB222" s="24"/>
      <c r="AC222" s="24"/>
      <c r="AD222" s="65"/>
      <c r="AT222" s="6" t="s">
        <v>183</v>
      </c>
      <c r="AU222" s="6" t="s">
        <v>102</v>
      </c>
    </row>
    <row r="223" spans="2:65" s="6" customFormat="1" ht="15.75" customHeight="1">
      <c r="B223" s="23"/>
      <c r="C223" s="151" t="s">
        <v>403</v>
      </c>
      <c r="D223" s="151" t="s">
        <v>166</v>
      </c>
      <c r="E223" s="152" t="s">
        <v>404</v>
      </c>
      <c r="F223" s="231" t="s">
        <v>405</v>
      </c>
      <c r="G223" s="232"/>
      <c r="H223" s="232"/>
      <c r="I223" s="232"/>
      <c r="J223" s="153" t="s">
        <v>169</v>
      </c>
      <c r="K223" s="154">
        <v>1</v>
      </c>
      <c r="L223" s="155">
        <v>0</v>
      </c>
      <c r="M223" s="232"/>
      <c r="N223" s="232"/>
      <c r="O223" s="228"/>
      <c r="P223" s="229">
        <f>ROUND($V$223*$K$223,2)</f>
        <v>0</v>
      </c>
      <c r="Q223" s="228"/>
      <c r="R223" s="25"/>
      <c r="T223" s="148"/>
      <c r="U223" s="31" t="s">
        <v>50</v>
      </c>
      <c r="V223" s="104">
        <f>$L$223+$M$223</f>
        <v>0</v>
      </c>
      <c r="W223" s="104">
        <f>ROUND($L$223*$K$223,2)</f>
        <v>0</v>
      </c>
      <c r="X223" s="104">
        <f>ROUND($M$223*$K$223,2)</f>
        <v>0</v>
      </c>
      <c r="Y223" s="24"/>
      <c r="Z223" s="149">
        <f>$Y$223*$K$223</f>
        <v>0</v>
      </c>
      <c r="AA223" s="149">
        <v>0</v>
      </c>
      <c r="AB223" s="149">
        <f>$AA$223*$K$223</f>
        <v>0</v>
      </c>
      <c r="AC223" s="149">
        <v>0</v>
      </c>
      <c r="AD223" s="150">
        <f>$AC$223*$K$223</f>
        <v>0</v>
      </c>
      <c r="AR223" s="6" t="s">
        <v>232</v>
      </c>
      <c r="AT223" s="6" t="s">
        <v>166</v>
      </c>
      <c r="AU223" s="6" t="s">
        <v>102</v>
      </c>
      <c r="AY223" s="6" t="s">
        <v>159</v>
      </c>
      <c r="BE223" s="89">
        <f>IF($U$223="základní",$P$223,0)</f>
        <v>0</v>
      </c>
      <c r="BF223" s="89">
        <f>IF($U$223="snížená",$P$223,0)</f>
        <v>0</v>
      </c>
      <c r="BG223" s="89">
        <f>IF($U$223="zákl. přenesená",$P$223,0)</f>
        <v>0</v>
      </c>
      <c r="BH223" s="89">
        <f>IF($U$223="sníž. přenesená",$P$223,0)</f>
        <v>0</v>
      </c>
      <c r="BI223" s="89">
        <f>IF($U$223="nulová",$P$223,0)</f>
        <v>0</v>
      </c>
      <c r="BJ223" s="6" t="s">
        <v>23</v>
      </c>
      <c r="BK223" s="89">
        <f>ROUND($V$223*$K$223,2)</f>
        <v>0</v>
      </c>
      <c r="BL223" s="6" t="s">
        <v>221</v>
      </c>
      <c r="BM223" s="6" t="s">
        <v>406</v>
      </c>
    </row>
    <row r="224" spans="2:47" s="6" customFormat="1" ht="98.25" customHeight="1">
      <c r="B224" s="23"/>
      <c r="C224" s="24"/>
      <c r="D224" s="24"/>
      <c r="E224" s="24"/>
      <c r="F224" s="233" t="s">
        <v>407</v>
      </c>
      <c r="G224" s="183"/>
      <c r="H224" s="183"/>
      <c r="I224" s="183"/>
      <c r="J224" s="24"/>
      <c r="K224" s="24"/>
      <c r="L224" s="24"/>
      <c r="M224" s="24"/>
      <c r="N224" s="24"/>
      <c r="O224" s="24"/>
      <c r="P224" s="24"/>
      <c r="Q224" s="24"/>
      <c r="R224" s="25"/>
      <c r="T224" s="64"/>
      <c r="U224" s="24"/>
      <c r="V224" s="24"/>
      <c r="W224" s="24"/>
      <c r="X224" s="24"/>
      <c r="Y224" s="24"/>
      <c r="Z224" s="24"/>
      <c r="AA224" s="24"/>
      <c r="AB224" s="24"/>
      <c r="AC224" s="24"/>
      <c r="AD224" s="65"/>
      <c r="AT224" s="6" t="s">
        <v>183</v>
      </c>
      <c r="AU224" s="6" t="s">
        <v>102</v>
      </c>
    </row>
    <row r="225" spans="2:65" s="6" customFormat="1" ht="15.75" customHeight="1">
      <c r="B225" s="23"/>
      <c r="C225" s="143" t="s">
        <v>408</v>
      </c>
      <c r="D225" s="143" t="s">
        <v>160</v>
      </c>
      <c r="E225" s="144" t="s">
        <v>409</v>
      </c>
      <c r="F225" s="227" t="s">
        <v>410</v>
      </c>
      <c r="G225" s="228"/>
      <c r="H225" s="228"/>
      <c r="I225" s="228"/>
      <c r="J225" s="145" t="s">
        <v>163</v>
      </c>
      <c r="K225" s="146">
        <v>3</v>
      </c>
      <c r="L225" s="147">
        <v>0</v>
      </c>
      <c r="M225" s="230">
        <v>0</v>
      </c>
      <c r="N225" s="228"/>
      <c r="O225" s="228"/>
      <c r="P225" s="229">
        <f>ROUND($V$225*$K$225,2)</f>
        <v>0</v>
      </c>
      <c r="Q225" s="228"/>
      <c r="R225" s="25"/>
      <c r="T225" s="148"/>
      <c r="U225" s="31" t="s">
        <v>50</v>
      </c>
      <c r="V225" s="104">
        <f>$L$225+$M$225</f>
        <v>0</v>
      </c>
      <c r="W225" s="104">
        <f>ROUND($L$225*$K$225,2)</f>
        <v>0</v>
      </c>
      <c r="X225" s="104">
        <f>ROUND($M$225*$K$225,2)</f>
        <v>0</v>
      </c>
      <c r="Y225" s="24"/>
      <c r="Z225" s="149">
        <f>$Y$225*$K$225</f>
        <v>0</v>
      </c>
      <c r="AA225" s="149">
        <v>0</v>
      </c>
      <c r="AB225" s="149">
        <f>$AA$225*$K$225</f>
        <v>0</v>
      </c>
      <c r="AC225" s="149">
        <v>0</v>
      </c>
      <c r="AD225" s="150">
        <f>$AC$225*$K$225</f>
        <v>0</v>
      </c>
      <c r="AR225" s="6" t="s">
        <v>221</v>
      </c>
      <c r="AT225" s="6" t="s">
        <v>160</v>
      </c>
      <c r="AU225" s="6" t="s">
        <v>102</v>
      </c>
      <c r="AY225" s="6" t="s">
        <v>159</v>
      </c>
      <c r="BE225" s="89">
        <f>IF($U$225="základní",$P$225,0)</f>
        <v>0</v>
      </c>
      <c r="BF225" s="89">
        <f>IF($U$225="snížená",$P$225,0)</f>
        <v>0</v>
      </c>
      <c r="BG225" s="89">
        <f>IF($U$225="zákl. přenesená",$P$225,0)</f>
        <v>0</v>
      </c>
      <c r="BH225" s="89">
        <f>IF($U$225="sníž. přenesená",$P$225,0)</f>
        <v>0</v>
      </c>
      <c r="BI225" s="89">
        <f>IF($U$225="nulová",$P$225,0)</f>
        <v>0</v>
      </c>
      <c r="BJ225" s="6" t="s">
        <v>23</v>
      </c>
      <c r="BK225" s="89">
        <f>ROUND($V$225*$K$225,2)</f>
        <v>0</v>
      </c>
      <c r="BL225" s="6" t="s">
        <v>221</v>
      </c>
      <c r="BM225" s="6" t="s">
        <v>411</v>
      </c>
    </row>
    <row r="226" spans="2:65" s="6" customFormat="1" ht="27" customHeight="1">
      <c r="B226" s="23"/>
      <c r="C226" s="151" t="s">
        <v>412</v>
      </c>
      <c r="D226" s="151" t="s">
        <v>166</v>
      </c>
      <c r="E226" s="152" t="s">
        <v>413</v>
      </c>
      <c r="F226" s="231" t="s">
        <v>414</v>
      </c>
      <c r="G226" s="232"/>
      <c r="H226" s="232"/>
      <c r="I226" s="232"/>
      <c r="J226" s="153" t="s">
        <v>169</v>
      </c>
      <c r="K226" s="154">
        <v>1</v>
      </c>
      <c r="L226" s="155">
        <v>0</v>
      </c>
      <c r="M226" s="232"/>
      <c r="N226" s="232"/>
      <c r="O226" s="228"/>
      <c r="P226" s="229">
        <f>ROUND($V$226*$K$226,2)</f>
        <v>0</v>
      </c>
      <c r="Q226" s="228"/>
      <c r="R226" s="25"/>
      <c r="T226" s="148"/>
      <c r="U226" s="31" t="s">
        <v>50</v>
      </c>
      <c r="V226" s="104">
        <f>$L$226+$M$226</f>
        <v>0</v>
      </c>
      <c r="W226" s="104">
        <f>ROUND($L$226*$K$226,2)</f>
        <v>0</v>
      </c>
      <c r="X226" s="104">
        <f>ROUND($M$226*$K$226,2)</f>
        <v>0</v>
      </c>
      <c r="Y226" s="24"/>
      <c r="Z226" s="149">
        <f>$Y$226*$K$226</f>
        <v>0</v>
      </c>
      <c r="AA226" s="149">
        <v>0</v>
      </c>
      <c r="AB226" s="149">
        <f>$AA$226*$K$226</f>
        <v>0</v>
      </c>
      <c r="AC226" s="149">
        <v>0</v>
      </c>
      <c r="AD226" s="150">
        <f>$AC$226*$K$226</f>
        <v>0</v>
      </c>
      <c r="AR226" s="6" t="s">
        <v>170</v>
      </c>
      <c r="AT226" s="6" t="s">
        <v>166</v>
      </c>
      <c r="AU226" s="6" t="s">
        <v>102</v>
      </c>
      <c r="AY226" s="6" t="s">
        <v>159</v>
      </c>
      <c r="BE226" s="89">
        <f>IF($U$226="základní",$P$226,0)</f>
        <v>0</v>
      </c>
      <c r="BF226" s="89">
        <f>IF($U$226="snížená",$P$226,0)</f>
        <v>0</v>
      </c>
      <c r="BG226" s="89">
        <f>IF($U$226="zákl. přenesená",$P$226,0)</f>
        <v>0</v>
      </c>
      <c r="BH226" s="89">
        <f>IF($U$226="sníž. přenesená",$P$226,0)</f>
        <v>0</v>
      </c>
      <c r="BI226" s="89">
        <f>IF($U$226="nulová",$P$226,0)</f>
        <v>0</v>
      </c>
      <c r="BJ226" s="6" t="s">
        <v>23</v>
      </c>
      <c r="BK226" s="89">
        <f>ROUND($V$226*$K$226,2)</f>
        <v>0</v>
      </c>
      <c r="BL226" s="6" t="s">
        <v>164</v>
      </c>
      <c r="BM226" s="6" t="s">
        <v>415</v>
      </c>
    </row>
    <row r="227" spans="2:47" s="6" customFormat="1" ht="341.25" customHeight="1">
      <c r="B227" s="23"/>
      <c r="C227" s="24"/>
      <c r="D227" s="24"/>
      <c r="E227" s="24"/>
      <c r="F227" s="233" t="s">
        <v>416</v>
      </c>
      <c r="G227" s="183"/>
      <c r="H227" s="183"/>
      <c r="I227" s="183"/>
      <c r="J227" s="24"/>
      <c r="K227" s="24"/>
      <c r="L227" s="24"/>
      <c r="M227" s="24"/>
      <c r="N227" s="24"/>
      <c r="O227" s="24"/>
      <c r="P227" s="24"/>
      <c r="Q227" s="24"/>
      <c r="R227" s="25"/>
      <c r="T227" s="64"/>
      <c r="U227" s="24"/>
      <c r="V227" s="24"/>
      <c r="W227" s="24"/>
      <c r="X227" s="24"/>
      <c r="Y227" s="24"/>
      <c r="Z227" s="24"/>
      <c r="AA227" s="24"/>
      <c r="AB227" s="24"/>
      <c r="AC227" s="24"/>
      <c r="AD227" s="65"/>
      <c r="AT227" s="6" t="s">
        <v>183</v>
      </c>
      <c r="AU227" s="6" t="s">
        <v>102</v>
      </c>
    </row>
    <row r="228" spans="2:65" s="6" customFormat="1" ht="15.75" customHeight="1">
      <c r="B228" s="23"/>
      <c r="C228" s="151" t="s">
        <v>417</v>
      </c>
      <c r="D228" s="151" t="s">
        <v>166</v>
      </c>
      <c r="E228" s="152" t="s">
        <v>418</v>
      </c>
      <c r="F228" s="231" t="s">
        <v>419</v>
      </c>
      <c r="G228" s="232"/>
      <c r="H228" s="232"/>
      <c r="I228" s="232"/>
      <c r="J228" s="153" t="s">
        <v>169</v>
      </c>
      <c r="K228" s="154">
        <v>1</v>
      </c>
      <c r="L228" s="155">
        <v>0</v>
      </c>
      <c r="M228" s="232"/>
      <c r="N228" s="232"/>
      <c r="O228" s="228"/>
      <c r="P228" s="229">
        <f>ROUND($V$228*$K$228,2)</f>
        <v>0</v>
      </c>
      <c r="Q228" s="228"/>
      <c r="R228" s="25"/>
      <c r="T228" s="148"/>
      <c r="U228" s="31" t="s">
        <v>50</v>
      </c>
      <c r="V228" s="104">
        <f>$L$228+$M$228</f>
        <v>0</v>
      </c>
      <c r="W228" s="104">
        <f>ROUND($L$228*$K$228,2)</f>
        <v>0</v>
      </c>
      <c r="X228" s="104">
        <f>ROUND($M$228*$K$228,2)</f>
        <v>0</v>
      </c>
      <c r="Y228" s="24"/>
      <c r="Z228" s="149">
        <f>$Y$228*$K$228</f>
        <v>0</v>
      </c>
      <c r="AA228" s="149">
        <v>0</v>
      </c>
      <c r="AB228" s="149">
        <f>$AA$228*$K$228</f>
        <v>0</v>
      </c>
      <c r="AC228" s="149">
        <v>0</v>
      </c>
      <c r="AD228" s="150">
        <f>$AC$228*$K$228</f>
        <v>0</v>
      </c>
      <c r="AR228" s="6" t="s">
        <v>170</v>
      </c>
      <c r="AT228" s="6" t="s">
        <v>166</v>
      </c>
      <c r="AU228" s="6" t="s">
        <v>102</v>
      </c>
      <c r="AY228" s="6" t="s">
        <v>159</v>
      </c>
      <c r="BE228" s="89">
        <f>IF($U$228="základní",$P$228,0)</f>
        <v>0</v>
      </c>
      <c r="BF228" s="89">
        <f>IF($U$228="snížená",$P$228,0)</f>
        <v>0</v>
      </c>
      <c r="BG228" s="89">
        <f>IF($U$228="zákl. přenesená",$P$228,0)</f>
        <v>0</v>
      </c>
      <c r="BH228" s="89">
        <f>IF($U$228="sníž. přenesená",$P$228,0)</f>
        <v>0</v>
      </c>
      <c r="BI228" s="89">
        <f>IF($U$228="nulová",$P$228,0)</f>
        <v>0</v>
      </c>
      <c r="BJ228" s="6" t="s">
        <v>23</v>
      </c>
      <c r="BK228" s="89">
        <f>ROUND($V$228*$K$228,2)</f>
        <v>0</v>
      </c>
      <c r="BL228" s="6" t="s">
        <v>164</v>
      </c>
      <c r="BM228" s="6" t="s">
        <v>420</v>
      </c>
    </row>
    <row r="229" spans="2:47" s="6" customFormat="1" ht="30.75" customHeight="1">
      <c r="B229" s="23"/>
      <c r="C229" s="24"/>
      <c r="D229" s="24"/>
      <c r="E229" s="24"/>
      <c r="F229" s="233" t="s">
        <v>421</v>
      </c>
      <c r="G229" s="183"/>
      <c r="H229" s="183"/>
      <c r="I229" s="183"/>
      <c r="J229" s="24"/>
      <c r="K229" s="24"/>
      <c r="L229" s="24"/>
      <c r="M229" s="24"/>
      <c r="N229" s="24"/>
      <c r="O229" s="24"/>
      <c r="P229" s="24"/>
      <c r="Q229" s="24"/>
      <c r="R229" s="25"/>
      <c r="T229" s="64"/>
      <c r="U229" s="24"/>
      <c r="V229" s="24"/>
      <c r="W229" s="24"/>
      <c r="X229" s="24"/>
      <c r="Y229" s="24"/>
      <c r="Z229" s="24"/>
      <c r="AA229" s="24"/>
      <c r="AB229" s="24"/>
      <c r="AC229" s="24"/>
      <c r="AD229" s="65"/>
      <c r="AT229" s="6" t="s">
        <v>183</v>
      </c>
      <c r="AU229" s="6" t="s">
        <v>102</v>
      </c>
    </row>
    <row r="230" spans="2:65" s="6" customFormat="1" ht="15.75" customHeight="1">
      <c r="B230" s="23"/>
      <c r="C230" s="151" t="s">
        <v>422</v>
      </c>
      <c r="D230" s="151" t="s">
        <v>166</v>
      </c>
      <c r="E230" s="152" t="s">
        <v>423</v>
      </c>
      <c r="F230" s="231" t="s">
        <v>424</v>
      </c>
      <c r="G230" s="232"/>
      <c r="H230" s="232"/>
      <c r="I230" s="232"/>
      <c r="J230" s="153" t="s">
        <v>169</v>
      </c>
      <c r="K230" s="154">
        <v>1</v>
      </c>
      <c r="L230" s="155">
        <v>0</v>
      </c>
      <c r="M230" s="232"/>
      <c r="N230" s="232"/>
      <c r="O230" s="228"/>
      <c r="P230" s="229">
        <f>ROUND($V$230*$K$230,2)</f>
        <v>0</v>
      </c>
      <c r="Q230" s="228"/>
      <c r="R230" s="25"/>
      <c r="T230" s="148"/>
      <c r="U230" s="31" t="s">
        <v>50</v>
      </c>
      <c r="V230" s="104">
        <f>$L$230+$M$230</f>
        <v>0</v>
      </c>
      <c r="W230" s="104">
        <f>ROUND($L$230*$K$230,2)</f>
        <v>0</v>
      </c>
      <c r="X230" s="104">
        <f>ROUND($M$230*$K$230,2)</f>
        <v>0</v>
      </c>
      <c r="Y230" s="24"/>
      <c r="Z230" s="149">
        <f>$Y$230*$K$230</f>
        <v>0</v>
      </c>
      <c r="AA230" s="149">
        <v>0</v>
      </c>
      <c r="AB230" s="149">
        <f>$AA$230*$K$230</f>
        <v>0</v>
      </c>
      <c r="AC230" s="149">
        <v>0</v>
      </c>
      <c r="AD230" s="150">
        <f>$AC$230*$K$230</f>
        <v>0</v>
      </c>
      <c r="AR230" s="6" t="s">
        <v>170</v>
      </c>
      <c r="AT230" s="6" t="s">
        <v>166</v>
      </c>
      <c r="AU230" s="6" t="s">
        <v>102</v>
      </c>
      <c r="AY230" s="6" t="s">
        <v>159</v>
      </c>
      <c r="BE230" s="89">
        <f>IF($U$230="základní",$P$230,0)</f>
        <v>0</v>
      </c>
      <c r="BF230" s="89">
        <f>IF($U$230="snížená",$P$230,0)</f>
        <v>0</v>
      </c>
      <c r="BG230" s="89">
        <f>IF($U$230="zákl. přenesená",$P$230,0)</f>
        <v>0</v>
      </c>
      <c r="BH230" s="89">
        <f>IF($U$230="sníž. přenesená",$P$230,0)</f>
        <v>0</v>
      </c>
      <c r="BI230" s="89">
        <f>IF($U$230="nulová",$P$230,0)</f>
        <v>0</v>
      </c>
      <c r="BJ230" s="6" t="s">
        <v>23</v>
      </c>
      <c r="BK230" s="89">
        <f>ROUND($V$230*$K$230,2)</f>
        <v>0</v>
      </c>
      <c r="BL230" s="6" t="s">
        <v>164</v>
      </c>
      <c r="BM230" s="6" t="s">
        <v>425</v>
      </c>
    </row>
    <row r="231" spans="2:47" s="6" customFormat="1" ht="30.75" customHeight="1">
      <c r="B231" s="23"/>
      <c r="C231" s="24"/>
      <c r="D231" s="24"/>
      <c r="E231" s="24"/>
      <c r="F231" s="233" t="s">
        <v>426</v>
      </c>
      <c r="G231" s="183"/>
      <c r="H231" s="183"/>
      <c r="I231" s="183"/>
      <c r="J231" s="24"/>
      <c r="K231" s="24"/>
      <c r="L231" s="24"/>
      <c r="M231" s="24"/>
      <c r="N231" s="24"/>
      <c r="O231" s="24"/>
      <c r="P231" s="24"/>
      <c r="Q231" s="24"/>
      <c r="R231" s="25"/>
      <c r="T231" s="64"/>
      <c r="U231" s="24"/>
      <c r="V231" s="24"/>
      <c r="W231" s="24"/>
      <c r="X231" s="24"/>
      <c r="Y231" s="24"/>
      <c r="Z231" s="24"/>
      <c r="AA231" s="24"/>
      <c r="AB231" s="24"/>
      <c r="AC231" s="24"/>
      <c r="AD231" s="65"/>
      <c r="AT231" s="6" t="s">
        <v>183</v>
      </c>
      <c r="AU231" s="6" t="s">
        <v>102</v>
      </c>
    </row>
    <row r="232" spans="2:65" s="6" customFormat="1" ht="15.75" customHeight="1">
      <c r="B232" s="23"/>
      <c r="C232" s="151" t="s">
        <v>427</v>
      </c>
      <c r="D232" s="151" t="s">
        <v>166</v>
      </c>
      <c r="E232" s="152" t="s">
        <v>428</v>
      </c>
      <c r="F232" s="231" t="s">
        <v>429</v>
      </c>
      <c r="G232" s="232"/>
      <c r="H232" s="232"/>
      <c r="I232" s="232"/>
      <c r="J232" s="153" t="s">
        <v>169</v>
      </c>
      <c r="K232" s="154">
        <v>2</v>
      </c>
      <c r="L232" s="155">
        <v>0</v>
      </c>
      <c r="M232" s="232"/>
      <c r="N232" s="232"/>
      <c r="O232" s="228"/>
      <c r="P232" s="229">
        <f>ROUND($V$232*$K$232,2)</f>
        <v>0</v>
      </c>
      <c r="Q232" s="228"/>
      <c r="R232" s="25"/>
      <c r="T232" s="148"/>
      <c r="U232" s="31" t="s">
        <v>50</v>
      </c>
      <c r="V232" s="104">
        <f>$L$232+$M$232</f>
        <v>0</v>
      </c>
      <c r="W232" s="104">
        <f>ROUND($L$232*$K$232,2)</f>
        <v>0</v>
      </c>
      <c r="X232" s="104">
        <f>ROUND($M$232*$K$232,2)</f>
        <v>0</v>
      </c>
      <c r="Y232" s="24"/>
      <c r="Z232" s="149">
        <f>$Y$232*$K$232</f>
        <v>0</v>
      </c>
      <c r="AA232" s="149">
        <v>0</v>
      </c>
      <c r="AB232" s="149">
        <f>$AA$232*$K$232</f>
        <v>0</v>
      </c>
      <c r="AC232" s="149">
        <v>0</v>
      </c>
      <c r="AD232" s="150">
        <f>$AC$232*$K$232</f>
        <v>0</v>
      </c>
      <c r="AR232" s="6" t="s">
        <v>232</v>
      </c>
      <c r="AT232" s="6" t="s">
        <v>166</v>
      </c>
      <c r="AU232" s="6" t="s">
        <v>102</v>
      </c>
      <c r="AY232" s="6" t="s">
        <v>159</v>
      </c>
      <c r="BE232" s="89">
        <f>IF($U$232="základní",$P$232,0)</f>
        <v>0</v>
      </c>
      <c r="BF232" s="89">
        <f>IF($U$232="snížená",$P$232,0)</f>
        <v>0</v>
      </c>
      <c r="BG232" s="89">
        <f>IF($U$232="zákl. přenesená",$P$232,0)</f>
        <v>0</v>
      </c>
      <c r="BH232" s="89">
        <f>IF($U$232="sníž. přenesená",$P$232,0)</f>
        <v>0</v>
      </c>
      <c r="BI232" s="89">
        <f>IF($U$232="nulová",$P$232,0)</f>
        <v>0</v>
      </c>
      <c r="BJ232" s="6" t="s">
        <v>23</v>
      </c>
      <c r="BK232" s="89">
        <f>ROUND($V$232*$K$232,2)</f>
        <v>0</v>
      </c>
      <c r="BL232" s="6" t="s">
        <v>221</v>
      </c>
      <c r="BM232" s="6" t="s">
        <v>430</v>
      </c>
    </row>
    <row r="233" spans="2:47" s="6" customFormat="1" ht="179.25" customHeight="1">
      <c r="B233" s="23"/>
      <c r="C233" s="24"/>
      <c r="D233" s="24"/>
      <c r="E233" s="24"/>
      <c r="F233" s="233" t="s">
        <v>431</v>
      </c>
      <c r="G233" s="183"/>
      <c r="H233" s="183"/>
      <c r="I233" s="183"/>
      <c r="J233" s="24"/>
      <c r="K233" s="24"/>
      <c r="L233" s="24"/>
      <c r="M233" s="24"/>
      <c r="N233" s="24"/>
      <c r="O233" s="24"/>
      <c r="P233" s="24"/>
      <c r="Q233" s="24"/>
      <c r="R233" s="25"/>
      <c r="T233" s="64"/>
      <c r="U233" s="24"/>
      <c r="V233" s="24"/>
      <c r="W233" s="24"/>
      <c r="X233" s="24"/>
      <c r="Y233" s="24"/>
      <c r="Z233" s="24"/>
      <c r="AA233" s="24"/>
      <c r="AB233" s="24"/>
      <c r="AC233" s="24"/>
      <c r="AD233" s="65"/>
      <c r="AT233" s="6" t="s">
        <v>183</v>
      </c>
      <c r="AU233" s="6" t="s">
        <v>102</v>
      </c>
    </row>
    <row r="234" spans="2:65" s="6" customFormat="1" ht="15.75" customHeight="1">
      <c r="B234" s="23"/>
      <c r="C234" s="143" t="s">
        <v>432</v>
      </c>
      <c r="D234" s="143" t="s">
        <v>160</v>
      </c>
      <c r="E234" s="144" t="s">
        <v>433</v>
      </c>
      <c r="F234" s="227" t="s">
        <v>434</v>
      </c>
      <c r="G234" s="228"/>
      <c r="H234" s="228"/>
      <c r="I234" s="228"/>
      <c r="J234" s="145" t="s">
        <v>163</v>
      </c>
      <c r="K234" s="146">
        <v>1</v>
      </c>
      <c r="L234" s="147">
        <v>0</v>
      </c>
      <c r="M234" s="230">
        <v>0</v>
      </c>
      <c r="N234" s="228"/>
      <c r="O234" s="228"/>
      <c r="P234" s="229">
        <f>ROUND($V$234*$K$234,2)</f>
        <v>0</v>
      </c>
      <c r="Q234" s="228"/>
      <c r="R234" s="25"/>
      <c r="T234" s="148"/>
      <c r="U234" s="31" t="s">
        <v>50</v>
      </c>
      <c r="V234" s="104">
        <f>$L$234+$M$234</f>
        <v>0</v>
      </c>
      <c r="W234" s="104">
        <f>ROUND($L$234*$K$234,2)</f>
        <v>0</v>
      </c>
      <c r="X234" s="104">
        <f>ROUND($M$234*$K$234,2)</f>
        <v>0</v>
      </c>
      <c r="Y234" s="24"/>
      <c r="Z234" s="149">
        <f>$Y$234*$K$234</f>
        <v>0</v>
      </c>
      <c r="AA234" s="149">
        <v>0</v>
      </c>
      <c r="AB234" s="149">
        <f>$AA$234*$K$234</f>
        <v>0</v>
      </c>
      <c r="AC234" s="149">
        <v>0</v>
      </c>
      <c r="AD234" s="150">
        <f>$AC$234*$K$234</f>
        <v>0</v>
      </c>
      <c r="AR234" s="6" t="s">
        <v>221</v>
      </c>
      <c r="AT234" s="6" t="s">
        <v>160</v>
      </c>
      <c r="AU234" s="6" t="s">
        <v>102</v>
      </c>
      <c r="AY234" s="6" t="s">
        <v>159</v>
      </c>
      <c r="BE234" s="89">
        <f>IF($U$234="základní",$P$234,0)</f>
        <v>0</v>
      </c>
      <c r="BF234" s="89">
        <f>IF($U$234="snížená",$P$234,0)</f>
        <v>0</v>
      </c>
      <c r="BG234" s="89">
        <f>IF($U$234="zákl. přenesená",$P$234,0)</f>
        <v>0</v>
      </c>
      <c r="BH234" s="89">
        <f>IF($U$234="sníž. přenesená",$P$234,0)</f>
        <v>0</v>
      </c>
      <c r="BI234" s="89">
        <f>IF($U$234="nulová",$P$234,0)</f>
        <v>0</v>
      </c>
      <c r="BJ234" s="6" t="s">
        <v>23</v>
      </c>
      <c r="BK234" s="89">
        <f>ROUND($V$234*$K$234,2)</f>
        <v>0</v>
      </c>
      <c r="BL234" s="6" t="s">
        <v>221</v>
      </c>
      <c r="BM234" s="6" t="s">
        <v>435</v>
      </c>
    </row>
    <row r="235" spans="2:65" s="6" customFormat="1" ht="15.75" customHeight="1">
      <c r="B235" s="23"/>
      <c r="C235" s="143" t="s">
        <v>436</v>
      </c>
      <c r="D235" s="143" t="s">
        <v>160</v>
      </c>
      <c r="E235" s="144" t="s">
        <v>437</v>
      </c>
      <c r="F235" s="227" t="s">
        <v>438</v>
      </c>
      <c r="G235" s="228"/>
      <c r="H235" s="228"/>
      <c r="I235" s="228"/>
      <c r="J235" s="145" t="s">
        <v>163</v>
      </c>
      <c r="K235" s="146">
        <v>1</v>
      </c>
      <c r="L235" s="147">
        <v>0</v>
      </c>
      <c r="M235" s="230">
        <v>0</v>
      </c>
      <c r="N235" s="228"/>
      <c r="O235" s="228"/>
      <c r="P235" s="229">
        <f>ROUND($V$235*$K$235,2)</f>
        <v>0</v>
      </c>
      <c r="Q235" s="228"/>
      <c r="R235" s="25"/>
      <c r="T235" s="148"/>
      <c r="U235" s="31" t="s">
        <v>50</v>
      </c>
      <c r="V235" s="104">
        <f>$L$235+$M$235</f>
        <v>0</v>
      </c>
      <c r="W235" s="104">
        <f>ROUND($L$235*$K$235,2)</f>
        <v>0</v>
      </c>
      <c r="X235" s="104">
        <f>ROUND($M$235*$K$235,2)</f>
        <v>0</v>
      </c>
      <c r="Y235" s="24"/>
      <c r="Z235" s="149">
        <f>$Y$235*$K$235</f>
        <v>0</v>
      </c>
      <c r="AA235" s="149">
        <v>0</v>
      </c>
      <c r="AB235" s="149">
        <f>$AA$235*$K$235</f>
        <v>0</v>
      </c>
      <c r="AC235" s="149">
        <v>0</v>
      </c>
      <c r="AD235" s="150">
        <f>$AC$235*$K$235</f>
        <v>0</v>
      </c>
      <c r="AR235" s="6" t="s">
        <v>221</v>
      </c>
      <c r="AT235" s="6" t="s">
        <v>160</v>
      </c>
      <c r="AU235" s="6" t="s">
        <v>102</v>
      </c>
      <c r="AY235" s="6" t="s">
        <v>159</v>
      </c>
      <c r="BE235" s="89">
        <f>IF($U$235="základní",$P$235,0)</f>
        <v>0</v>
      </c>
      <c r="BF235" s="89">
        <f>IF($U$235="snížená",$P$235,0)</f>
        <v>0</v>
      </c>
      <c r="BG235" s="89">
        <f>IF($U$235="zákl. přenesená",$P$235,0)</f>
        <v>0</v>
      </c>
      <c r="BH235" s="89">
        <f>IF($U$235="sníž. přenesená",$P$235,0)</f>
        <v>0</v>
      </c>
      <c r="BI235" s="89">
        <f>IF($U$235="nulová",$P$235,0)</f>
        <v>0</v>
      </c>
      <c r="BJ235" s="6" t="s">
        <v>23</v>
      </c>
      <c r="BK235" s="89">
        <f>ROUND($V$235*$K$235,2)</f>
        <v>0</v>
      </c>
      <c r="BL235" s="6" t="s">
        <v>221</v>
      </c>
      <c r="BM235" s="6" t="s">
        <v>439</v>
      </c>
    </row>
    <row r="236" spans="2:65" s="6" customFormat="1" ht="27" customHeight="1">
      <c r="B236" s="23"/>
      <c r="C236" s="151" t="s">
        <v>440</v>
      </c>
      <c r="D236" s="151" t="s">
        <v>166</v>
      </c>
      <c r="E236" s="152" t="s">
        <v>441</v>
      </c>
      <c r="F236" s="231" t="s">
        <v>442</v>
      </c>
      <c r="G236" s="232"/>
      <c r="H236" s="232"/>
      <c r="I236" s="232"/>
      <c r="J236" s="153" t="s">
        <v>169</v>
      </c>
      <c r="K236" s="154">
        <v>1</v>
      </c>
      <c r="L236" s="155">
        <v>0</v>
      </c>
      <c r="M236" s="232"/>
      <c r="N236" s="232"/>
      <c r="O236" s="228"/>
      <c r="P236" s="229">
        <f>ROUND($V$236*$K$236,2)</f>
        <v>0</v>
      </c>
      <c r="Q236" s="228"/>
      <c r="R236" s="25"/>
      <c r="T236" s="148"/>
      <c r="U236" s="31" t="s">
        <v>50</v>
      </c>
      <c r="V236" s="104">
        <f>$L$236+$M$236</f>
        <v>0</v>
      </c>
      <c r="W236" s="104">
        <f>ROUND($L$236*$K$236,2)</f>
        <v>0</v>
      </c>
      <c r="X236" s="104">
        <f>ROUND($M$236*$K$236,2)</f>
        <v>0</v>
      </c>
      <c r="Y236" s="24"/>
      <c r="Z236" s="149">
        <f>$Y$236*$K$236</f>
        <v>0</v>
      </c>
      <c r="AA236" s="149">
        <v>0</v>
      </c>
      <c r="AB236" s="149">
        <f>$AA$236*$K$236</f>
        <v>0</v>
      </c>
      <c r="AC236" s="149">
        <v>0</v>
      </c>
      <c r="AD236" s="150">
        <f>$AC$236*$K$236</f>
        <v>0</v>
      </c>
      <c r="AR236" s="6" t="s">
        <v>232</v>
      </c>
      <c r="AT236" s="6" t="s">
        <v>166</v>
      </c>
      <c r="AU236" s="6" t="s">
        <v>102</v>
      </c>
      <c r="AY236" s="6" t="s">
        <v>159</v>
      </c>
      <c r="BE236" s="89">
        <f>IF($U$236="základní",$P$236,0)</f>
        <v>0</v>
      </c>
      <c r="BF236" s="89">
        <f>IF($U$236="snížená",$P$236,0)</f>
        <v>0</v>
      </c>
      <c r="BG236" s="89">
        <f>IF($U$236="zákl. přenesená",$P$236,0)</f>
        <v>0</v>
      </c>
      <c r="BH236" s="89">
        <f>IF($U$236="sníž. přenesená",$P$236,0)</f>
        <v>0</v>
      </c>
      <c r="BI236" s="89">
        <f>IF($U$236="nulová",$P$236,0)</f>
        <v>0</v>
      </c>
      <c r="BJ236" s="6" t="s">
        <v>23</v>
      </c>
      <c r="BK236" s="89">
        <f>ROUND($V$236*$K$236,2)</f>
        <v>0</v>
      </c>
      <c r="BL236" s="6" t="s">
        <v>221</v>
      </c>
      <c r="BM236" s="6" t="s">
        <v>443</v>
      </c>
    </row>
    <row r="237" spans="2:47" s="6" customFormat="1" ht="314.25" customHeight="1">
      <c r="B237" s="23"/>
      <c r="C237" s="24"/>
      <c r="D237" s="24"/>
      <c r="E237" s="24"/>
      <c r="F237" s="233" t="s">
        <v>444</v>
      </c>
      <c r="G237" s="183"/>
      <c r="H237" s="183"/>
      <c r="I237" s="183"/>
      <c r="J237" s="24"/>
      <c r="K237" s="24"/>
      <c r="L237" s="24"/>
      <c r="M237" s="24"/>
      <c r="N237" s="24"/>
      <c r="O237" s="24"/>
      <c r="P237" s="24"/>
      <c r="Q237" s="24"/>
      <c r="R237" s="25"/>
      <c r="T237" s="64"/>
      <c r="U237" s="24"/>
      <c r="V237" s="24"/>
      <c r="W237" s="24"/>
      <c r="X237" s="24"/>
      <c r="Y237" s="24"/>
      <c r="Z237" s="24"/>
      <c r="AA237" s="24"/>
      <c r="AB237" s="24"/>
      <c r="AC237" s="24"/>
      <c r="AD237" s="65"/>
      <c r="AT237" s="6" t="s">
        <v>183</v>
      </c>
      <c r="AU237" s="6" t="s">
        <v>102</v>
      </c>
    </row>
    <row r="238" spans="2:65" s="6" customFormat="1" ht="15.75" customHeight="1">
      <c r="B238" s="23"/>
      <c r="C238" s="143" t="s">
        <v>445</v>
      </c>
      <c r="D238" s="143" t="s">
        <v>160</v>
      </c>
      <c r="E238" s="144" t="s">
        <v>446</v>
      </c>
      <c r="F238" s="227" t="s">
        <v>447</v>
      </c>
      <c r="G238" s="228"/>
      <c r="H238" s="228"/>
      <c r="I238" s="228"/>
      <c r="J238" s="145" t="s">
        <v>163</v>
      </c>
      <c r="K238" s="146">
        <v>2</v>
      </c>
      <c r="L238" s="147">
        <v>0</v>
      </c>
      <c r="M238" s="230">
        <v>0</v>
      </c>
      <c r="N238" s="228"/>
      <c r="O238" s="228"/>
      <c r="P238" s="229">
        <f>ROUND($V$238*$K$238,2)</f>
        <v>0</v>
      </c>
      <c r="Q238" s="228"/>
      <c r="R238" s="25"/>
      <c r="T238" s="148"/>
      <c r="U238" s="31" t="s">
        <v>50</v>
      </c>
      <c r="V238" s="104">
        <f>$L$238+$M$238</f>
        <v>0</v>
      </c>
      <c r="W238" s="104">
        <f>ROUND($L$238*$K$238,2)</f>
        <v>0</v>
      </c>
      <c r="X238" s="104">
        <f>ROUND($M$238*$K$238,2)</f>
        <v>0</v>
      </c>
      <c r="Y238" s="24"/>
      <c r="Z238" s="149">
        <f>$Y$238*$K$238</f>
        <v>0</v>
      </c>
      <c r="AA238" s="149">
        <v>0</v>
      </c>
      <c r="AB238" s="149">
        <f>$AA$238*$K$238</f>
        <v>0</v>
      </c>
      <c r="AC238" s="149">
        <v>0</v>
      </c>
      <c r="AD238" s="150">
        <f>$AC$238*$K$238</f>
        <v>0</v>
      </c>
      <c r="AR238" s="6" t="s">
        <v>221</v>
      </c>
      <c r="AT238" s="6" t="s">
        <v>160</v>
      </c>
      <c r="AU238" s="6" t="s">
        <v>102</v>
      </c>
      <c r="AY238" s="6" t="s">
        <v>159</v>
      </c>
      <c r="BE238" s="89">
        <f>IF($U$238="základní",$P$238,0)</f>
        <v>0</v>
      </c>
      <c r="BF238" s="89">
        <f>IF($U$238="snížená",$P$238,0)</f>
        <v>0</v>
      </c>
      <c r="BG238" s="89">
        <f>IF($U$238="zákl. přenesená",$P$238,0)</f>
        <v>0</v>
      </c>
      <c r="BH238" s="89">
        <f>IF($U$238="sníž. přenesená",$P$238,0)</f>
        <v>0</v>
      </c>
      <c r="BI238" s="89">
        <f>IF($U$238="nulová",$P$238,0)</f>
        <v>0</v>
      </c>
      <c r="BJ238" s="6" t="s">
        <v>23</v>
      </c>
      <c r="BK238" s="89">
        <f>ROUND($V$238*$K$238,2)</f>
        <v>0</v>
      </c>
      <c r="BL238" s="6" t="s">
        <v>221</v>
      </c>
      <c r="BM238" s="6" t="s">
        <v>448</v>
      </c>
    </row>
    <row r="239" spans="2:65" s="6" customFormat="1" ht="27" customHeight="1">
      <c r="B239" s="23"/>
      <c r="C239" s="151" t="s">
        <v>221</v>
      </c>
      <c r="D239" s="151" t="s">
        <v>166</v>
      </c>
      <c r="E239" s="152" t="s">
        <v>449</v>
      </c>
      <c r="F239" s="231" t="s">
        <v>450</v>
      </c>
      <c r="G239" s="232"/>
      <c r="H239" s="232"/>
      <c r="I239" s="232"/>
      <c r="J239" s="153" t="s">
        <v>169</v>
      </c>
      <c r="K239" s="154">
        <v>2</v>
      </c>
      <c r="L239" s="155">
        <v>0</v>
      </c>
      <c r="M239" s="232"/>
      <c r="N239" s="232"/>
      <c r="O239" s="228"/>
      <c r="P239" s="229">
        <f>ROUND($V$239*$K$239,2)</f>
        <v>0</v>
      </c>
      <c r="Q239" s="228"/>
      <c r="R239" s="25"/>
      <c r="T239" s="148"/>
      <c r="U239" s="31" t="s">
        <v>50</v>
      </c>
      <c r="V239" s="104">
        <f>$L$239+$M$239</f>
        <v>0</v>
      </c>
      <c r="W239" s="104">
        <f>ROUND($L$239*$K$239,2)</f>
        <v>0</v>
      </c>
      <c r="X239" s="104">
        <f>ROUND($M$239*$K$239,2)</f>
        <v>0</v>
      </c>
      <c r="Y239" s="24"/>
      <c r="Z239" s="149">
        <f>$Y$239*$K$239</f>
        <v>0</v>
      </c>
      <c r="AA239" s="149">
        <v>0</v>
      </c>
      <c r="AB239" s="149">
        <f>$AA$239*$K$239</f>
        <v>0</v>
      </c>
      <c r="AC239" s="149">
        <v>0</v>
      </c>
      <c r="AD239" s="150">
        <f>$AC$239*$K$239</f>
        <v>0</v>
      </c>
      <c r="AR239" s="6" t="s">
        <v>232</v>
      </c>
      <c r="AT239" s="6" t="s">
        <v>166</v>
      </c>
      <c r="AU239" s="6" t="s">
        <v>102</v>
      </c>
      <c r="AY239" s="6" t="s">
        <v>159</v>
      </c>
      <c r="BE239" s="89">
        <f>IF($U$239="základní",$P$239,0)</f>
        <v>0</v>
      </c>
      <c r="BF239" s="89">
        <f>IF($U$239="snížená",$P$239,0)</f>
        <v>0</v>
      </c>
      <c r="BG239" s="89">
        <f>IF($U$239="zákl. přenesená",$P$239,0)</f>
        <v>0</v>
      </c>
      <c r="BH239" s="89">
        <f>IF($U$239="sníž. přenesená",$P$239,0)</f>
        <v>0</v>
      </c>
      <c r="BI239" s="89">
        <f>IF($U$239="nulová",$P$239,0)</f>
        <v>0</v>
      </c>
      <c r="BJ239" s="6" t="s">
        <v>23</v>
      </c>
      <c r="BK239" s="89">
        <f>ROUND($V$239*$K$239,2)</f>
        <v>0</v>
      </c>
      <c r="BL239" s="6" t="s">
        <v>221</v>
      </c>
      <c r="BM239" s="6" t="s">
        <v>451</v>
      </c>
    </row>
    <row r="240" spans="2:47" s="6" customFormat="1" ht="179.25" customHeight="1">
      <c r="B240" s="23"/>
      <c r="C240" s="24"/>
      <c r="D240" s="24"/>
      <c r="E240" s="24"/>
      <c r="F240" s="233" t="s">
        <v>452</v>
      </c>
      <c r="G240" s="183"/>
      <c r="H240" s="183"/>
      <c r="I240" s="183"/>
      <c r="J240" s="24"/>
      <c r="K240" s="24"/>
      <c r="L240" s="24"/>
      <c r="M240" s="24"/>
      <c r="N240" s="24"/>
      <c r="O240" s="24"/>
      <c r="P240" s="24"/>
      <c r="Q240" s="24"/>
      <c r="R240" s="25"/>
      <c r="T240" s="64"/>
      <c r="U240" s="24"/>
      <c r="V240" s="24"/>
      <c r="W240" s="24"/>
      <c r="X240" s="24"/>
      <c r="Y240" s="24"/>
      <c r="Z240" s="24"/>
      <c r="AA240" s="24"/>
      <c r="AB240" s="24"/>
      <c r="AC240" s="24"/>
      <c r="AD240" s="65"/>
      <c r="AT240" s="6" t="s">
        <v>183</v>
      </c>
      <c r="AU240" s="6" t="s">
        <v>102</v>
      </c>
    </row>
    <row r="241" spans="2:65" s="6" customFormat="1" ht="15.75" customHeight="1">
      <c r="B241" s="23"/>
      <c r="C241" s="143" t="s">
        <v>453</v>
      </c>
      <c r="D241" s="143" t="s">
        <v>160</v>
      </c>
      <c r="E241" s="144" t="s">
        <v>454</v>
      </c>
      <c r="F241" s="227" t="s">
        <v>455</v>
      </c>
      <c r="G241" s="228"/>
      <c r="H241" s="228"/>
      <c r="I241" s="228"/>
      <c r="J241" s="145" t="s">
        <v>163</v>
      </c>
      <c r="K241" s="146">
        <v>20</v>
      </c>
      <c r="L241" s="147">
        <v>0</v>
      </c>
      <c r="M241" s="230">
        <v>0</v>
      </c>
      <c r="N241" s="228"/>
      <c r="O241" s="228"/>
      <c r="P241" s="229">
        <f>ROUND($V$241*$K$241,2)</f>
        <v>0</v>
      </c>
      <c r="Q241" s="228"/>
      <c r="R241" s="25"/>
      <c r="T241" s="148"/>
      <c r="U241" s="31" t="s">
        <v>50</v>
      </c>
      <c r="V241" s="104">
        <f>$L$241+$M$241</f>
        <v>0</v>
      </c>
      <c r="W241" s="104">
        <f>ROUND($L$241*$K$241,2)</f>
        <v>0</v>
      </c>
      <c r="X241" s="104">
        <f>ROUND($M$241*$K$241,2)</f>
        <v>0</v>
      </c>
      <c r="Y241" s="24"/>
      <c r="Z241" s="149">
        <f>$Y$241*$K$241</f>
        <v>0</v>
      </c>
      <c r="AA241" s="149">
        <v>0</v>
      </c>
      <c r="AB241" s="149">
        <f>$AA$241*$K$241</f>
        <v>0</v>
      </c>
      <c r="AC241" s="149">
        <v>0</v>
      </c>
      <c r="AD241" s="150">
        <f>$AC$241*$K$241</f>
        <v>0</v>
      </c>
      <c r="AR241" s="6" t="s">
        <v>221</v>
      </c>
      <c r="AT241" s="6" t="s">
        <v>160</v>
      </c>
      <c r="AU241" s="6" t="s">
        <v>102</v>
      </c>
      <c r="AY241" s="6" t="s">
        <v>159</v>
      </c>
      <c r="BE241" s="89">
        <f>IF($U$241="základní",$P$241,0)</f>
        <v>0</v>
      </c>
      <c r="BF241" s="89">
        <f>IF($U$241="snížená",$P$241,0)</f>
        <v>0</v>
      </c>
      <c r="BG241" s="89">
        <f>IF($U$241="zákl. přenesená",$P$241,0)</f>
        <v>0</v>
      </c>
      <c r="BH241" s="89">
        <f>IF($U$241="sníž. přenesená",$P$241,0)</f>
        <v>0</v>
      </c>
      <c r="BI241" s="89">
        <f>IF($U$241="nulová",$P$241,0)</f>
        <v>0</v>
      </c>
      <c r="BJ241" s="6" t="s">
        <v>23</v>
      </c>
      <c r="BK241" s="89">
        <f>ROUND($V$241*$K$241,2)</f>
        <v>0</v>
      </c>
      <c r="BL241" s="6" t="s">
        <v>221</v>
      </c>
      <c r="BM241" s="6" t="s">
        <v>456</v>
      </c>
    </row>
    <row r="242" spans="2:65" s="6" customFormat="1" ht="39" customHeight="1">
      <c r="B242" s="23"/>
      <c r="C242" s="151" t="s">
        <v>457</v>
      </c>
      <c r="D242" s="151" t="s">
        <v>166</v>
      </c>
      <c r="E242" s="152" t="s">
        <v>458</v>
      </c>
      <c r="F242" s="231" t="s">
        <v>459</v>
      </c>
      <c r="G242" s="232"/>
      <c r="H242" s="232"/>
      <c r="I242" s="232"/>
      <c r="J242" s="153" t="s">
        <v>169</v>
      </c>
      <c r="K242" s="154">
        <v>20</v>
      </c>
      <c r="L242" s="155">
        <v>0</v>
      </c>
      <c r="M242" s="232"/>
      <c r="N242" s="232"/>
      <c r="O242" s="228"/>
      <c r="P242" s="229">
        <f>ROUND($V$242*$K$242,2)</f>
        <v>0</v>
      </c>
      <c r="Q242" s="228"/>
      <c r="R242" s="25"/>
      <c r="T242" s="148"/>
      <c r="U242" s="31" t="s">
        <v>50</v>
      </c>
      <c r="V242" s="104">
        <f>$L$242+$M$242</f>
        <v>0</v>
      </c>
      <c r="W242" s="104">
        <f>ROUND($L$242*$K$242,2)</f>
        <v>0</v>
      </c>
      <c r="X242" s="104">
        <f>ROUND($M$242*$K$242,2)</f>
        <v>0</v>
      </c>
      <c r="Y242" s="24"/>
      <c r="Z242" s="149">
        <f>$Y$242*$K$242</f>
        <v>0</v>
      </c>
      <c r="AA242" s="149">
        <v>0</v>
      </c>
      <c r="AB242" s="149">
        <f>$AA$242*$K$242</f>
        <v>0</v>
      </c>
      <c r="AC242" s="149">
        <v>0</v>
      </c>
      <c r="AD242" s="150">
        <f>$AC$242*$K$242</f>
        <v>0</v>
      </c>
      <c r="AR242" s="6" t="s">
        <v>232</v>
      </c>
      <c r="AT242" s="6" t="s">
        <v>166</v>
      </c>
      <c r="AU242" s="6" t="s">
        <v>102</v>
      </c>
      <c r="AY242" s="6" t="s">
        <v>159</v>
      </c>
      <c r="BE242" s="89">
        <f>IF($U$242="základní",$P$242,0)</f>
        <v>0</v>
      </c>
      <c r="BF242" s="89">
        <f>IF($U$242="snížená",$P$242,0)</f>
        <v>0</v>
      </c>
      <c r="BG242" s="89">
        <f>IF($U$242="zákl. přenesená",$P$242,0)</f>
        <v>0</v>
      </c>
      <c r="BH242" s="89">
        <f>IF($U$242="sníž. přenesená",$P$242,0)</f>
        <v>0</v>
      </c>
      <c r="BI242" s="89">
        <f>IF($U$242="nulová",$P$242,0)</f>
        <v>0</v>
      </c>
      <c r="BJ242" s="6" t="s">
        <v>23</v>
      </c>
      <c r="BK242" s="89">
        <f>ROUND($V$242*$K$242,2)</f>
        <v>0</v>
      </c>
      <c r="BL242" s="6" t="s">
        <v>221</v>
      </c>
      <c r="BM242" s="6" t="s">
        <v>460</v>
      </c>
    </row>
    <row r="243" spans="2:47" s="6" customFormat="1" ht="219.75" customHeight="1">
      <c r="B243" s="23"/>
      <c r="C243" s="24"/>
      <c r="D243" s="24"/>
      <c r="E243" s="24"/>
      <c r="F243" s="233" t="s">
        <v>461</v>
      </c>
      <c r="G243" s="183"/>
      <c r="H243" s="183"/>
      <c r="I243" s="183"/>
      <c r="J243" s="24"/>
      <c r="K243" s="24"/>
      <c r="L243" s="24"/>
      <c r="M243" s="24"/>
      <c r="N243" s="24"/>
      <c r="O243" s="24"/>
      <c r="P243" s="24"/>
      <c r="Q243" s="24"/>
      <c r="R243" s="25"/>
      <c r="T243" s="64"/>
      <c r="U243" s="24"/>
      <c r="V243" s="24"/>
      <c r="W243" s="24"/>
      <c r="X243" s="24"/>
      <c r="Y243" s="24"/>
      <c r="Z243" s="24"/>
      <c r="AA243" s="24"/>
      <c r="AB243" s="24"/>
      <c r="AC243" s="24"/>
      <c r="AD243" s="65"/>
      <c r="AT243" s="6" t="s">
        <v>183</v>
      </c>
      <c r="AU243" s="6" t="s">
        <v>102</v>
      </c>
    </row>
    <row r="244" spans="2:65" s="6" customFormat="1" ht="27" customHeight="1">
      <c r="B244" s="23"/>
      <c r="C244" s="143" t="s">
        <v>462</v>
      </c>
      <c r="D244" s="143" t="s">
        <v>160</v>
      </c>
      <c r="E244" s="144" t="s">
        <v>463</v>
      </c>
      <c r="F244" s="227" t="s">
        <v>464</v>
      </c>
      <c r="G244" s="228"/>
      <c r="H244" s="228"/>
      <c r="I244" s="228"/>
      <c r="J244" s="145" t="s">
        <v>163</v>
      </c>
      <c r="K244" s="146">
        <v>1</v>
      </c>
      <c r="L244" s="147">
        <v>0</v>
      </c>
      <c r="M244" s="230">
        <v>0</v>
      </c>
      <c r="N244" s="228"/>
      <c r="O244" s="228"/>
      <c r="P244" s="229">
        <f>ROUND($V$244*$K$244,2)</f>
        <v>0</v>
      </c>
      <c r="Q244" s="228"/>
      <c r="R244" s="25"/>
      <c r="T244" s="148"/>
      <c r="U244" s="31" t="s">
        <v>50</v>
      </c>
      <c r="V244" s="104">
        <f>$L$244+$M$244</f>
        <v>0</v>
      </c>
      <c r="W244" s="104">
        <f>ROUND($L$244*$K$244,2)</f>
        <v>0</v>
      </c>
      <c r="X244" s="104">
        <f>ROUND($M$244*$K$244,2)</f>
        <v>0</v>
      </c>
      <c r="Y244" s="24"/>
      <c r="Z244" s="149">
        <f>$Y$244*$K$244</f>
        <v>0</v>
      </c>
      <c r="AA244" s="149">
        <v>0</v>
      </c>
      <c r="AB244" s="149">
        <f>$AA$244*$K$244</f>
        <v>0</v>
      </c>
      <c r="AC244" s="149">
        <v>0</v>
      </c>
      <c r="AD244" s="150">
        <f>$AC$244*$K$244</f>
        <v>0</v>
      </c>
      <c r="AR244" s="6" t="s">
        <v>221</v>
      </c>
      <c r="AT244" s="6" t="s">
        <v>160</v>
      </c>
      <c r="AU244" s="6" t="s">
        <v>102</v>
      </c>
      <c r="AY244" s="6" t="s">
        <v>159</v>
      </c>
      <c r="BE244" s="89">
        <f>IF($U$244="základní",$P$244,0)</f>
        <v>0</v>
      </c>
      <c r="BF244" s="89">
        <f>IF($U$244="snížená",$P$244,0)</f>
        <v>0</v>
      </c>
      <c r="BG244" s="89">
        <f>IF($U$244="zákl. přenesená",$P$244,0)</f>
        <v>0</v>
      </c>
      <c r="BH244" s="89">
        <f>IF($U$244="sníž. přenesená",$P$244,0)</f>
        <v>0</v>
      </c>
      <c r="BI244" s="89">
        <f>IF($U$244="nulová",$P$244,0)</f>
        <v>0</v>
      </c>
      <c r="BJ244" s="6" t="s">
        <v>23</v>
      </c>
      <c r="BK244" s="89">
        <f>ROUND($V$244*$K$244,2)</f>
        <v>0</v>
      </c>
      <c r="BL244" s="6" t="s">
        <v>221</v>
      </c>
      <c r="BM244" s="6" t="s">
        <v>465</v>
      </c>
    </row>
    <row r="245" spans="2:65" s="6" customFormat="1" ht="27" customHeight="1">
      <c r="B245" s="23"/>
      <c r="C245" s="151" t="s">
        <v>466</v>
      </c>
      <c r="D245" s="151" t="s">
        <v>166</v>
      </c>
      <c r="E245" s="152" t="s">
        <v>467</v>
      </c>
      <c r="F245" s="231" t="s">
        <v>468</v>
      </c>
      <c r="G245" s="232"/>
      <c r="H245" s="232"/>
      <c r="I245" s="232"/>
      <c r="J245" s="153" t="s">
        <v>163</v>
      </c>
      <c r="K245" s="154">
        <v>1</v>
      </c>
      <c r="L245" s="155">
        <v>0</v>
      </c>
      <c r="M245" s="232"/>
      <c r="N245" s="232"/>
      <c r="O245" s="228"/>
      <c r="P245" s="229">
        <f>ROUND($V$245*$K$245,2)</f>
        <v>0</v>
      </c>
      <c r="Q245" s="228"/>
      <c r="R245" s="25"/>
      <c r="T245" s="148"/>
      <c r="U245" s="31" t="s">
        <v>50</v>
      </c>
      <c r="V245" s="104">
        <f>$L$245+$M$245</f>
        <v>0</v>
      </c>
      <c r="W245" s="104">
        <f>ROUND($L$245*$K$245,2)</f>
        <v>0</v>
      </c>
      <c r="X245" s="104">
        <f>ROUND($M$245*$K$245,2)</f>
        <v>0</v>
      </c>
      <c r="Y245" s="24"/>
      <c r="Z245" s="149">
        <f>$Y$245*$K$245</f>
        <v>0</v>
      </c>
      <c r="AA245" s="149">
        <v>0.002</v>
      </c>
      <c r="AB245" s="149">
        <f>$AA$245*$K$245</f>
        <v>0.002</v>
      </c>
      <c r="AC245" s="149">
        <v>0</v>
      </c>
      <c r="AD245" s="150">
        <f>$AC$245*$K$245</f>
        <v>0</v>
      </c>
      <c r="AR245" s="6" t="s">
        <v>180</v>
      </c>
      <c r="AT245" s="6" t="s">
        <v>166</v>
      </c>
      <c r="AU245" s="6" t="s">
        <v>102</v>
      </c>
      <c r="AY245" s="6" t="s">
        <v>159</v>
      </c>
      <c r="BE245" s="89">
        <f>IF($U$245="základní",$P$245,0)</f>
        <v>0</v>
      </c>
      <c r="BF245" s="89">
        <f>IF($U$245="snížená",$P$245,0)</f>
        <v>0</v>
      </c>
      <c r="BG245" s="89">
        <f>IF($U$245="zákl. přenesená",$P$245,0)</f>
        <v>0</v>
      </c>
      <c r="BH245" s="89">
        <f>IF($U$245="sníž. přenesená",$P$245,0)</f>
        <v>0</v>
      </c>
      <c r="BI245" s="89">
        <f>IF($U$245="nulová",$P$245,0)</f>
        <v>0</v>
      </c>
      <c r="BJ245" s="6" t="s">
        <v>23</v>
      </c>
      <c r="BK245" s="89">
        <f>ROUND($V$245*$K$245,2)</f>
        <v>0</v>
      </c>
      <c r="BL245" s="6" t="s">
        <v>180</v>
      </c>
      <c r="BM245" s="6" t="s">
        <v>469</v>
      </c>
    </row>
    <row r="246" spans="2:65" s="6" customFormat="1" ht="15.75" customHeight="1">
      <c r="B246" s="23"/>
      <c r="C246" s="151" t="s">
        <v>470</v>
      </c>
      <c r="D246" s="151" t="s">
        <v>166</v>
      </c>
      <c r="E246" s="152" t="s">
        <v>471</v>
      </c>
      <c r="F246" s="231" t="s">
        <v>472</v>
      </c>
      <c r="G246" s="232"/>
      <c r="H246" s="232"/>
      <c r="I246" s="232"/>
      <c r="J246" s="153" t="s">
        <v>163</v>
      </c>
      <c r="K246" s="154">
        <v>2</v>
      </c>
      <c r="L246" s="155">
        <v>0</v>
      </c>
      <c r="M246" s="232"/>
      <c r="N246" s="232"/>
      <c r="O246" s="228"/>
      <c r="P246" s="229">
        <f>ROUND($V$246*$K$246,2)</f>
        <v>0</v>
      </c>
      <c r="Q246" s="228"/>
      <c r="R246" s="25"/>
      <c r="T246" s="148"/>
      <c r="U246" s="31" t="s">
        <v>50</v>
      </c>
      <c r="V246" s="104">
        <f>$L$246+$M$246</f>
        <v>0</v>
      </c>
      <c r="W246" s="104">
        <f>ROUND($L$246*$K$246,2)</f>
        <v>0</v>
      </c>
      <c r="X246" s="104">
        <f>ROUND($M$246*$K$246,2)</f>
        <v>0</v>
      </c>
      <c r="Y246" s="24"/>
      <c r="Z246" s="149">
        <f>$Y$246*$K$246</f>
        <v>0</v>
      </c>
      <c r="AA246" s="149">
        <v>0.00013</v>
      </c>
      <c r="AB246" s="149">
        <f>$AA$246*$K$246</f>
        <v>0.00026</v>
      </c>
      <c r="AC246" s="149">
        <v>0</v>
      </c>
      <c r="AD246" s="150">
        <f>$AC$246*$K$246</f>
        <v>0</v>
      </c>
      <c r="AR246" s="6" t="s">
        <v>180</v>
      </c>
      <c r="AT246" s="6" t="s">
        <v>166</v>
      </c>
      <c r="AU246" s="6" t="s">
        <v>102</v>
      </c>
      <c r="AY246" s="6" t="s">
        <v>159</v>
      </c>
      <c r="BE246" s="89">
        <f>IF($U$246="základní",$P$246,0)</f>
        <v>0</v>
      </c>
      <c r="BF246" s="89">
        <f>IF($U$246="snížená",$P$246,0)</f>
        <v>0</v>
      </c>
      <c r="BG246" s="89">
        <f>IF($U$246="zákl. přenesená",$P$246,0)</f>
        <v>0</v>
      </c>
      <c r="BH246" s="89">
        <f>IF($U$246="sníž. přenesená",$P$246,0)</f>
        <v>0</v>
      </c>
      <c r="BI246" s="89">
        <f>IF($U$246="nulová",$P$246,0)</f>
        <v>0</v>
      </c>
      <c r="BJ246" s="6" t="s">
        <v>23</v>
      </c>
      <c r="BK246" s="89">
        <f>ROUND($V$246*$K$246,2)</f>
        <v>0</v>
      </c>
      <c r="BL246" s="6" t="s">
        <v>180</v>
      </c>
      <c r="BM246" s="6" t="s">
        <v>473</v>
      </c>
    </row>
    <row r="247" spans="2:65" s="6" customFormat="1" ht="27" customHeight="1">
      <c r="B247" s="23"/>
      <c r="C247" s="151" t="s">
        <v>474</v>
      </c>
      <c r="D247" s="151" t="s">
        <v>166</v>
      </c>
      <c r="E247" s="152" t="s">
        <v>475</v>
      </c>
      <c r="F247" s="231" t="s">
        <v>476</v>
      </c>
      <c r="G247" s="232"/>
      <c r="H247" s="232"/>
      <c r="I247" s="232"/>
      <c r="J247" s="153" t="s">
        <v>163</v>
      </c>
      <c r="K247" s="154">
        <v>1</v>
      </c>
      <c r="L247" s="155">
        <v>0</v>
      </c>
      <c r="M247" s="232"/>
      <c r="N247" s="232"/>
      <c r="O247" s="228"/>
      <c r="P247" s="229">
        <f>ROUND($V$247*$K$247,2)</f>
        <v>0</v>
      </c>
      <c r="Q247" s="228"/>
      <c r="R247" s="25"/>
      <c r="T247" s="148"/>
      <c r="U247" s="31" t="s">
        <v>50</v>
      </c>
      <c r="V247" s="104">
        <f>$L$247+$M$247</f>
        <v>0</v>
      </c>
      <c r="W247" s="104">
        <f>ROUND($L$247*$K$247,2)</f>
        <v>0</v>
      </c>
      <c r="X247" s="104">
        <f>ROUND($M$247*$K$247,2)</f>
        <v>0</v>
      </c>
      <c r="Y247" s="24"/>
      <c r="Z247" s="149">
        <f>$Y$247*$K$247</f>
        <v>0</v>
      </c>
      <c r="AA247" s="149">
        <v>0.00016</v>
      </c>
      <c r="AB247" s="149">
        <f>$AA$247*$K$247</f>
        <v>0.00016</v>
      </c>
      <c r="AC247" s="149">
        <v>0</v>
      </c>
      <c r="AD247" s="150">
        <f>$AC$247*$K$247</f>
        <v>0</v>
      </c>
      <c r="AR247" s="6" t="s">
        <v>180</v>
      </c>
      <c r="AT247" s="6" t="s">
        <v>166</v>
      </c>
      <c r="AU247" s="6" t="s">
        <v>102</v>
      </c>
      <c r="AY247" s="6" t="s">
        <v>159</v>
      </c>
      <c r="BE247" s="89">
        <f>IF($U$247="základní",$P$247,0)</f>
        <v>0</v>
      </c>
      <c r="BF247" s="89">
        <f>IF($U$247="snížená",$P$247,0)</f>
        <v>0</v>
      </c>
      <c r="BG247" s="89">
        <f>IF($U$247="zákl. přenesená",$P$247,0)</f>
        <v>0</v>
      </c>
      <c r="BH247" s="89">
        <f>IF($U$247="sníž. přenesená",$P$247,0)</f>
        <v>0</v>
      </c>
      <c r="BI247" s="89">
        <f>IF($U$247="nulová",$P$247,0)</f>
        <v>0</v>
      </c>
      <c r="BJ247" s="6" t="s">
        <v>23</v>
      </c>
      <c r="BK247" s="89">
        <f>ROUND($V$247*$K$247,2)</f>
        <v>0</v>
      </c>
      <c r="BL247" s="6" t="s">
        <v>180</v>
      </c>
      <c r="BM247" s="6" t="s">
        <v>477</v>
      </c>
    </row>
    <row r="248" spans="2:65" s="6" customFormat="1" ht="15.75" customHeight="1">
      <c r="B248" s="23"/>
      <c r="C248" s="151" t="s">
        <v>478</v>
      </c>
      <c r="D248" s="151" t="s">
        <v>166</v>
      </c>
      <c r="E248" s="152" t="s">
        <v>479</v>
      </c>
      <c r="F248" s="231" t="s">
        <v>480</v>
      </c>
      <c r="G248" s="232"/>
      <c r="H248" s="232"/>
      <c r="I248" s="232"/>
      <c r="J248" s="153" t="s">
        <v>481</v>
      </c>
      <c r="K248" s="154">
        <v>1</v>
      </c>
      <c r="L248" s="155">
        <v>0</v>
      </c>
      <c r="M248" s="232"/>
      <c r="N248" s="232"/>
      <c r="O248" s="228"/>
      <c r="P248" s="229">
        <f>ROUND($V$248*$K$248,2)</f>
        <v>0</v>
      </c>
      <c r="Q248" s="228"/>
      <c r="R248" s="25"/>
      <c r="T248" s="148"/>
      <c r="U248" s="31" t="s">
        <v>50</v>
      </c>
      <c r="V248" s="104">
        <f>$L$248+$M$248</f>
        <v>0</v>
      </c>
      <c r="W248" s="104">
        <f>ROUND($L$248*$K$248,2)</f>
        <v>0</v>
      </c>
      <c r="X248" s="104">
        <f>ROUND($M$248*$K$248,2)</f>
        <v>0</v>
      </c>
      <c r="Y248" s="24"/>
      <c r="Z248" s="149">
        <f>$Y$248*$K$248</f>
        <v>0</v>
      </c>
      <c r="AA248" s="149">
        <v>0.001</v>
      </c>
      <c r="AB248" s="149">
        <f>$AA$248*$K$248</f>
        <v>0.001</v>
      </c>
      <c r="AC248" s="149">
        <v>0</v>
      </c>
      <c r="AD248" s="150">
        <f>$AC$248*$K$248</f>
        <v>0</v>
      </c>
      <c r="AR248" s="6" t="s">
        <v>180</v>
      </c>
      <c r="AT248" s="6" t="s">
        <v>166</v>
      </c>
      <c r="AU248" s="6" t="s">
        <v>102</v>
      </c>
      <c r="AY248" s="6" t="s">
        <v>159</v>
      </c>
      <c r="BE248" s="89">
        <f>IF($U$248="základní",$P$248,0)</f>
        <v>0</v>
      </c>
      <c r="BF248" s="89">
        <f>IF($U$248="snížená",$P$248,0)</f>
        <v>0</v>
      </c>
      <c r="BG248" s="89">
        <f>IF($U$248="zákl. přenesená",$P$248,0)</f>
        <v>0</v>
      </c>
      <c r="BH248" s="89">
        <f>IF($U$248="sníž. přenesená",$P$248,0)</f>
        <v>0</v>
      </c>
      <c r="BI248" s="89">
        <f>IF($U$248="nulová",$P$248,0)</f>
        <v>0</v>
      </c>
      <c r="BJ248" s="6" t="s">
        <v>23</v>
      </c>
      <c r="BK248" s="89">
        <f>ROUND($V$248*$K$248,2)</f>
        <v>0</v>
      </c>
      <c r="BL248" s="6" t="s">
        <v>180</v>
      </c>
      <c r="BM248" s="6" t="s">
        <v>482</v>
      </c>
    </row>
    <row r="249" spans="2:47" s="6" customFormat="1" ht="18.75" customHeight="1">
      <c r="B249" s="23"/>
      <c r="C249" s="24"/>
      <c r="D249" s="24"/>
      <c r="E249" s="24"/>
      <c r="F249" s="233" t="s">
        <v>483</v>
      </c>
      <c r="G249" s="183"/>
      <c r="H249" s="183"/>
      <c r="I249" s="183"/>
      <c r="J249" s="24"/>
      <c r="K249" s="24"/>
      <c r="L249" s="24"/>
      <c r="M249" s="24"/>
      <c r="N249" s="24"/>
      <c r="O249" s="24"/>
      <c r="P249" s="24"/>
      <c r="Q249" s="24"/>
      <c r="R249" s="25"/>
      <c r="T249" s="64"/>
      <c r="U249" s="24"/>
      <c r="V249" s="24"/>
      <c r="W249" s="24"/>
      <c r="X249" s="24"/>
      <c r="Y249" s="24"/>
      <c r="Z249" s="24"/>
      <c r="AA249" s="24"/>
      <c r="AB249" s="24"/>
      <c r="AC249" s="24"/>
      <c r="AD249" s="65"/>
      <c r="AT249" s="6" t="s">
        <v>183</v>
      </c>
      <c r="AU249" s="6" t="s">
        <v>102</v>
      </c>
    </row>
    <row r="250" spans="2:65" s="6" customFormat="1" ht="15.75" customHeight="1">
      <c r="B250" s="23"/>
      <c r="C250" s="151" t="s">
        <v>484</v>
      </c>
      <c r="D250" s="151" t="s">
        <v>166</v>
      </c>
      <c r="E250" s="152" t="s">
        <v>485</v>
      </c>
      <c r="F250" s="231" t="s">
        <v>486</v>
      </c>
      <c r="G250" s="232"/>
      <c r="H250" s="232"/>
      <c r="I250" s="232"/>
      <c r="J250" s="153" t="s">
        <v>163</v>
      </c>
      <c r="K250" s="154">
        <v>5</v>
      </c>
      <c r="L250" s="155">
        <v>0</v>
      </c>
      <c r="M250" s="232"/>
      <c r="N250" s="232"/>
      <c r="O250" s="228"/>
      <c r="P250" s="229">
        <f>ROUND($V$250*$K$250,2)</f>
        <v>0</v>
      </c>
      <c r="Q250" s="228"/>
      <c r="R250" s="25"/>
      <c r="T250" s="148"/>
      <c r="U250" s="31" t="s">
        <v>50</v>
      </c>
      <c r="V250" s="104">
        <f>$L$250+$M$250</f>
        <v>0</v>
      </c>
      <c r="W250" s="104">
        <f>ROUND($L$250*$K$250,2)</f>
        <v>0</v>
      </c>
      <c r="X250" s="104">
        <f>ROUND($M$250*$K$250,2)</f>
        <v>0</v>
      </c>
      <c r="Y250" s="24"/>
      <c r="Z250" s="149">
        <f>$Y$250*$K$250</f>
        <v>0</v>
      </c>
      <c r="AA250" s="149">
        <v>0.00016</v>
      </c>
      <c r="AB250" s="149">
        <f>$AA$250*$K$250</f>
        <v>0.0008</v>
      </c>
      <c r="AC250" s="149">
        <v>0</v>
      </c>
      <c r="AD250" s="150">
        <f>$AC$250*$K$250</f>
        <v>0</v>
      </c>
      <c r="AR250" s="6" t="s">
        <v>180</v>
      </c>
      <c r="AT250" s="6" t="s">
        <v>166</v>
      </c>
      <c r="AU250" s="6" t="s">
        <v>102</v>
      </c>
      <c r="AY250" s="6" t="s">
        <v>159</v>
      </c>
      <c r="BE250" s="89">
        <f>IF($U$250="základní",$P$250,0)</f>
        <v>0</v>
      </c>
      <c r="BF250" s="89">
        <f>IF($U$250="snížená",$P$250,0)</f>
        <v>0</v>
      </c>
      <c r="BG250" s="89">
        <f>IF($U$250="zákl. přenesená",$P$250,0)</f>
        <v>0</v>
      </c>
      <c r="BH250" s="89">
        <f>IF($U$250="sníž. přenesená",$P$250,0)</f>
        <v>0</v>
      </c>
      <c r="BI250" s="89">
        <f>IF($U$250="nulová",$P$250,0)</f>
        <v>0</v>
      </c>
      <c r="BJ250" s="6" t="s">
        <v>23</v>
      </c>
      <c r="BK250" s="89">
        <f>ROUND($V$250*$K$250,2)</f>
        <v>0</v>
      </c>
      <c r="BL250" s="6" t="s">
        <v>180</v>
      </c>
      <c r="BM250" s="6" t="s">
        <v>487</v>
      </c>
    </row>
    <row r="251" spans="2:65" s="6" customFormat="1" ht="15.75" customHeight="1">
      <c r="B251" s="23"/>
      <c r="C251" s="151" t="s">
        <v>488</v>
      </c>
      <c r="D251" s="151" t="s">
        <v>166</v>
      </c>
      <c r="E251" s="152" t="s">
        <v>489</v>
      </c>
      <c r="F251" s="231" t="s">
        <v>490</v>
      </c>
      <c r="G251" s="232"/>
      <c r="H251" s="232"/>
      <c r="I251" s="232"/>
      <c r="J251" s="153" t="s">
        <v>163</v>
      </c>
      <c r="K251" s="154">
        <v>2</v>
      </c>
      <c r="L251" s="155">
        <v>0</v>
      </c>
      <c r="M251" s="232"/>
      <c r="N251" s="232"/>
      <c r="O251" s="228"/>
      <c r="P251" s="229">
        <f>ROUND($V$251*$K$251,2)</f>
        <v>0</v>
      </c>
      <c r="Q251" s="228"/>
      <c r="R251" s="25"/>
      <c r="T251" s="148"/>
      <c r="U251" s="31" t="s">
        <v>50</v>
      </c>
      <c r="V251" s="104">
        <f>$L$251+$M$251</f>
        <v>0</v>
      </c>
      <c r="W251" s="104">
        <f>ROUND($L$251*$K$251,2)</f>
        <v>0</v>
      </c>
      <c r="X251" s="104">
        <f>ROUND($M$251*$K$251,2)</f>
        <v>0</v>
      </c>
      <c r="Y251" s="24"/>
      <c r="Z251" s="149">
        <f>$Y$251*$K$251</f>
        <v>0</v>
      </c>
      <c r="AA251" s="149">
        <v>0.0041</v>
      </c>
      <c r="AB251" s="149">
        <f>$AA$251*$K$251</f>
        <v>0.0082</v>
      </c>
      <c r="AC251" s="149">
        <v>0</v>
      </c>
      <c r="AD251" s="150">
        <f>$AC$251*$K$251</f>
        <v>0</v>
      </c>
      <c r="AR251" s="6" t="s">
        <v>180</v>
      </c>
      <c r="AT251" s="6" t="s">
        <v>166</v>
      </c>
      <c r="AU251" s="6" t="s">
        <v>102</v>
      </c>
      <c r="AY251" s="6" t="s">
        <v>159</v>
      </c>
      <c r="BE251" s="89">
        <f>IF($U$251="základní",$P$251,0)</f>
        <v>0</v>
      </c>
      <c r="BF251" s="89">
        <f>IF($U$251="snížená",$P$251,0)</f>
        <v>0</v>
      </c>
      <c r="BG251" s="89">
        <f>IF($U$251="zákl. přenesená",$P$251,0)</f>
        <v>0</v>
      </c>
      <c r="BH251" s="89">
        <f>IF($U$251="sníž. přenesená",$P$251,0)</f>
        <v>0</v>
      </c>
      <c r="BI251" s="89">
        <f>IF($U$251="nulová",$P$251,0)</f>
        <v>0</v>
      </c>
      <c r="BJ251" s="6" t="s">
        <v>23</v>
      </c>
      <c r="BK251" s="89">
        <f>ROUND($V$251*$K$251,2)</f>
        <v>0</v>
      </c>
      <c r="BL251" s="6" t="s">
        <v>180</v>
      </c>
      <c r="BM251" s="6" t="s">
        <v>491</v>
      </c>
    </row>
    <row r="252" spans="2:65" s="6" customFormat="1" ht="15.75" customHeight="1">
      <c r="B252" s="23"/>
      <c r="C252" s="151" t="s">
        <v>492</v>
      </c>
      <c r="D252" s="151" t="s">
        <v>166</v>
      </c>
      <c r="E252" s="152" t="s">
        <v>493</v>
      </c>
      <c r="F252" s="231" t="s">
        <v>494</v>
      </c>
      <c r="G252" s="232"/>
      <c r="H252" s="232"/>
      <c r="I252" s="232"/>
      <c r="J252" s="153" t="s">
        <v>481</v>
      </c>
      <c r="K252" s="154">
        <v>5</v>
      </c>
      <c r="L252" s="155">
        <v>0</v>
      </c>
      <c r="M252" s="232"/>
      <c r="N252" s="232"/>
      <c r="O252" s="228"/>
      <c r="P252" s="229">
        <f>ROUND($V$252*$K$252,2)</f>
        <v>0</v>
      </c>
      <c r="Q252" s="228"/>
      <c r="R252" s="25"/>
      <c r="T252" s="148"/>
      <c r="U252" s="31" t="s">
        <v>50</v>
      </c>
      <c r="V252" s="104">
        <f>$L$252+$M$252</f>
        <v>0</v>
      </c>
      <c r="W252" s="104">
        <f>ROUND($L$252*$K$252,2)</f>
        <v>0</v>
      </c>
      <c r="X252" s="104">
        <f>ROUND($M$252*$K$252,2)</f>
        <v>0</v>
      </c>
      <c r="Y252" s="24"/>
      <c r="Z252" s="149">
        <f>$Y$252*$K$252</f>
        <v>0</v>
      </c>
      <c r="AA252" s="149">
        <v>0.001</v>
      </c>
      <c r="AB252" s="149">
        <f>$AA$252*$K$252</f>
        <v>0.005</v>
      </c>
      <c r="AC252" s="149">
        <v>0</v>
      </c>
      <c r="AD252" s="150">
        <f>$AC$252*$K$252</f>
        <v>0</v>
      </c>
      <c r="AR252" s="6" t="s">
        <v>180</v>
      </c>
      <c r="AT252" s="6" t="s">
        <v>166</v>
      </c>
      <c r="AU252" s="6" t="s">
        <v>102</v>
      </c>
      <c r="AY252" s="6" t="s">
        <v>159</v>
      </c>
      <c r="BE252" s="89">
        <f>IF($U$252="základní",$P$252,0)</f>
        <v>0</v>
      </c>
      <c r="BF252" s="89">
        <f>IF($U$252="snížená",$P$252,0)</f>
        <v>0</v>
      </c>
      <c r="BG252" s="89">
        <f>IF($U$252="zákl. přenesená",$P$252,0)</f>
        <v>0</v>
      </c>
      <c r="BH252" s="89">
        <f>IF($U$252="sníž. přenesená",$P$252,0)</f>
        <v>0</v>
      </c>
      <c r="BI252" s="89">
        <f>IF($U$252="nulová",$P$252,0)</f>
        <v>0</v>
      </c>
      <c r="BJ252" s="6" t="s">
        <v>23</v>
      </c>
      <c r="BK252" s="89">
        <f>ROUND($V$252*$K$252,2)</f>
        <v>0</v>
      </c>
      <c r="BL252" s="6" t="s">
        <v>180</v>
      </c>
      <c r="BM252" s="6" t="s">
        <v>495</v>
      </c>
    </row>
    <row r="253" spans="2:47" s="6" customFormat="1" ht="18.75" customHeight="1">
      <c r="B253" s="23"/>
      <c r="C253" s="24"/>
      <c r="D253" s="24"/>
      <c r="E253" s="24"/>
      <c r="F253" s="233" t="s">
        <v>496</v>
      </c>
      <c r="G253" s="183"/>
      <c r="H253" s="183"/>
      <c r="I253" s="183"/>
      <c r="J253" s="24"/>
      <c r="K253" s="24"/>
      <c r="L253" s="24"/>
      <c r="M253" s="24"/>
      <c r="N253" s="24"/>
      <c r="O253" s="24"/>
      <c r="P253" s="24"/>
      <c r="Q253" s="24"/>
      <c r="R253" s="25"/>
      <c r="T253" s="64"/>
      <c r="U253" s="24"/>
      <c r="V253" s="24"/>
      <c r="W253" s="24"/>
      <c r="X253" s="24"/>
      <c r="Y253" s="24"/>
      <c r="Z253" s="24"/>
      <c r="AA253" s="24"/>
      <c r="AB253" s="24"/>
      <c r="AC253" s="24"/>
      <c r="AD253" s="65"/>
      <c r="AT253" s="6" t="s">
        <v>183</v>
      </c>
      <c r="AU253" s="6" t="s">
        <v>102</v>
      </c>
    </row>
    <row r="254" spans="2:65" s="6" customFormat="1" ht="15.75" customHeight="1">
      <c r="B254" s="23"/>
      <c r="C254" s="151" t="s">
        <v>497</v>
      </c>
      <c r="D254" s="151" t="s">
        <v>166</v>
      </c>
      <c r="E254" s="152" t="s">
        <v>498</v>
      </c>
      <c r="F254" s="231" t="s">
        <v>499</v>
      </c>
      <c r="G254" s="232"/>
      <c r="H254" s="232"/>
      <c r="I254" s="232"/>
      <c r="J254" s="153" t="s">
        <v>169</v>
      </c>
      <c r="K254" s="154">
        <v>1</v>
      </c>
      <c r="L254" s="155">
        <v>0</v>
      </c>
      <c r="M254" s="232"/>
      <c r="N254" s="232"/>
      <c r="O254" s="228"/>
      <c r="P254" s="229">
        <f>ROUND($V$254*$K$254,2)</f>
        <v>0</v>
      </c>
      <c r="Q254" s="228"/>
      <c r="R254" s="25"/>
      <c r="T254" s="148"/>
      <c r="U254" s="31" t="s">
        <v>50</v>
      </c>
      <c r="V254" s="104">
        <f>$L$254+$M$254</f>
        <v>0</v>
      </c>
      <c r="W254" s="104">
        <f>ROUND($L$254*$K$254,2)</f>
        <v>0</v>
      </c>
      <c r="X254" s="104">
        <f>ROUND($M$254*$K$254,2)</f>
        <v>0</v>
      </c>
      <c r="Y254" s="24"/>
      <c r="Z254" s="149">
        <f>$Y$254*$K$254</f>
        <v>0</v>
      </c>
      <c r="AA254" s="149">
        <v>0</v>
      </c>
      <c r="AB254" s="149">
        <f>$AA$254*$K$254</f>
        <v>0</v>
      </c>
      <c r="AC254" s="149">
        <v>0</v>
      </c>
      <c r="AD254" s="150">
        <f>$AC$254*$K$254</f>
        <v>0</v>
      </c>
      <c r="AR254" s="6" t="s">
        <v>180</v>
      </c>
      <c r="AT254" s="6" t="s">
        <v>166</v>
      </c>
      <c r="AU254" s="6" t="s">
        <v>102</v>
      </c>
      <c r="AY254" s="6" t="s">
        <v>159</v>
      </c>
      <c r="BE254" s="89">
        <f>IF($U$254="základní",$P$254,0)</f>
        <v>0</v>
      </c>
      <c r="BF254" s="89">
        <f>IF($U$254="snížená",$P$254,0)</f>
        <v>0</v>
      </c>
      <c r="BG254" s="89">
        <f>IF($U$254="zákl. přenesená",$P$254,0)</f>
        <v>0</v>
      </c>
      <c r="BH254" s="89">
        <f>IF($U$254="sníž. přenesená",$P$254,0)</f>
        <v>0</v>
      </c>
      <c r="BI254" s="89">
        <f>IF($U$254="nulová",$P$254,0)</f>
        <v>0</v>
      </c>
      <c r="BJ254" s="6" t="s">
        <v>23</v>
      </c>
      <c r="BK254" s="89">
        <f>ROUND($V$254*$K$254,2)</f>
        <v>0</v>
      </c>
      <c r="BL254" s="6" t="s">
        <v>180</v>
      </c>
      <c r="BM254" s="6" t="s">
        <v>500</v>
      </c>
    </row>
    <row r="255" spans="2:65" s="6" customFormat="1" ht="15.75" customHeight="1">
      <c r="B255" s="23"/>
      <c r="C255" s="143" t="s">
        <v>501</v>
      </c>
      <c r="D255" s="143" t="s">
        <v>160</v>
      </c>
      <c r="E255" s="144" t="s">
        <v>502</v>
      </c>
      <c r="F255" s="227" t="s">
        <v>503</v>
      </c>
      <c r="G255" s="228"/>
      <c r="H255" s="228"/>
      <c r="I255" s="228"/>
      <c r="J255" s="145" t="s">
        <v>175</v>
      </c>
      <c r="K255" s="146">
        <v>100</v>
      </c>
      <c r="L255" s="147">
        <v>0</v>
      </c>
      <c r="M255" s="230">
        <v>0</v>
      </c>
      <c r="N255" s="228"/>
      <c r="O255" s="228"/>
      <c r="P255" s="229">
        <f>ROUND($V$255*$K$255,2)</f>
        <v>0</v>
      </c>
      <c r="Q255" s="228"/>
      <c r="R255" s="25"/>
      <c r="T255" s="148"/>
      <c r="U255" s="31" t="s">
        <v>50</v>
      </c>
      <c r="V255" s="104">
        <f>$L$255+$M$255</f>
        <v>0</v>
      </c>
      <c r="W255" s="104">
        <f>ROUND($L$255*$K$255,2)</f>
        <v>0</v>
      </c>
      <c r="X255" s="104">
        <f>ROUND($M$255*$K$255,2)</f>
        <v>0</v>
      </c>
      <c r="Y255" s="24"/>
      <c r="Z255" s="149">
        <f>$Y$255*$K$255</f>
        <v>0</v>
      </c>
      <c r="AA255" s="149">
        <v>0</v>
      </c>
      <c r="AB255" s="149">
        <f>$AA$255*$K$255</f>
        <v>0</v>
      </c>
      <c r="AC255" s="149">
        <v>0</v>
      </c>
      <c r="AD255" s="150">
        <f>$AC$255*$K$255</f>
        <v>0</v>
      </c>
      <c r="AR255" s="6" t="s">
        <v>221</v>
      </c>
      <c r="AT255" s="6" t="s">
        <v>160</v>
      </c>
      <c r="AU255" s="6" t="s">
        <v>102</v>
      </c>
      <c r="AY255" s="6" t="s">
        <v>159</v>
      </c>
      <c r="BE255" s="89">
        <f>IF($U$255="základní",$P$255,0)</f>
        <v>0</v>
      </c>
      <c r="BF255" s="89">
        <f>IF($U$255="snížená",$P$255,0)</f>
        <v>0</v>
      </c>
      <c r="BG255" s="89">
        <f>IF($U$255="zákl. přenesená",$P$255,0)</f>
        <v>0</v>
      </c>
      <c r="BH255" s="89">
        <f>IF($U$255="sníž. přenesená",$P$255,0)</f>
        <v>0</v>
      </c>
      <c r="BI255" s="89">
        <f>IF($U$255="nulová",$P$255,0)</f>
        <v>0</v>
      </c>
      <c r="BJ255" s="6" t="s">
        <v>23</v>
      </c>
      <c r="BK255" s="89">
        <f>ROUND($V$255*$K$255,2)</f>
        <v>0</v>
      </c>
      <c r="BL255" s="6" t="s">
        <v>221</v>
      </c>
      <c r="BM255" s="6" t="s">
        <v>504</v>
      </c>
    </row>
    <row r="256" spans="2:65" s="6" customFormat="1" ht="27" customHeight="1">
      <c r="B256" s="23"/>
      <c r="C256" s="151" t="s">
        <v>505</v>
      </c>
      <c r="D256" s="151" t="s">
        <v>166</v>
      </c>
      <c r="E256" s="152" t="s">
        <v>506</v>
      </c>
      <c r="F256" s="231" t="s">
        <v>507</v>
      </c>
      <c r="G256" s="232"/>
      <c r="H256" s="232"/>
      <c r="I256" s="232"/>
      <c r="J256" s="153" t="s">
        <v>166</v>
      </c>
      <c r="K256" s="154">
        <v>100</v>
      </c>
      <c r="L256" s="155">
        <v>0</v>
      </c>
      <c r="M256" s="232"/>
      <c r="N256" s="232"/>
      <c r="O256" s="228"/>
      <c r="P256" s="229">
        <f>ROUND($V$256*$K$256,2)</f>
        <v>0</v>
      </c>
      <c r="Q256" s="228"/>
      <c r="R256" s="25"/>
      <c r="T256" s="148"/>
      <c r="U256" s="31" t="s">
        <v>50</v>
      </c>
      <c r="V256" s="104">
        <f>$L$256+$M$256</f>
        <v>0</v>
      </c>
      <c r="W256" s="104">
        <f>ROUND($L$256*$K$256,2)</f>
        <v>0</v>
      </c>
      <c r="X256" s="104">
        <f>ROUND($M$256*$K$256,2)</f>
        <v>0</v>
      </c>
      <c r="Y256" s="24"/>
      <c r="Z256" s="149">
        <f>$Y$256*$K$256</f>
        <v>0</v>
      </c>
      <c r="AA256" s="149">
        <v>0</v>
      </c>
      <c r="AB256" s="149">
        <f>$AA$256*$K$256</f>
        <v>0</v>
      </c>
      <c r="AC256" s="149">
        <v>0</v>
      </c>
      <c r="AD256" s="150">
        <f>$AC$256*$K$256</f>
        <v>0</v>
      </c>
      <c r="AR256" s="6" t="s">
        <v>232</v>
      </c>
      <c r="AT256" s="6" t="s">
        <v>166</v>
      </c>
      <c r="AU256" s="6" t="s">
        <v>102</v>
      </c>
      <c r="AY256" s="6" t="s">
        <v>159</v>
      </c>
      <c r="BE256" s="89">
        <f>IF($U$256="základní",$P$256,0)</f>
        <v>0</v>
      </c>
      <c r="BF256" s="89">
        <f>IF($U$256="snížená",$P$256,0)</f>
        <v>0</v>
      </c>
      <c r="BG256" s="89">
        <f>IF($U$256="zákl. přenesená",$P$256,0)</f>
        <v>0</v>
      </c>
      <c r="BH256" s="89">
        <f>IF($U$256="sníž. přenesená",$P$256,0)</f>
        <v>0</v>
      </c>
      <c r="BI256" s="89">
        <f>IF($U$256="nulová",$P$256,0)</f>
        <v>0</v>
      </c>
      <c r="BJ256" s="6" t="s">
        <v>23</v>
      </c>
      <c r="BK256" s="89">
        <f>ROUND($V$256*$K$256,2)</f>
        <v>0</v>
      </c>
      <c r="BL256" s="6" t="s">
        <v>221</v>
      </c>
      <c r="BM256" s="6" t="s">
        <v>508</v>
      </c>
    </row>
    <row r="257" spans="2:47" s="6" customFormat="1" ht="192.75" customHeight="1">
      <c r="B257" s="23"/>
      <c r="C257" s="24"/>
      <c r="D257" s="24"/>
      <c r="E257" s="24"/>
      <c r="F257" s="233" t="s">
        <v>509</v>
      </c>
      <c r="G257" s="183"/>
      <c r="H257" s="183"/>
      <c r="I257" s="183"/>
      <c r="J257" s="24"/>
      <c r="K257" s="24"/>
      <c r="L257" s="24"/>
      <c r="M257" s="24"/>
      <c r="N257" s="24"/>
      <c r="O257" s="24"/>
      <c r="P257" s="24"/>
      <c r="Q257" s="24"/>
      <c r="R257" s="25"/>
      <c r="T257" s="64"/>
      <c r="U257" s="24"/>
      <c r="V257" s="24"/>
      <c r="W257" s="24"/>
      <c r="X257" s="24"/>
      <c r="Y257" s="24"/>
      <c r="Z257" s="24"/>
      <c r="AA257" s="24"/>
      <c r="AB257" s="24"/>
      <c r="AC257" s="24"/>
      <c r="AD257" s="65"/>
      <c r="AT257" s="6" t="s">
        <v>183</v>
      </c>
      <c r="AU257" s="6" t="s">
        <v>102</v>
      </c>
    </row>
    <row r="258" spans="2:65" s="6" customFormat="1" ht="15.75" customHeight="1">
      <c r="B258" s="23"/>
      <c r="C258" s="143" t="s">
        <v>510</v>
      </c>
      <c r="D258" s="143" t="s">
        <v>160</v>
      </c>
      <c r="E258" s="144" t="s">
        <v>511</v>
      </c>
      <c r="F258" s="227" t="s">
        <v>512</v>
      </c>
      <c r="G258" s="228"/>
      <c r="H258" s="228"/>
      <c r="I258" s="228"/>
      <c r="J258" s="145" t="s">
        <v>163</v>
      </c>
      <c r="K258" s="146">
        <v>6</v>
      </c>
      <c r="L258" s="147">
        <v>0</v>
      </c>
      <c r="M258" s="230">
        <v>0</v>
      </c>
      <c r="N258" s="228"/>
      <c r="O258" s="228"/>
      <c r="P258" s="229">
        <f>ROUND($V$258*$K$258,2)</f>
        <v>0</v>
      </c>
      <c r="Q258" s="228"/>
      <c r="R258" s="25"/>
      <c r="T258" s="148"/>
      <c r="U258" s="31" t="s">
        <v>50</v>
      </c>
      <c r="V258" s="104">
        <f>$L$258+$M$258</f>
        <v>0</v>
      </c>
      <c r="W258" s="104">
        <f>ROUND($L$258*$K$258,2)</f>
        <v>0</v>
      </c>
      <c r="X258" s="104">
        <f>ROUND($M$258*$K$258,2)</f>
        <v>0</v>
      </c>
      <c r="Y258" s="24"/>
      <c r="Z258" s="149">
        <f>$Y$258*$K$258</f>
        <v>0</v>
      </c>
      <c r="AA258" s="149">
        <v>0</v>
      </c>
      <c r="AB258" s="149">
        <f>$AA$258*$K$258</f>
        <v>0</v>
      </c>
      <c r="AC258" s="149">
        <v>0</v>
      </c>
      <c r="AD258" s="150">
        <f>$AC$258*$K$258</f>
        <v>0</v>
      </c>
      <c r="AR258" s="6" t="s">
        <v>221</v>
      </c>
      <c r="AT258" s="6" t="s">
        <v>160</v>
      </c>
      <c r="AU258" s="6" t="s">
        <v>102</v>
      </c>
      <c r="AY258" s="6" t="s">
        <v>159</v>
      </c>
      <c r="BE258" s="89">
        <f>IF($U$258="základní",$P$258,0)</f>
        <v>0</v>
      </c>
      <c r="BF258" s="89">
        <f>IF($U$258="snížená",$P$258,0)</f>
        <v>0</v>
      </c>
      <c r="BG258" s="89">
        <f>IF($U$258="zákl. přenesená",$P$258,0)</f>
        <v>0</v>
      </c>
      <c r="BH258" s="89">
        <f>IF($U$258="sníž. přenesená",$P$258,0)</f>
        <v>0</v>
      </c>
      <c r="BI258" s="89">
        <f>IF($U$258="nulová",$P$258,0)</f>
        <v>0</v>
      </c>
      <c r="BJ258" s="6" t="s">
        <v>23</v>
      </c>
      <c r="BK258" s="89">
        <f>ROUND($V$258*$K$258,2)</f>
        <v>0</v>
      </c>
      <c r="BL258" s="6" t="s">
        <v>221</v>
      </c>
      <c r="BM258" s="6" t="s">
        <v>513</v>
      </c>
    </row>
    <row r="259" spans="2:65" s="6" customFormat="1" ht="15.75" customHeight="1">
      <c r="B259" s="23"/>
      <c r="C259" s="151" t="s">
        <v>514</v>
      </c>
      <c r="D259" s="151" t="s">
        <v>166</v>
      </c>
      <c r="E259" s="152" t="s">
        <v>515</v>
      </c>
      <c r="F259" s="231" t="s">
        <v>516</v>
      </c>
      <c r="G259" s="232"/>
      <c r="H259" s="232"/>
      <c r="I259" s="232"/>
      <c r="J259" s="153" t="s">
        <v>169</v>
      </c>
      <c r="K259" s="154">
        <v>6</v>
      </c>
      <c r="L259" s="155">
        <v>0</v>
      </c>
      <c r="M259" s="232"/>
      <c r="N259" s="232"/>
      <c r="O259" s="228"/>
      <c r="P259" s="229">
        <f>ROUND($V$259*$K$259,2)</f>
        <v>0</v>
      </c>
      <c r="Q259" s="228"/>
      <c r="R259" s="25"/>
      <c r="T259" s="148"/>
      <c r="U259" s="31" t="s">
        <v>50</v>
      </c>
      <c r="V259" s="104">
        <f>$L$259+$M$259</f>
        <v>0</v>
      </c>
      <c r="W259" s="104">
        <f>ROUND($L$259*$K$259,2)</f>
        <v>0</v>
      </c>
      <c r="X259" s="104">
        <f>ROUND($M$259*$K$259,2)</f>
        <v>0</v>
      </c>
      <c r="Y259" s="24"/>
      <c r="Z259" s="149">
        <f>$Y$259*$K$259</f>
        <v>0</v>
      </c>
      <c r="AA259" s="149">
        <v>0</v>
      </c>
      <c r="AB259" s="149">
        <f>$AA$259*$K$259</f>
        <v>0</v>
      </c>
      <c r="AC259" s="149">
        <v>0</v>
      </c>
      <c r="AD259" s="150">
        <f>$AC$259*$K$259</f>
        <v>0</v>
      </c>
      <c r="AR259" s="6" t="s">
        <v>232</v>
      </c>
      <c r="AT259" s="6" t="s">
        <v>166</v>
      </c>
      <c r="AU259" s="6" t="s">
        <v>102</v>
      </c>
      <c r="AY259" s="6" t="s">
        <v>159</v>
      </c>
      <c r="BE259" s="89">
        <f>IF($U$259="základní",$P$259,0)</f>
        <v>0</v>
      </c>
      <c r="BF259" s="89">
        <f>IF($U$259="snížená",$P$259,0)</f>
        <v>0</v>
      </c>
      <c r="BG259" s="89">
        <f>IF($U$259="zákl. přenesená",$P$259,0)</f>
        <v>0</v>
      </c>
      <c r="BH259" s="89">
        <f>IF($U$259="sníž. přenesená",$P$259,0)</f>
        <v>0</v>
      </c>
      <c r="BI259" s="89">
        <f>IF($U$259="nulová",$P$259,0)</f>
        <v>0</v>
      </c>
      <c r="BJ259" s="6" t="s">
        <v>23</v>
      </c>
      <c r="BK259" s="89">
        <f>ROUND($V$259*$K$259,2)</f>
        <v>0</v>
      </c>
      <c r="BL259" s="6" t="s">
        <v>221</v>
      </c>
      <c r="BM259" s="6" t="s">
        <v>517</v>
      </c>
    </row>
    <row r="260" spans="2:63" s="131" customFormat="1" ht="30.75" customHeight="1">
      <c r="B260" s="132"/>
      <c r="C260" s="133"/>
      <c r="D260" s="142" t="s">
        <v>122</v>
      </c>
      <c r="E260" s="142"/>
      <c r="F260" s="142"/>
      <c r="G260" s="142"/>
      <c r="H260" s="142"/>
      <c r="I260" s="142"/>
      <c r="J260" s="142"/>
      <c r="K260" s="142"/>
      <c r="L260" s="142"/>
      <c r="M260" s="236">
        <f>$BK$260</f>
        <v>0</v>
      </c>
      <c r="N260" s="237"/>
      <c r="O260" s="237"/>
      <c r="P260" s="237" t="s">
        <v>158</v>
      </c>
      <c r="Q260" s="235"/>
      <c r="R260" s="135"/>
      <c r="T260" s="136"/>
      <c r="U260" s="133"/>
      <c r="V260" s="133"/>
      <c r="W260" s="137">
        <f>SUM($W$261:$W$275)</f>
        <v>0</v>
      </c>
      <c r="X260" s="137">
        <f>SUM($X$261:$X$275)</f>
        <v>0</v>
      </c>
      <c r="Y260" s="133"/>
      <c r="Z260" s="138">
        <f>SUM($Z$261:$Z$275)</f>
        <v>0</v>
      </c>
      <c r="AA260" s="133"/>
      <c r="AB260" s="138">
        <f>SUM($AB$261:$AB$275)</f>
        <v>191.53298095999997</v>
      </c>
      <c r="AC260" s="133"/>
      <c r="AD260" s="139">
        <f>SUM($AD$261:$AD$275)</f>
        <v>0</v>
      </c>
      <c r="AR260" s="140" t="s">
        <v>172</v>
      </c>
      <c r="AT260" s="140" t="s">
        <v>86</v>
      </c>
      <c r="AU260" s="140" t="s">
        <v>23</v>
      </c>
      <c r="AY260" s="140" t="s">
        <v>159</v>
      </c>
      <c r="BK260" s="141">
        <f>SUM($BK$261:$BK$275)</f>
        <v>0</v>
      </c>
    </row>
    <row r="261" spans="2:65" s="6" customFormat="1" ht="27" customHeight="1">
      <c r="B261" s="23"/>
      <c r="C261" s="143" t="s">
        <v>518</v>
      </c>
      <c r="D261" s="143" t="s">
        <v>160</v>
      </c>
      <c r="E261" s="144" t="s">
        <v>519</v>
      </c>
      <c r="F261" s="227" t="s">
        <v>520</v>
      </c>
      <c r="G261" s="228"/>
      <c r="H261" s="228"/>
      <c r="I261" s="228"/>
      <c r="J261" s="145" t="s">
        <v>521</v>
      </c>
      <c r="K261" s="146">
        <v>0.01</v>
      </c>
      <c r="L261" s="147">
        <v>0</v>
      </c>
      <c r="M261" s="230">
        <v>0</v>
      </c>
      <c r="N261" s="228"/>
      <c r="O261" s="228"/>
      <c r="P261" s="229">
        <f>ROUND($V$261*$K$261,2)</f>
        <v>0</v>
      </c>
      <c r="Q261" s="228"/>
      <c r="R261" s="25"/>
      <c r="T261" s="148"/>
      <c r="U261" s="31" t="s">
        <v>50</v>
      </c>
      <c r="V261" s="104">
        <f>$L$261+$M$261</f>
        <v>0</v>
      </c>
      <c r="W261" s="104">
        <f>ROUND($L$261*$K$261,2)</f>
        <v>0</v>
      </c>
      <c r="X261" s="104">
        <f>ROUND($M$261*$K$261,2)</f>
        <v>0</v>
      </c>
      <c r="Y261" s="24"/>
      <c r="Z261" s="149">
        <f>$Y$261*$K$261</f>
        <v>0</v>
      </c>
      <c r="AA261" s="149">
        <v>0</v>
      </c>
      <c r="AB261" s="149">
        <f>$AA$261*$K$261</f>
        <v>0</v>
      </c>
      <c r="AC261" s="149">
        <v>0</v>
      </c>
      <c r="AD261" s="150">
        <f>$AC$261*$K$261</f>
        <v>0</v>
      </c>
      <c r="AR261" s="6" t="s">
        <v>221</v>
      </c>
      <c r="AT261" s="6" t="s">
        <v>160</v>
      </c>
      <c r="AU261" s="6" t="s">
        <v>102</v>
      </c>
      <c r="AY261" s="6" t="s">
        <v>159</v>
      </c>
      <c r="BE261" s="89">
        <f>IF($U$261="základní",$P$261,0)</f>
        <v>0</v>
      </c>
      <c r="BF261" s="89">
        <f>IF($U$261="snížená",$P$261,0)</f>
        <v>0</v>
      </c>
      <c r="BG261" s="89">
        <f>IF($U$261="zákl. přenesená",$P$261,0)</f>
        <v>0</v>
      </c>
      <c r="BH261" s="89">
        <f>IF($U$261="sníž. přenesená",$P$261,0)</f>
        <v>0</v>
      </c>
      <c r="BI261" s="89">
        <f>IF($U$261="nulová",$P$261,0)</f>
        <v>0</v>
      </c>
      <c r="BJ261" s="6" t="s">
        <v>23</v>
      </c>
      <c r="BK261" s="89">
        <f>ROUND($V$261*$K$261,2)</f>
        <v>0</v>
      </c>
      <c r="BL261" s="6" t="s">
        <v>221</v>
      </c>
      <c r="BM261" s="6" t="s">
        <v>522</v>
      </c>
    </row>
    <row r="262" spans="2:65" s="6" customFormat="1" ht="27" customHeight="1">
      <c r="B262" s="23"/>
      <c r="C262" s="143" t="s">
        <v>523</v>
      </c>
      <c r="D262" s="143" t="s">
        <v>160</v>
      </c>
      <c r="E262" s="144" t="s">
        <v>524</v>
      </c>
      <c r="F262" s="227" t="s">
        <v>525</v>
      </c>
      <c r="G262" s="228"/>
      <c r="H262" s="228"/>
      <c r="I262" s="228"/>
      <c r="J262" s="145" t="s">
        <v>521</v>
      </c>
      <c r="K262" s="146">
        <v>0.25</v>
      </c>
      <c r="L262" s="147">
        <v>0</v>
      </c>
      <c r="M262" s="230">
        <v>0</v>
      </c>
      <c r="N262" s="228"/>
      <c r="O262" s="228"/>
      <c r="P262" s="229">
        <f>ROUND($V$262*$K$262,2)</f>
        <v>0</v>
      </c>
      <c r="Q262" s="228"/>
      <c r="R262" s="25"/>
      <c r="T262" s="148"/>
      <c r="U262" s="31" t="s">
        <v>50</v>
      </c>
      <c r="V262" s="104">
        <f>$L$262+$M$262</f>
        <v>0</v>
      </c>
      <c r="W262" s="104">
        <f>ROUND($L$262*$K$262,2)</f>
        <v>0</v>
      </c>
      <c r="X262" s="104">
        <f>ROUND($M$262*$K$262,2)</f>
        <v>0</v>
      </c>
      <c r="Y262" s="24"/>
      <c r="Z262" s="149">
        <f>$Y$262*$K$262</f>
        <v>0</v>
      </c>
      <c r="AA262" s="149">
        <v>0.0099</v>
      </c>
      <c r="AB262" s="149">
        <f>$AA$262*$K$262</f>
        <v>0.002475</v>
      </c>
      <c r="AC262" s="149">
        <v>0</v>
      </c>
      <c r="AD262" s="150">
        <f>$AC$262*$K$262</f>
        <v>0</v>
      </c>
      <c r="AR262" s="6" t="s">
        <v>221</v>
      </c>
      <c r="AT262" s="6" t="s">
        <v>160</v>
      </c>
      <c r="AU262" s="6" t="s">
        <v>102</v>
      </c>
      <c r="AY262" s="6" t="s">
        <v>159</v>
      </c>
      <c r="BE262" s="89">
        <f>IF($U$262="základní",$P$262,0)</f>
        <v>0</v>
      </c>
      <c r="BF262" s="89">
        <f>IF($U$262="snížená",$P$262,0)</f>
        <v>0</v>
      </c>
      <c r="BG262" s="89">
        <f>IF($U$262="zákl. přenesená",$P$262,0)</f>
        <v>0</v>
      </c>
      <c r="BH262" s="89">
        <f>IF($U$262="sníž. přenesená",$P$262,0)</f>
        <v>0</v>
      </c>
      <c r="BI262" s="89">
        <f>IF($U$262="nulová",$P$262,0)</f>
        <v>0</v>
      </c>
      <c r="BJ262" s="6" t="s">
        <v>23</v>
      </c>
      <c r="BK262" s="89">
        <f>ROUND($V$262*$K$262,2)</f>
        <v>0</v>
      </c>
      <c r="BL262" s="6" t="s">
        <v>221</v>
      </c>
      <c r="BM262" s="6" t="s">
        <v>526</v>
      </c>
    </row>
    <row r="263" spans="2:65" s="6" customFormat="1" ht="39" customHeight="1">
      <c r="B263" s="23"/>
      <c r="C263" s="143" t="s">
        <v>527</v>
      </c>
      <c r="D263" s="143" t="s">
        <v>160</v>
      </c>
      <c r="E263" s="144" t="s">
        <v>528</v>
      </c>
      <c r="F263" s="227" t="s">
        <v>529</v>
      </c>
      <c r="G263" s="228"/>
      <c r="H263" s="228"/>
      <c r="I263" s="228"/>
      <c r="J263" s="145" t="s">
        <v>163</v>
      </c>
      <c r="K263" s="146">
        <v>1</v>
      </c>
      <c r="L263" s="147">
        <v>0</v>
      </c>
      <c r="M263" s="230">
        <v>0</v>
      </c>
      <c r="N263" s="228"/>
      <c r="O263" s="228"/>
      <c r="P263" s="229">
        <f>ROUND($V$263*$K$263,2)</f>
        <v>0</v>
      </c>
      <c r="Q263" s="228"/>
      <c r="R263" s="25"/>
      <c r="T263" s="148"/>
      <c r="U263" s="31" t="s">
        <v>50</v>
      </c>
      <c r="V263" s="104">
        <f>$L$263+$M$263</f>
        <v>0</v>
      </c>
      <c r="W263" s="104">
        <f>ROUND($L$263*$K$263,2)</f>
        <v>0</v>
      </c>
      <c r="X263" s="104">
        <f>ROUND($M$263*$K$263,2)</f>
        <v>0</v>
      </c>
      <c r="Y263" s="24"/>
      <c r="Z263" s="149">
        <f>$Y$263*$K$263</f>
        <v>0</v>
      </c>
      <c r="AA263" s="149">
        <v>0</v>
      </c>
      <c r="AB263" s="149">
        <f>$AA$263*$K$263</f>
        <v>0</v>
      </c>
      <c r="AC263" s="149">
        <v>0</v>
      </c>
      <c r="AD263" s="150">
        <f>$AC$263*$K$263</f>
        <v>0</v>
      </c>
      <c r="AR263" s="6" t="s">
        <v>221</v>
      </c>
      <c r="AT263" s="6" t="s">
        <v>160</v>
      </c>
      <c r="AU263" s="6" t="s">
        <v>102</v>
      </c>
      <c r="AY263" s="6" t="s">
        <v>159</v>
      </c>
      <c r="BE263" s="89">
        <f>IF($U$263="základní",$P$263,0)</f>
        <v>0</v>
      </c>
      <c r="BF263" s="89">
        <f>IF($U$263="snížená",$P$263,0)</f>
        <v>0</v>
      </c>
      <c r="BG263" s="89">
        <f>IF($U$263="zákl. přenesená",$P$263,0)</f>
        <v>0</v>
      </c>
      <c r="BH263" s="89">
        <f>IF($U$263="sníž. přenesená",$P$263,0)</f>
        <v>0</v>
      </c>
      <c r="BI263" s="89">
        <f>IF($U$263="nulová",$P$263,0)</f>
        <v>0</v>
      </c>
      <c r="BJ263" s="6" t="s">
        <v>23</v>
      </c>
      <c r="BK263" s="89">
        <f>ROUND($V$263*$K$263,2)</f>
        <v>0</v>
      </c>
      <c r="BL263" s="6" t="s">
        <v>221</v>
      </c>
      <c r="BM263" s="6" t="s">
        <v>530</v>
      </c>
    </row>
    <row r="264" spans="2:65" s="6" customFormat="1" ht="15.75" customHeight="1">
      <c r="B264" s="23"/>
      <c r="C264" s="143" t="s">
        <v>531</v>
      </c>
      <c r="D264" s="143" t="s">
        <v>160</v>
      </c>
      <c r="E264" s="144" t="s">
        <v>532</v>
      </c>
      <c r="F264" s="227" t="s">
        <v>533</v>
      </c>
      <c r="G264" s="228"/>
      <c r="H264" s="228"/>
      <c r="I264" s="228"/>
      <c r="J264" s="145" t="s">
        <v>534</v>
      </c>
      <c r="K264" s="146">
        <v>1</v>
      </c>
      <c r="L264" s="147">
        <v>0</v>
      </c>
      <c r="M264" s="230">
        <v>0</v>
      </c>
      <c r="N264" s="228"/>
      <c r="O264" s="228"/>
      <c r="P264" s="229">
        <f>ROUND($V$264*$K$264,2)</f>
        <v>0</v>
      </c>
      <c r="Q264" s="228"/>
      <c r="R264" s="25"/>
      <c r="T264" s="148"/>
      <c r="U264" s="31" t="s">
        <v>50</v>
      </c>
      <c r="V264" s="104">
        <f>$L$264+$M$264</f>
        <v>0</v>
      </c>
      <c r="W264" s="104">
        <f>ROUND($L$264*$K$264,2)</f>
        <v>0</v>
      </c>
      <c r="X264" s="104">
        <f>ROUND($M$264*$K$264,2)</f>
        <v>0</v>
      </c>
      <c r="Y264" s="24"/>
      <c r="Z264" s="149">
        <f>$Y$264*$K$264</f>
        <v>0</v>
      </c>
      <c r="AA264" s="149">
        <v>2.25634</v>
      </c>
      <c r="AB264" s="149">
        <f>$AA$264*$K$264</f>
        <v>2.25634</v>
      </c>
      <c r="AC264" s="149">
        <v>0</v>
      </c>
      <c r="AD264" s="150">
        <f>$AC$264*$K$264</f>
        <v>0</v>
      </c>
      <c r="AR264" s="6" t="s">
        <v>221</v>
      </c>
      <c r="AT264" s="6" t="s">
        <v>160</v>
      </c>
      <c r="AU264" s="6" t="s">
        <v>102</v>
      </c>
      <c r="AY264" s="6" t="s">
        <v>159</v>
      </c>
      <c r="BE264" s="89">
        <f>IF($U$264="základní",$P$264,0)</f>
        <v>0</v>
      </c>
      <c r="BF264" s="89">
        <f>IF($U$264="snížená",$P$264,0)</f>
        <v>0</v>
      </c>
      <c r="BG264" s="89">
        <f>IF($U$264="zákl. přenesená",$P$264,0)</f>
        <v>0</v>
      </c>
      <c r="BH264" s="89">
        <f>IF($U$264="sníž. přenesená",$P$264,0)</f>
        <v>0</v>
      </c>
      <c r="BI264" s="89">
        <f>IF($U$264="nulová",$P$264,0)</f>
        <v>0</v>
      </c>
      <c r="BJ264" s="6" t="s">
        <v>23</v>
      </c>
      <c r="BK264" s="89">
        <f>ROUND($V$264*$K$264,2)</f>
        <v>0</v>
      </c>
      <c r="BL264" s="6" t="s">
        <v>221</v>
      </c>
      <c r="BM264" s="6" t="s">
        <v>535</v>
      </c>
    </row>
    <row r="265" spans="2:65" s="6" customFormat="1" ht="15.75" customHeight="1">
      <c r="B265" s="23"/>
      <c r="C265" s="143" t="s">
        <v>536</v>
      </c>
      <c r="D265" s="143" t="s">
        <v>160</v>
      </c>
      <c r="E265" s="144" t="s">
        <v>537</v>
      </c>
      <c r="F265" s="227" t="s">
        <v>538</v>
      </c>
      <c r="G265" s="228"/>
      <c r="H265" s="228"/>
      <c r="I265" s="228"/>
      <c r="J265" s="145" t="s">
        <v>534</v>
      </c>
      <c r="K265" s="146">
        <v>0.324</v>
      </c>
      <c r="L265" s="147">
        <v>0</v>
      </c>
      <c r="M265" s="230">
        <v>0</v>
      </c>
      <c r="N265" s="228"/>
      <c r="O265" s="228"/>
      <c r="P265" s="229">
        <f>ROUND($V$265*$K$265,2)</f>
        <v>0</v>
      </c>
      <c r="Q265" s="228"/>
      <c r="R265" s="25"/>
      <c r="T265" s="148"/>
      <c r="U265" s="31" t="s">
        <v>50</v>
      </c>
      <c r="V265" s="104">
        <f>$L$265+$M$265</f>
        <v>0</v>
      </c>
      <c r="W265" s="104">
        <f>ROUND($L$265*$K$265,2)</f>
        <v>0</v>
      </c>
      <c r="X265" s="104">
        <f>ROUND($M$265*$K$265,2)</f>
        <v>0</v>
      </c>
      <c r="Y265" s="24"/>
      <c r="Z265" s="149">
        <f>$Y$265*$K$265</f>
        <v>0</v>
      </c>
      <c r="AA265" s="149">
        <v>2.45329</v>
      </c>
      <c r="AB265" s="149">
        <f>$AA$265*$K$265</f>
        <v>0.79486596</v>
      </c>
      <c r="AC265" s="149">
        <v>0</v>
      </c>
      <c r="AD265" s="150">
        <f>$AC$265*$K$265</f>
        <v>0</v>
      </c>
      <c r="AR265" s="6" t="s">
        <v>221</v>
      </c>
      <c r="AT265" s="6" t="s">
        <v>160</v>
      </c>
      <c r="AU265" s="6" t="s">
        <v>102</v>
      </c>
      <c r="AY265" s="6" t="s">
        <v>159</v>
      </c>
      <c r="BE265" s="89">
        <f>IF($U$265="základní",$P$265,0)</f>
        <v>0</v>
      </c>
      <c r="BF265" s="89">
        <f>IF($U$265="snížená",$P$265,0)</f>
        <v>0</v>
      </c>
      <c r="BG265" s="89">
        <f>IF($U$265="zákl. přenesená",$P$265,0)</f>
        <v>0</v>
      </c>
      <c r="BH265" s="89">
        <f>IF($U$265="sníž. přenesená",$P$265,0)</f>
        <v>0</v>
      </c>
      <c r="BI265" s="89">
        <f>IF($U$265="nulová",$P$265,0)</f>
        <v>0</v>
      </c>
      <c r="BJ265" s="6" t="s">
        <v>23</v>
      </c>
      <c r="BK265" s="89">
        <f>ROUND($V$265*$K$265,2)</f>
        <v>0</v>
      </c>
      <c r="BL265" s="6" t="s">
        <v>221</v>
      </c>
      <c r="BM265" s="6" t="s">
        <v>539</v>
      </c>
    </row>
    <row r="266" spans="2:65" s="6" customFormat="1" ht="27" customHeight="1">
      <c r="B266" s="23"/>
      <c r="C266" s="143" t="s">
        <v>540</v>
      </c>
      <c r="D266" s="143" t="s">
        <v>160</v>
      </c>
      <c r="E266" s="144" t="s">
        <v>541</v>
      </c>
      <c r="F266" s="227" t="s">
        <v>542</v>
      </c>
      <c r="G266" s="228"/>
      <c r="H266" s="228"/>
      <c r="I266" s="228"/>
      <c r="J266" s="145" t="s">
        <v>534</v>
      </c>
      <c r="K266" s="146">
        <v>103.675</v>
      </c>
      <c r="L266" s="147">
        <v>0</v>
      </c>
      <c r="M266" s="230">
        <v>0</v>
      </c>
      <c r="N266" s="228"/>
      <c r="O266" s="228"/>
      <c r="P266" s="229">
        <f>ROUND($V$266*$K$266,2)</f>
        <v>0</v>
      </c>
      <c r="Q266" s="228"/>
      <c r="R266" s="25"/>
      <c r="T266" s="148"/>
      <c r="U266" s="31" t="s">
        <v>50</v>
      </c>
      <c r="V266" s="104">
        <f>$L$266+$M$266</f>
        <v>0</v>
      </c>
      <c r="W266" s="104">
        <f>ROUND($L$266*$K$266,2)</f>
        <v>0</v>
      </c>
      <c r="X266" s="104">
        <f>ROUND($M$266*$K$266,2)</f>
        <v>0</v>
      </c>
      <c r="Y266" s="24"/>
      <c r="Z266" s="149">
        <f>$Y$266*$K$266</f>
        <v>0</v>
      </c>
      <c r="AA266" s="149">
        <v>0</v>
      </c>
      <c r="AB266" s="149">
        <f>$AA$266*$K$266</f>
        <v>0</v>
      </c>
      <c r="AC266" s="149">
        <v>0</v>
      </c>
      <c r="AD266" s="150">
        <f>$AC$266*$K$266</f>
        <v>0</v>
      </c>
      <c r="AR266" s="6" t="s">
        <v>221</v>
      </c>
      <c r="AT266" s="6" t="s">
        <v>160</v>
      </c>
      <c r="AU266" s="6" t="s">
        <v>102</v>
      </c>
      <c r="AY266" s="6" t="s">
        <v>159</v>
      </c>
      <c r="BE266" s="89">
        <f>IF($U$266="základní",$P$266,0)</f>
        <v>0</v>
      </c>
      <c r="BF266" s="89">
        <f>IF($U$266="snížená",$P$266,0)</f>
        <v>0</v>
      </c>
      <c r="BG266" s="89">
        <f>IF($U$266="zákl. přenesená",$P$266,0)</f>
        <v>0</v>
      </c>
      <c r="BH266" s="89">
        <f>IF($U$266="sníž. přenesená",$P$266,0)</f>
        <v>0</v>
      </c>
      <c r="BI266" s="89">
        <f>IF($U$266="nulová",$P$266,0)</f>
        <v>0</v>
      </c>
      <c r="BJ266" s="6" t="s">
        <v>23</v>
      </c>
      <c r="BK266" s="89">
        <f>ROUND($V$266*$K$266,2)</f>
        <v>0</v>
      </c>
      <c r="BL266" s="6" t="s">
        <v>221</v>
      </c>
      <c r="BM266" s="6" t="s">
        <v>543</v>
      </c>
    </row>
    <row r="267" spans="2:65" s="6" customFormat="1" ht="27" customHeight="1">
      <c r="B267" s="23"/>
      <c r="C267" s="143" t="s">
        <v>544</v>
      </c>
      <c r="D267" s="143" t="s">
        <v>160</v>
      </c>
      <c r="E267" s="144" t="s">
        <v>545</v>
      </c>
      <c r="F267" s="227" t="s">
        <v>546</v>
      </c>
      <c r="G267" s="228"/>
      <c r="H267" s="228"/>
      <c r="I267" s="228"/>
      <c r="J267" s="145" t="s">
        <v>175</v>
      </c>
      <c r="K267" s="146">
        <v>51</v>
      </c>
      <c r="L267" s="147">
        <v>0</v>
      </c>
      <c r="M267" s="230">
        <v>0</v>
      </c>
      <c r="N267" s="228"/>
      <c r="O267" s="228"/>
      <c r="P267" s="229">
        <f>ROUND($V$267*$K$267,2)</f>
        <v>0</v>
      </c>
      <c r="Q267" s="228"/>
      <c r="R267" s="25"/>
      <c r="T267" s="148"/>
      <c r="U267" s="31" t="s">
        <v>50</v>
      </c>
      <c r="V267" s="104">
        <f>$L$267+$M$267</f>
        <v>0</v>
      </c>
      <c r="W267" s="104">
        <f>ROUND($L$267*$K$267,2)</f>
        <v>0</v>
      </c>
      <c r="X267" s="104">
        <f>ROUND($M$267*$K$267,2)</f>
        <v>0</v>
      </c>
      <c r="Y267" s="24"/>
      <c r="Z267" s="149">
        <f>$Y$267*$K$267</f>
        <v>0</v>
      </c>
      <c r="AA267" s="149">
        <v>0</v>
      </c>
      <c r="AB267" s="149">
        <f>$AA$267*$K$267</f>
        <v>0</v>
      </c>
      <c r="AC267" s="149">
        <v>0</v>
      </c>
      <c r="AD267" s="150">
        <f>$AC$267*$K$267</f>
        <v>0</v>
      </c>
      <c r="AR267" s="6" t="s">
        <v>221</v>
      </c>
      <c r="AT267" s="6" t="s">
        <v>160</v>
      </c>
      <c r="AU267" s="6" t="s">
        <v>102</v>
      </c>
      <c r="AY267" s="6" t="s">
        <v>159</v>
      </c>
      <c r="BE267" s="89">
        <f>IF($U$267="základní",$P$267,0)</f>
        <v>0</v>
      </c>
      <c r="BF267" s="89">
        <f>IF($U$267="snížená",$P$267,0)</f>
        <v>0</v>
      </c>
      <c r="BG267" s="89">
        <f>IF($U$267="zákl. přenesená",$P$267,0)</f>
        <v>0</v>
      </c>
      <c r="BH267" s="89">
        <f>IF($U$267="sníž. přenesená",$P$267,0)</f>
        <v>0</v>
      </c>
      <c r="BI267" s="89">
        <f>IF($U$267="nulová",$P$267,0)</f>
        <v>0</v>
      </c>
      <c r="BJ267" s="6" t="s">
        <v>23</v>
      </c>
      <c r="BK267" s="89">
        <f>ROUND($V$267*$K$267,2)</f>
        <v>0</v>
      </c>
      <c r="BL267" s="6" t="s">
        <v>221</v>
      </c>
      <c r="BM267" s="6" t="s">
        <v>547</v>
      </c>
    </row>
    <row r="268" spans="2:65" s="6" customFormat="1" ht="27" customHeight="1">
      <c r="B268" s="23"/>
      <c r="C268" s="151" t="s">
        <v>548</v>
      </c>
      <c r="D268" s="151" t="s">
        <v>166</v>
      </c>
      <c r="E268" s="152" t="s">
        <v>549</v>
      </c>
      <c r="F268" s="231" t="s">
        <v>550</v>
      </c>
      <c r="G268" s="232"/>
      <c r="H268" s="232"/>
      <c r="I268" s="232"/>
      <c r="J268" s="153" t="s">
        <v>175</v>
      </c>
      <c r="K268" s="154">
        <v>17</v>
      </c>
      <c r="L268" s="155">
        <v>0</v>
      </c>
      <c r="M268" s="232"/>
      <c r="N268" s="232"/>
      <c r="O268" s="228"/>
      <c r="P268" s="229">
        <f>ROUND($V$268*$K$268,2)</f>
        <v>0</v>
      </c>
      <c r="Q268" s="228"/>
      <c r="R268" s="25"/>
      <c r="T268" s="148"/>
      <c r="U268" s="31" t="s">
        <v>50</v>
      </c>
      <c r="V268" s="104">
        <f>$L$268+$M$268</f>
        <v>0</v>
      </c>
      <c r="W268" s="104">
        <f>ROUND($L$268*$K$268,2)</f>
        <v>0</v>
      </c>
      <c r="X268" s="104">
        <f>ROUND($M$268*$K$268,2)</f>
        <v>0</v>
      </c>
      <c r="Y268" s="24"/>
      <c r="Z268" s="149">
        <f>$Y$268*$K$268</f>
        <v>0</v>
      </c>
      <c r="AA268" s="149">
        <v>0.00092</v>
      </c>
      <c r="AB268" s="149">
        <f>$AA$268*$K$268</f>
        <v>0.01564</v>
      </c>
      <c r="AC268" s="149">
        <v>0</v>
      </c>
      <c r="AD268" s="150">
        <f>$AC$268*$K$268</f>
        <v>0</v>
      </c>
      <c r="AR268" s="6" t="s">
        <v>180</v>
      </c>
      <c r="AT268" s="6" t="s">
        <v>166</v>
      </c>
      <c r="AU268" s="6" t="s">
        <v>102</v>
      </c>
      <c r="AY268" s="6" t="s">
        <v>159</v>
      </c>
      <c r="BE268" s="89">
        <f>IF($U$268="základní",$P$268,0)</f>
        <v>0</v>
      </c>
      <c r="BF268" s="89">
        <f>IF($U$268="snížená",$P$268,0)</f>
        <v>0</v>
      </c>
      <c r="BG268" s="89">
        <f>IF($U$268="zákl. přenesená",$P$268,0)</f>
        <v>0</v>
      </c>
      <c r="BH268" s="89">
        <f>IF($U$268="sníž. přenesená",$P$268,0)</f>
        <v>0</v>
      </c>
      <c r="BI268" s="89">
        <f>IF($U$268="nulová",$P$268,0)</f>
        <v>0</v>
      </c>
      <c r="BJ268" s="6" t="s">
        <v>23</v>
      </c>
      <c r="BK268" s="89">
        <f>ROUND($V$268*$K$268,2)</f>
        <v>0</v>
      </c>
      <c r="BL268" s="6" t="s">
        <v>180</v>
      </c>
      <c r="BM268" s="6" t="s">
        <v>551</v>
      </c>
    </row>
    <row r="269" spans="2:47" s="6" customFormat="1" ht="381.75" customHeight="1">
      <c r="B269" s="23"/>
      <c r="C269" s="24"/>
      <c r="D269" s="24"/>
      <c r="E269" s="24"/>
      <c r="F269" s="233" t="s">
        <v>552</v>
      </c>
      <c r="G269" s="183"/>
      <c r="H269" s="183"/>
      <c r="I269" s="183"/>
      <c r="J269" s="24"/>
      <c r="K269" s="24"/>
      <c r="L269" s="24"/>
      <c r="M269" s="24"/>
      <c r="N269" s="24"/>
      <c r="O269" s="24"/>
      <c r="P269" s="24"/>
      <c r="Q269" s="24"/>
      <c r="R269" s="25"/>
      <c r="T269" s="64"/>
      <c r="U269" s="24"/>
      <c r="V269" s="24"/>
      <c r="W269" s="24"/>
      <c r="X269" s="24"/>
      <c r="Y269" s="24"/>
      <c r="Z269" s="24"/>
      <c r="AA269" s="24"/>
      <c r="AB269" s="24"/>
      <c r="AC269" s="24"/>
      <c r="AD269" s="65"/>
      <c r="AT269" s="6" t="s">
        <v>183</v>
      </c>
      <c r="AU269" s="6" t="s">
        <v>102</v>
      </c>
    </row>
    <row r="270" spans="2:65" s="6" customFormat="1" ht="27" customHeight="1">
      <c r="B270" s="23"/>
      <c r="C270" s="143" t="s">
        <v>553</v>
      </c>
      <c r="D270" s="143" t="s">
        <v>160</v>
      </c>
      <c r="E270" s="144" t="s">
        <v>554</v>
      </c>
      <c r="F270" s="227" t="s">
        <v>555</v>
      </c>
      <c r="G270" s="228"/>
      <c r="H270" s="228"/>
      <c r="I270" s="228"/>
      <c r="J270" s="145" t="s">
        <v>175</v>
      </c>
      <c r="K270" s="146">
        <v>130</v>
      </c>
      <c r="L270" s="147">
        <v>0</v>
      </c>
      <c r="M270" s="230">
        <v>0</v>
      </c>
      <c r="N270" s="228"/>
      <c r="O270" s="228"/>
      <c r="P270" s="229">
        <f>ROUND($V$270*$K$270,2)</f>
        <v>0</v>
      </c>
      <c r="Q270" s="228"/>
      <c r="R270" s="25"/>
      <c r="T270" s="148"/>
      <c r="U270" s="31" t="s">
        <v>50</v>
      </c>
      <c r="V270" s="104">
        <f>$L$270+$M$270</f>
        <v>0</v>
      </c>
      <c r="W270" s="104">
        <f>ROUND($L$270*$K$270,2)</f>
        <v>0</v>
      </c>
      <c r="X270" s="104">
        <f>ROUND($M$270*$K$270,2)</f>
        <v>0</v>
      </c>
      <c r="Y270" s="24"/>
      <c r="Z270" s="149">
        <f>$Y$270*$K$270</f>
        <v>0</v>
      </c>
      <c r="AA270" s="149">
        <v>0.156</v>
      </c>
      <c r="AB270" s="149">
        <f>$AA$270*$K$270</f>
        <v>20.28</v>
      </c>
      <c r="AC270" s="149">
        <v>0</v>
      </c>
      <c r="AD270" s="150">
        <f>$AC$270*$K$270</f>
        <v>0</v>
      </c>
      <c r="AR270" s="6" t="s">
        <v>221</v>
      </c>
      <c r="AT270" s="6" t="s">
        <v>160</v>
      </c>
      <c r="AU270" s="6" t="s">
        <v>102</v>
      </c>
      <c r="AY270" s="6" t="s">
        <v>159</v>
      </c>
      <c r="BE270" s="89">
        <f>IF($U$270="základní",$P$270,0)</f>
        <v>0</v>
      </c>
      <c r="BF270" s="89">
        <f>IF($U$270="snížená",$P$270,0)</f>
        <v>0</v>
      </c>
      <c r="BG270" s="89">
        <f>IF($U$270="zákl. přenesená",$P$270,0)</f>
        <v>0</v>
      </c>
      <c r="BH270" s="89">
        <f>IF($U$270="sníž. přenesená",$P$270,0)</f>
        <v>0</v>
      </c>
      <c r="BI270" s="89">
        <f>IF($U$270="nulová",$P$270,0)</f>
        <v>0</v>
      </c>
      <c r="BJ270" s="6" t="s">
        <v>23</v>
      </c>
      <c r="BK270" s="89">
        <f>ROUND($V$270*$K$270,2)</f>
        <v>0</v>
      </c>
      <c r="BL270" s="6" t="s">
        <v>221</v>
      </c>
      <c r="BM270" s="6" t="s">
        <v>556</v>
      </c>
    </row>
    <row r="271" spans="2:65" s="6" customFormat="1" ht="15.75" customHeight="1">
      <c r="B271" s="23"/>
      <c r="C271" s="151" t="s">
        <v>557</v>
      </c>
      <c r="D271" s="151" t="s">
        <v>166</v>
      </c>
      <c r="E271" s="152" t="s">
        <v>558</v>
      </c>
      <c r="F271" s="231" t="s">
        <v>559</v>
      </c>
      <c r="G271" s="232"/>
      <c r="H271" s="232"/>
      <c r="I271" s="232"/>
      <c r="J271" s="153" t="s">
        <v>175</v>
      </c>
      <c r="K271" s="154">
        <v>260</v>
      </c>
      <c r="L271" s="155">
        <v>0</v>
      </c>
      <c r="M271" s="232"/>
      <c r="N271" s="232"/>
      <c r="O271" s="228"/>
      <c r="P271" s="229">
        <f>ROUND($V$271*$K$271,2)</f>
        <v>0</v>
      </c>
      <c r="Q271" s="228"/>
      <c r="R271" s="25"/>
      <c r="T271" s="148"/>
      <c r="U271" s="31" t="s">
        <v>50</v>
      </c>
      <c r="V271" s="104">
        <f>$L$271+$M$271</f>
        <v>0</v>
      </c>
      <c r="W271" s="104">
        <f>ROUND($L$271*$K$271,2)</f>
        <v>0</v>
      </c>
      <c r="X271" s="104">
        <f>ROUND($M$271*$K$271,2)</f>
        <v>0</v>
      </c>
      <c r="Y271" s="24"/>
      <c r="Z271" s="149">
        <f>$Y$271*$K$271</f>
        <v>0</v>
      </c>
      <c r="AA271" s="149">
        <v>0.00065</v>
      </c>
      <c r="AB271" s="149">
        <f>$AA$271*$K$271</f>
        <v>0.16899999999999998</v>
      </c>
      <c r="AC271" s="149">
        <v>0</v>
      </c>
      <c r="AD271" s="150">
        <f>$AC$271*$K$271</f>
        <v>0</v>
      </c>
      <c r="AR271" s="6" t="s">
        <v>180</v>
      </c>
      <c r="AT271" s="6" t="s">
        <v>166</v>
      </c>
      <c r="AU271" s="6" t="s">
        <v>102</v>
      </c>
      <c r="AY271" s="6" t="s">
        <v>159</v>
      </c>
      <c r="BE271" s="89">
        <f>IF($U$271="základní",$P$271,0)</f>
        <v>0</v>
      </c>
      <c r="BF271" s="89">
        <f>IF($U$271="snížená",$P$271,0)</f>
        <v>0</v>
      </c>
      <c r="BG271" s="89">
        <f>IF($U$271="zákl. přenesená",$P$271,0)</f>
        <v>0</v>
      </c>
      <c r="BH271" s="89">
        <f>IF($U$271="sníž. přenesená",$P$271,0)</f>
        <v>0</v>
      </c>
      <c r="BI271" s="89">
        <f>IF($U$271="nulová",$P$271,0)</f>
        <v>0</v>
      </c>
      <c r="BJ271" s="6" t="s">
        <v>23</v>
      </c>
      <c r="BK271" s="89">
        <f>ROUND($V$271*$K$271,2)</f>
        <v>0</v>
      </c>
      <c r="BL271" s="6" t="s">
        <v>180</v>
      </c>
      <c r="BM271" s="6" t="s">
        <v>560</v>
      </c>
    </row>
    <row r="272" spans="2:65" s="6" customFormat="1" ht="27" customHeight="1">
      <c r="B272" s="23"/>
      <c r="C272" s="143" t="s">
        <v>561</v>
      </c>
      <c r="D272" s="143" t="s">
        <v>160</v>
      </c>
      <c r="E272" s="144" t="s">
        <v>562</v>
      </c>
      <c r="F272" s="227" t="s">
        <v>563</v>
      </c>
      <c r="G272" s="228"/>
      <c r="H272" s="228"/>
      <c r="I272" s="228"/>
      <c r="J272" s="145" t="s">
        <v>163</v>
      </c>
      <c r="K272" s="146">
        <v>15</v>
      </c>
      <c r="L272" s="147">
        <v>0</v>
      </c>
      <c r="M272" s="230">
        <v>0</v>
      </c>
      <c r="N272" s="228"/>
      <c r="O272" s="228"/>
      <c r="P272" s="229">
        <f>ROUND($V$272*$K$272,2)</f>
        <v>0</v>
      </c>
      <c r="Q272" s="228"/>
      <c r="R272" s="25"/>
      <c r="T272" s="148"/>
      <c r="U272" s="31" t="s">
        <v>50</v>
      </c>
      <c r="V272" s="104">
        <f>$L$272+$M$272</f>
        <v>0</v>
      </c>
      <c r="W272" s="104">
        <f>ROUND($L$272*$K$272,2)</f>
        <v>0</v>
      </c>
      <c r="X272" s="104">
        <f>ROUND($M$272*$K$272,2)</f>
        <v>0</v>
      </c>
      <c r="Y272" s="24"/>
      <c r="Z272" s="149">
        <f>$Y$272*$K$272</f>
        <v>0</v>
      </c>
      <c r="AA272" s="149">
        <v>0.00712</v>
      </c>
      <c r="AB272" s="149">
        <f>$AA$272*$K$272</f>
        <v>0.10679999999999999</v>
      </c>
      <c r="AC272" s="149">
        <v>0</v>
      </c>
      <c r="AD272" s="150">
        <f>$AC$272*$K$272</f>
        <v>0</v>
      </c>
      <c r="AR272" s="6" t="s">
        <v>221</v>
      </c>
      <c r="AT272" s="6" t="s">
        <v>160</v>
      </c>
      <c r="AU272" s="6" t="s">
        <v>102</v>
      </c>
      <c r="AY272" s="6" t="s">
        <v>159</v>
      </c>
      <c r="BE272" s="89">
        <f>IF($U$272="základní",$P$272,0)</f>
        <v>0</v>
      </c>
      <c r="BF272" s="89">
        <f>IF($U$272="snížená",$P$272,0)</f>
        <v>0</v>
      </c>
      <c r="BG272" s="89">
        <f>IF($U$272="zákl. přenesená",$P$272,0)</f>
        <v>0</v>
      </c>
      <c r="BH272" s="89">
        <f>IF($U$272="sníž. přenesená",$P$272,0)</f>
        <v>0</v>
      </c>
      <c r="BI272" s="89">
        <f>IF($U$272="nulová",$P$272,0)</f>
        <v>0</v>
      </c>
      <c r="BJ272" s="6" t="s">
        <v>23</v>
      </c>
      <c r="BK272" s="89">
        <f>ROUND($V$272*$K$272,2)</f>
        <v>0</v>
      </c>
      <c r="BL272" s="6" t="s">
        <v>221</v>
      </c>
      <c r="BM272" s="6" t="s">
        <v>564</v>
      </c>
    </row>
    <row r="273" spans="2:65" s="6" customFormat="1" ht="39" customHeight="1">
      <c r="B273" s="23"/>
      <c r="C273" s="143" t="s">
        <v>565</v>
      </c>
      <c r="D273" s="143" t="s">
        <v>160</v>
      </c>
      <c r="E273" s="144" t="s">
        <v>566</v>
      </c>
      <c r="F273" s="227" t="s">
        <v>567</v>
      </c>
      <c r="G273" s="228"/>
      <c r="H273" s="228"/>
      <c r="I273" s="228"/>
      <c r="J273" s="145" t="s">
        <v>163</v>
      </c>
      <c r="K273" s="146">
        <v>3</v>
      </c>
      <c r="L273" s="147">
        <v>0</v>
      </c>
      <c r="M273" s="230">
        <v>0</v>
      </c>
      <c r="N273" s="228"/>
      <c r="O273" s="228"/>
      <c r="P273" s="229">
        <f>ROUND($V$273*$K$273,2)</f>
        <v>0</v>
      </c>
      <c r="Q273" s="228"/>
      <c r="R273" s="25"/>
      <c r="T273" s="148"/>
      <c r="U273" s="31" t="s">
        <v>50</v>
      </c>
      <c r="V273" s="104">
        <f>$L$273+$M$273</f>
        <v>0</v>
      </c>
      <c r="W273" s="104">
        <f>ROUND($L$273*$K$273,2)</f>
        <v>0</v>
      </c>
      <c r="X273" s="104">
        <f>ROUND($M$273*$K$273,2)</f>
        <v>0</v>
      </c>
      <c r="Y273" s="24"/>
      <c r="Z273" s="149">
        <f>$Y$273*$K$273</f>
        <v>0</v>
      </c>
      <c r="AA273" s="149">
        <v>1.02912</v>
      </c>
      <c r="AB273" s="149">
        <f>$AA$273*$K$273</f>
        <v>3.0873600000000003</v>
      </c>
      <c r="AC273" s="149">
        <v>0</v>
      </c>
      <c r="AD273" s="150">
        <f>$AC$273*$K$273</f>
        <v>0</v>
      </c>
      <c r="AR273" s="6" t="s">
        <v>221</v>
      </c>
      <c r="AT273" s="6" t="s">
        <v>160</v>
      </c>
      <c r="AU273" s="6" t="s">
        <v>102</v>
      </c>
      <c r="AY273" s="6" t="s">
        <v>159</v>
      </c>
      <c r="BE273" s="89">
        <f>IF($U$273="základní",$P$273,0)</f>
        <v>0</v>
      </c>
      <c r="BF273" s="89">
        <f>IF($U$273="snížená",$P$273,0)</f>
        <v>0</v>
      </c>
      <c r="BG273" s="89">
        <f>IF($U$273="zákl. přenesená",$P$273,0)</f>
        <v>0</v>
      </c>
      <c r="BH273" s="89">
        <f>IF($U$273="sníž. přenesená",$P$273,0)</f>
        <v>0</v>
      </c>
      <c r="BI273" s="89">
        <f>IF($U$273="nulová",$P$273,0)</f>
        <v>0</v>
      </c>
      <c r="BJ273" s="6" t="s">
        <v>23</v>
      </c>
      <c r="BK273" s="89">
        <f>ROUND($V$273*$K$273,2)</f>
        <v>0</v>
      </c>
      <c r="BL273" s="6" t="s">
        <v>221</v>
      </c>
      <c r="BM273" s="6" t="s">
        <v>568</v>
      </c>
    </row>
    <row r="274" spans="2:65" s="6" customFormat="1" ht="27" customHeight="1">
      <c r="B274" s="23"/>
      <c r="C274" s="151" t="s">
        <v>569</v>
      </c>
      <c r="D274" s="151" t="s">
        <v>166</v>
      </c>
      <c r="E274" s="152" t="s">
        <v>570</v>
      </c>
      <c r="F274" s="231" t="s">
        <v>571</v>
      </c>
      <c r="G274" s="232"/>
      <c r="H274" s="232"/>
      <c r="I274" s="232"/>
      <c r="J274" s="153" t="s">
        <v>163</v>
      </c>
      <c r="K274" s="154">
        <v>3</v>
      </c>
      <c r="L274" s="155">
        <v>0</v>
      </c>
      <c r="M274" s="232"/>
      <c r="N274" s="232"/>
      <c r="O274" s="228"/>
      <c r="P274" s="229">
        <f>ROUND($V$274*$K$274,2)</f>
        <v>0</v>
      </c>
      <c r="Q274" s="228"/>
      <c r="R274" s="25"/>
      <c r="T274" s="148"/>
      <c r="U274" s="31" t="s">
        <v>50</v>
      </c>
      <c r="V274" s="104">
        <f>$L$274+$M$274</f>
        <v>0</v>
      </c>
      <c r="W274" s="104">
        <f>ROUND($L$274*$K$274,2)</f>
        <v>0</v>
      </c>
      <c r="X274" s="104">
        <f>ROUND($M$274*$K$274,2)</f>
        <v>0</v>
      </c>
      <c r="Y274" s="24"/>
      <c r="Z274" s="149">
        <f>$Y$274*$K$274</f>
        <v>0</v>
      </c>
      <c r="AA274" s="149">
        <v>0.22</v>
      </c>
      <c r="AB274" s="149">
        <f>$AA$274*$K$274</f>
        <v>0.66</v>
      </c>
      <c r="AC274" s="149">
        <v>0</v>
      </c>
      <c r="AD274" s="150">
        <f>$AC$274*$K$274</f>
        <v>0</v>
      </c>
      <c r="AR274" s="6" t="s">
        <v>180</v>
      </c>
      <c r="AT274" s="6" t="s">
        <v>166</v>
      </c>
      <c r="AU274" s="6" t="s">
        <v>102</v>
      </c>
      <c r="AY274" s="6" t="s">
        <v>159</v>
      </c>
      <c r="BE274" s="89">
        <f>IF($U$274="základní",$P$274,0)</f>
        <v>0</v>
      </c>
      <c r="BF274" s="89">
        <f>IF($U$274="snížená",$P$274,0)</f>
        <v>0</v>
      </c>
      <c r="BG274" s="89">
        <f>IF($U$274="zákl. přenesená",$P$274,0)</f>
        <v>0</v>
      </c>
      <c r="BH274" s="89">
        <f>IF($U$274="sníž. přenesená",$P$274,0)</f>
        <v>0</v>
      </c>
      <c r="BI274" s="89">
        <f>IF($U$274="nulová",$P$274,0)</f>
        <v>0</v>
      </c>
      <c r="BJ274" s="6" t="s">
        <v>23</v>
      </c>
      <c r="BK274" s="89">
        <f>ROUND($V$274*$K$274,2)</f>
        <v>0</v>
      </c>
      <c r="BL274" s="6" t="s">
        <v>180</v>
      </c>
      <c r="BM274" s="6" t="s">
        <v>572</v>
      </c>
    </row>
    <row r="275" spans="2:65" s="6" customFormat="1" ht="39" customHeight="1">
      <c r="B275" s="23"/>
      <c r="C275" s="143" t="s">
        <v>573</v>
      </c>
      <c r="D275" s="143" t="s">
        <v>160</v>
      </c>
      <c r="E275" s="144" t="s">
        <v>574</v>
      </c>
      <c r="F275" s="227" t="s">
        <v>575</v>
      </c>
      <c r="G275" s="228"/>
      <c r="H275" s="228"/>
      <c r="I275" s="228"/>
      <c r="J275" s="145" t="s">
        <v>576</v>
      </c>
      <c r="K275" s="146">
        <v>425</v>
      </c>
      <c r="L275" s="147">
        <v>0</v>
      </c>
      <c r="M275" s="230">
        <v>0</v>
      </c>
      <c r="N275" s="228"/>
      <c r="O275" s="228"/>
      <c r="P275" s="229">
        <f>ROUND($V$275*$K$275,2)</f>
        <v>0</v>
      </c>
      <c r="Q275" s="228"/>
      <c r="R275" s="25"/>
      <c r="T275" s="148"/>
      <c r="U275" s="31" t="s">
        <v>50</v>
      </c>
      <c r="V275" s="104">
        <f>$L$275+$M$275</f>
        <v>0</v>
      </c>
      <c r="W275" s="104">
        <f>ROUND($L$275*$K$275,2)</f>
        <v>0</v>
      </c>
      <c r="X275" s="104">
        <f>ROUND($M$275*$K$275,2)</f>
        <v>0</v>
      </c>
      <c r="Y275" s="24"/>
      <c r="Z275" s="149">
        <f>$Y$275*$K$275</f>
        <v>0</v>
      </c>
      <c r="AA275" s="149">
        <v>0.38626</v>
      </c>
      <c r="AB275" s="149">
        <f>$AA$275*$K$275</f>
        <v>164.16049999999998</v>
      </c>
      <c r="AC275" s="149">
        <v>0</v>
      </c>
      <c r="AD275" s="150">
        <f>$AC$275*$K$275</f>
        <v>0</v>
      </c>
      <c r="AR275" s="6" t="s">
        <v>221</v>
      </c>
      <c r="AT275" s="6" t="s">
        <v>160</v>
      </c>
      <c r="AU275" s="6" t="s">
        <v>102</v>
      </c>
      <c r="AY275" s="6" t="s">
        <v>159</v>
      </c>
      <c r="BE275" s="89">
        <f>IF($U$275="základní",$P$275,0)</f>
        <v>0</v>
      </c>
      <c r="BF275" s="89">
        <f>IF($U$275="snížená",$P$275,0)</f>
        <v>0</v>
      </c>
      <c r="BG275" s="89">
        <f>IF($U$275="zákl. přenesená",$P$275,0)</f>
        <v>0</v>
      </c>
      <c r="BH275" s="89">
        <f>IF($U$275="sníž. přenesená",$P$275,0)</f>
        <v>0</v>
      </c>
      <c r="BI275" s="89">
        <f>IF($U$275="nulová",$P$275,0)</f>
        <v>0</v>
      </c>
      <c r="BJ275" s="6" t="s">
        <v>23</v>
      </c>
      <c r="BK275" s="89">
        <f>ROUND($V$275*$K$275,2)</f>
        <v>0</v>
      </c>
      <c r="BL275" s="6" t="s">
        <v>221</v>
      </c>
      <c r="BM275" s="6" t="s">
        <v>577</v>
      </c>
    </row>
    <row r="276" spans="2:63" s="131" customFormat="1" ht="37.5" customHeight="1">
      <c r="B276" s="132"/>
      <c r="C276" s="133"/>
      <c r="D276" s="134" t="s">
        <v>123</v>
      </c>
      <c r="E276" s="134"/>
      <c r="F276" s="134"/>
      <c r="G276" s="134"/>
      <c r="H276" s="134"/>
      <c r="I276" s="134"/>
      <c r="J276" s="134"/>
      <c r="K276" s="134"/>
      <c r="L276" s="134"/>
      <c r="M276" s="223">
        <f>$BK$276</f>
        <v>0</v>
      </c>
      <c r="N276" s="234"/>
      <c r="O276" s="234"/>
      <c r="P276" s="234" t="s">
        <v>158</v>
      </c>
      <c r="Q276" s="235"/>
      <c r="R276" s="135"/>
      <c r="T276" s="136"/>
      <c r="U276" s="133"/>
      <c r="V276" s="133"/>
      <c r="W276" s="137">
        <f>SUM($W$277:$W$279)</f>
        <v>0</v>
      </c>
      <c r="X276" s="137">
        <f>SUM($X$277:$X$279)</f>
        <v>0</v>
      </c>
      <c r="Y276" s="133"/>
      <c r="Z276" s="138">
        <f>SUM($Z$277:$Z$279)</f>
        <v>0</v>
      </c>
      <c r="AA276" s="133"/>
      <c r="AB276" s="138">
        <f>SUM($AB$277:$AB$279)</f>
        <v>0</v>
      </c>
      <c r="AC276" s="133"/>
      <c r="AD276" s="139">
        <f>SUM($AD$277:$AD$279)</f>
        <v>0</v>
      </c>
      <c r="AR276" s="140" t="s">
        <v>177</v>
      </c>
      <c r="AT276" s="140" t="s">
        <v>86</v>
      </c>
      <c r="AU276" s="140" t="s">
        <v>87</v>
      </c>
      <c r="AY276" s="140" t="s">
        <v>159</v>
      </c>
      <c r="BK276" s="141">
        <f>SUM($BK$277:$BK$279)</f>
        <v>0</v>
      </c>
    </row>
    <row r="277" spans="2:65" s="6" customFormat="1" ht="15.75" customHeight="1">
      <c r="B277" s="23"/>
      <c r="C277" s="143" t="s">
        <v>578</v>
      </c>
      <c r="D277" s="143" t="s">
        <v>160</v>
      </c>
      <c r="E277" s="144" t="s">
        <v>579</v>
      </c>
      <c r="F277" s="227" t="s">
        <v>580</v>
      </c>
      <c r="G277" s="228"/>
      <c r="H277" s="228"/>
      <c r="I277" s="228"/>
      <c r="J277" s="145" t="s">
        <v>581</v>
      </c>
      <c r="K277" s="146">
        <v>15</v>
      </c>
      <c r="L277" s="147">
        <v>0</v>
      </c>
      <c r="M277" s="230">
        <v>0</v>
      </c>
      <c r="N277" s="228"/>
      <c r="O277" s="228"/>
      <c r="P277" s="229">
        <f>ROUND($V$277*$K$277,2)</f>
        <v>0</v>
      </c>
      <c r="Q277" s="228"/>
      <c r="R277" s="25"/>
      <c r="T277" s="148"/>
      <c r="U277" s="31" t="s">
        <v>50</v>
      </c>
      <c r="V277" s="104">
        <f>$L$277+$M$277</f>
        <v>0</v>
      </c>
      <c r="W277" s="104">
        <f>ROUND($L$277*$K$277,2)</f>
        <v>0</v>
      </c>
      <c r="X277" s="104">
        <f>ROUND($M$277*$K$277,2)</f>
        <v>0</v>
      </c>
      <c r="Y277" s="24"/>
      <c r="Z277" s="149">
        <f>$Y$277*$K$277</f>
        <v>0</v>
      </c>
      <c r="AA277" s="149">
        <v>0</v>
      </c>
      <c r="AB277" s="149">
        <f>$AA$277*$K$277</f>
        <v>0</v>
      </c>
      <c r="AC277" s="149">
        <v>0</v>
      </c>
      <c r="AD277" s="150">
        <f>$AC$277*$K$277</f>
        <v>0</v>
      </c>
      <c r="AR277" s="6" t="s">
        <v>582</v>
      </c>
      <c r="AT277" s="6" t="s">
        <v>160</v>
      </c>
      <c r="AU277" s="6" t="s">
        <v>23</v>
      </c>
      <c r="AY277" s="6" t="s">
        <v>159</v>
      </c>
      <c r="BE277" s="89">
        <f>IF($U$277="základní",$P$277,0)</f>
        <v>0</v>
      </c>
      <c r="BF277" s="89">
        <f>IF($U$277="snížená",$P$277,0)</f>
        <v>0</v>
      </c>
      <c r="BG277" s="89">
        <f>IF($U$277="zákl. přenesená",$P$277,0)</f>
        <v>0</v>
      </c>
      <c r="BH277" s="89">
        <f>IF($U$277="sníž. přenesená",$P$277,0)</f>
        <v>0</v>
      </c>
      <c r="BI277" s="89">
        <f>IF($U$277="nulová",$P$277,0)</f>
        <v>0</v>
      </c>
      <c r="BJ277" s="6" t="s">
        <v>23</v>
      </c>
      <c r="BK277" s="89">
        <f>ROUND($V$277*$K$277,2)</f>
        <v>0</v>
      </c>
      <c r="BL277" s="6" t="s">
        <v>582</v>
      </c>
      <c r="BM277" s="6" t="s">
        <v>583</v>
      </c>
    </row>
    <row r="278" spans="2:65" s="6" customFormat="1" ht="27" customHeight="1">
      <c r="B278" s="23"/>
      <c r="C278" s="143" t="s">
        <v>584</v>
      </c>
      <c r="D278" s="143" t="s">
        <v>160</v>
      </c>
      <c r="E278" s="144" t="s">
        <v>585</v>
      </c>
      <c r="F278" s="227" t="s">
        <v>586</v>
      </c>
      <c r="G278" s="228"/>
      <c r="H278" s="228"/>
      <c r="I278" s="228"/>
      <c r="J278" s="145" t="s">
        <v>581</v>
      </c>
      <c r="K278" s="146">
        <v>25</v>
      </c>
      <c r="L278" s="147">
        <v>0</v>
      </c>
      <c r="M278" s="230">
        <v>0</v>
      </c>
      <c r="N278" s="228"/>
      <c r="O278" s="228"/>
      <c r="P278" s="229">
        <f>ROUND($V$278*$K$278,2)</f>
        <v>0</v>
      </c>
      <c r="Q278" s="228"/>
      <c r="R278" s="25"/>
      <c r="T278" s="148"/>
      <c r="U278" s="31" t="s">
        <v>50</v>
      </c>
      <c r="V278" s="104">
        <f>$L$278+$M$278</f>
        <v>0</v>
      </c>
      <c r="W278" s="104">
        <f>ROUND($L$278*$K$278,2)</f>
        <v>0</v>
      </c>
      <c r="X278" s="104">
        <f>ROUND($M$278*$K$278,2)</f>
        <v>0</v>
      </c>
      <c r="Y278" s="24"/>
      <c r="Z278" s="149">
        <f>$Y$278*$K$278</f>
        <v>0</v>
      </c>
      <c r="AA278" s="149">
        <v>0</v>
      </c>
      <c r="AB278" s="149">
        <f>$AA$278*$K$278</f>
        <v>0</v>
      </c>
      <c r="AC278" s="149">
        <v>0</v>
      </c>
      <c r="AD278" s="150">
        <f>$AC$278*$K$278</f>
        <v>0</v>
      </c>
      <c r="AR278" s="6" t="s">
        <v>582</v>
      </c>
      <c r="AT278" s="6" t="s">
        <v>160</v>
      </c>
      <c r="AU278" s="6" t="s">
        <v>23</v>
      </c>
      <c r="AY278" s="6" t="s">
        <v>159</v>
      </c>
      <c r="BE278" s="89">
        <f>IF($U$278="základní",$P$278,0)</f>
        <v>0</v>
      </c>
      <c r="BF278" s="89">
        <f>IF($U$278="snížená",$P$278,0)</f>
        <v>0</v>
      </c>
      <c r="BG278" s="89">
        <f>IF($U$278="zákl. přenesená",$P$278,0)</f>
        <v>0</v>
      </c>
      <c r="BH278" s="89">
        <f>IF($U$278="sníž. přenesená",$P$278,0)</f>
        <v>0</v>
      </c>
      <c r="BI278" s="89">
        <f>IF($U$278="nulová",$P$278,0)</f>
        <v>0</v>
      </c>
      <c r="BJ278" s="6" t="s">
        <v>23</v>
      </c>
      <c r="BK278" s="89">
        <f>ROUND($V$278*$K$278,2)</f>
        <v>0</v>
      </c>
      <c r="BL278" s="6" t="s">
        <v>582</v>
      </c>
      <c r="BM278" s="6" t="s">
        <v>587</v>
      </c>
    </row>
    <row r="279" spans="2:65" s="6" customFormat="1" ht="27" customHeight="1">
      <c r="B279" s="23"/>
      <c r="C279" s="143" t="s">
        <v>588</v>
      </c>
      <c r="D279" s="143" t="s">
        <v>160</v>
      </c>
      <c r="E279" s="144" t="s">
        <v>589</v>
      </c>
      <c r="F279" s="227" t="s">
        <v>590</v>
      </c>
      <c r="G279" s="228"/>
      <c r="H279" s="228"/>
      <c r="I279" s="228"/>
      <c r="J279" s="145" t="s">
        <v>581</v>
      </c>
      <c r="K279" s="146">
        <v>40</v>
      </c>
      <c r="L279" s="147">
        <v>0</v>
      </c>
      <c r="M279" s="230">
        <v>0</v>
      </c>
      <c r="N279" s="228"/>
      <c r="O279" s="228"/>
      <c r="P279" s="229">
        <f>ROUND($V$279*$K$279,2)</f>
        <v>0</v>
      </c>
      <c r="Q279" s="228"/>
      <c r="R279" s="25"/>
      <c r="T279" s="148"/>
      <c r="U279" s="31" t="s">
        <v>50</v>
      </c>
      <c r="V279" s="104">
        <f>$L$279+$M$279</f>
        <v>0</v>
      </c>
      <c r="W279" s="104">
        <f>ROUND($L$279*$K$279,2)</f>
        <v>0</v>
      </c>
      <c r="X279" s="104">
        <f>ROUND($M$279*$K$279,2)</f>
        <v>0</v>
      </c>
      <c r="Y279" s="24"/>
      <c r="Z279" s="149">
        <f>$Y$279*$K$279</f>
        <v>0</v>
      </c>
      <c r="AA279" s="149">
        <v>0</v>
      </c>
      <c r="AB279" s="149">
        <f>$AA$279*$K$279</f>
        <v>0</v>
      </c>
      <c r="AC279" s="149">
        <v>0</v>
      </c>
      <c r="AD279" s="150">
        <f>$AC$279*$K$279</f>
        <v>0</v>
      </c>
      <c r="AR279" s="6" t="s">
        <v>582</v>
      </c>
      <c r="AT279" s="6" t="s">
        <v>160</v>
      </c>
      <c r="AU279" s="6" t="s">
        <v>23</v>
      </c>
      <c r="AY279" s="6" t="s">
        <v>159</v>
      </c>
      <c r="BE279" s="89">
        <f>IF($U$279="základní",$P$279,0)</f>
        <v>0</v>
      </c>
      <c r="BF279" s="89">
        <f>IF($U$279="snížená",$P$279,0)</f>
        <v>0</v>
      </c>
      <c r="BG279" s="89">
        <f>IF($U$279="zákl. přenesená",$P$279,0)</f>
        <v>0</v>
      </c>
      <c r="BH279" s="89">
        <f>IF($U$279="sníž. přenesená",$P$279,0)</f>
        <v>0</v>
      </c>
      <c r="BI279" s="89">
        <f>IF($U$279="nulová",$P$279,0)</f>
        <v>0</v>
      </c>
      <c r="BJ279" s="6" t="s">
        <v>23</v>
      </c>
      <c r="BK279" s="89">
        <f>ROUND($V$279*$K$279,2)</f>
        <v>0</v>
      </c>
      <c r="BL279" s="6" t="s">
        <v>582</v>
      </c>
      <c r="BM279" s="6" t="s">
        <v>591</v>
      </c>
    </row>
    <row r="280" spans="2:63" s="131" customFormat="1" ht="37.5" customHeight="1">
      <c r="B280" s="132"/>
      <c r="C280" s="133"/>
      <c r="D280" s="134" t="s">
        <v>124</v>
      </c>
      <c r="E280" s="134"/>
      <c r="F280" s="134"/>
      <c r="G280" s="134"/>
      <c r="H280" s="134"/>
      <c r="I280" s="134"/>
      <c r="J280" s="134"/>
      <c r="K280" s="134"/>
      <c r="L280" s="134"/>
      <c r="M280" s="223">
        <f>$BK$280</f>
        <v>0</v>
      </c>
      <c r="N280" s="234"/>
      <c r="O280" s="234"/>
      <c r="P280" s="234" t="s">
        <v>158</v>
      </c>
      <c r="Q280" s="235"/>
      <c r="R280" s="135"/>
      <c r="T280" s="136"/>
      <c r="U280" s="133"/>
      <c r="V280" s="133"/>
      <c r="W280" s="137">
        <f>$W$281+$W$283+$W$285+$W$287</f>
        <v>0</v>
      </c>
      <c r="X280" s="137">
        <f>$X$281+$X$283+$X$285+$X$287</f>
        <v>0</v>
      </c>
      <c r="Y280" s="133"/>
      <c r="Z280" s="138">
        <f>$Z$281+$Z$283+$Z$285+$Z$287</f>
        <v>0</v>
      </c>
      <c r="AA280" s="133"/>
      <c r="AB280" s="138">
        <f>$AB$281+$AB$283+$AB$285+$AB$287</f>
        <v>0</v>
      </c>
      <c r="AC280" s="133"/>
      <c r="AD280" s="139">
        <f>$AD$281+$AD$283+$AD$285+$AD$287</f>
        <v>0</v>
      </c>
      <c r="AR280" s="140" t="s">
        <v>184</v>
      </c>
      <c r="AT280" s="140" t="s">
        <v>86</v>
      </c>
      <c r="AU280" s="140" t="s">
        <v>87</v>
      </c>
      <c r="AY280" s="140" t="s">
        <v>159</v>
      </c>
      <c r="BK280" s="141">
        <f>$BK$281+$BK$283+$BK$285+$BK$287</f>
        <v>0</v>
      </c>
    </row>
    <row r="281" spans="2:63" s="131" customFormat="1" ht="21" customHeight="1">
      <c r="B281" s="132"/>
      <c r="C281" s="133"/>
      <c r="D281" s="142" t="s">
        <v>125</v>
      </c>
      <c r="E281" s="142"/>
      <c r="F281" s="142"/>
      <c r="G281" s="142"/>
      <c r="H281" s="142"/>
      <c r="I281" s="142"/>
      <c r="J281" s="142"/>
      <c r="K281" s="142"/>
      <c r="L281" s="142"/>
      <c r="M281" s="236">
        <f>$BK$281</f>
        <v>0</v>
      </c>
      <c r="N281" s="237"/>
      <c r="O281" s="237"/>
      <c r="P281" s="237" t="s">
        <v>158</v>
      </c>
      <c r="Q281" s="235"/>
      <c r="R281" s="135"/>
      <c r="T281" s="136"/>
      <c r="U281" s="133"/>
      <c r="V281" s="133"/>
      <c r="W281" s="137">
        <f>$W$282</f>
        <v>0</v>
      </c>
      <c r="X281" s="137">
        <f>$X$282</f>
        <v>0</v>
      </c>
      <c r="Y281" s="133"/>
      <c r="Z281" s="138">
        <f>$Z$282</f>
        <v>0</v>
      </c>
      <c r="AA281" s="133"/>
      <c r="AB281" s="138">
        <f>$AB$282</f>
        <v>0</v>
      </c>
      <c r="AC281" s="133"/>
      <c r="AD281" s="139">
        <f>$AD$282</f>
        <v>0</v>
      </c>
      <c r="AR281" s="140" t="s">
        <v>184</v>
      </c>
      <c r="AT281" s="140" t="s">
        <v>86</v>
      </c>
      <c r="AU281" s="140" t="s">
        <v>23</v>
      </c>
      <c r="AY281" s="140" t="s">
        <v>159</v>
      </c>
      <c r="BK281" s="141">
        <f>$BK$282</f>
        <v>0</v>
      </c>
    </row>
    <row r="282" spans="2:65" s="6" customFormat="1" ht="15.75" customHeight="1">
      <c r="B282" s="23"/>
      <c r="C282" s="143" t="s">
        <v>592</v>
      </c>
      <c r="D282" s="143" t="s">
        <v>160</v>
      </c>
      <c r="E282" s="144" t="s">
        <v>593</v>
      </c>
      <c r="F282" s="227" t="s">
        <v>594</v>
      </c>
      <c r="G282" s="228"/>
      <c r="H282" s="228"/>
      <c r="I282" s="228"/>
      <c r="J282" s="145" t="s">
        <v>581</v>
      </c>
      <c r="K282" s="146">
        <v>40</v>
      </c>
      <c r="L282" s="147">
        <v>0</v>
      </c>
      <c r="M282" s="230">
        <v>0</v>
      </c>
      <c r="N282" s="228"/>
      <c r="O282" s="228"/>
      <c r="P282" s="229">
        <f>ROUND($V$282*$K$282,2)</f>
        <v>0</v>
      </c>
      <c r="Q282" s="228"/>
      <c r="R282" s="25"/>
      <c r="T282" s="148"/>
      <c r="U282" s="31" t="s">
        <v>50</v>
      </c>
      <c r="V282" s="104">
        <f>$L$282+$M$282</f>
        <v>0</v>
      </c>
      <c r="W282" s="104">
        <f>ROUND($L$282*$K$282,2)</f>
        <v>0</v>
      </c>
      <c r="X282" s="104">
        <f>ROUND($M$282*$K$282,2)</f>
        <v>0</v>
      </c>
      <c r="Y282" s="24"/>
      <c r="Z282" s="149">
        <f>$Y$282*$K$282</f>
        <v>0</v>
      </c>
      <c r="AA282" s="149">
        <v>0</v>
      </c>
      <c r="AB282" s="149">
        <f>$AA$282*$K$282</f>
        <v>0</v>
      </c>
      <c r="AC282" s="149">
        <v>0</v>
      </c>
      <c r="AD282" s="150">
        <f>$AC$282*$K$282</f>
        <v>0</v>
      </c>
      <c r="AR282" s="6" t="s">
        <v>595</v>
      </c>
      <c r="AT282" s="6" t="s">
        <v>160</v>
      </c>
      <c r="AU282" s="6" t="s">
        <v>102</v>
      </c>
      <c r="AY282" s="6" t="s">
        <v>159</v>
      </c>
      <c r="BE282" s="89">
        <f>IF($U$282="základní",$P$282,0)</f>
        <v>0</v>
      </c>
      <c r="BF282" s="89">
        <f>IF($U$282="snížená",$P$282,0)</f>
        <v>0</v>
      </c>
      <c r="BG282" s="89">
        <f>IF($U$282="zákl. přenesená",$P$282,0)</f>
        <v>0</v>
      </c>
      <c r="BH282" s="89">
        <f>IF($U$282="sníž. přenesená",$P$282,0)</f>
        <v>0</v>
      </c>
      <c r="BI282" s="89">
        <f>IF($U$282="nulová",$P$282,0)</f>
        <v>0</v>
      </c>
      <c r="BJ282" s="6" t="s">
        <v>23</v>
      </c>
      <c r="BK282" s="89">
        <f>ROUND($V$282*$K$282,2)</f>
        <v>0</v>
      </c>
      <c r="BL282" s="6" t="s">
        <v>595</v>
      </c>
      <c r="BM282" s="6" t="s">
        <v>596</v>
      </c>
    </row>
    <row r="283" spans="2:63" s="131" customFormat="1" ht="30.75" customHeight="1">
      <c r="B283" s="132"/>
      <c r="C283" s="133"/>
      <c r="D283" s="142" t="s">
        <v>126</v>
      </c>
      <c r="E283" s="142"/>
      <c r="F283" s="142"/>
      <c r="G283" s="142"/>
      <c r="H283" s="142"/>
      <c r="I283" s="142"/>
      <c r="J283" s="142"/>
      <c r="K283" s="142"/>
      <c r="L283" s="142"/>
      <c r="M283" s="236">
        <f>$BK$283</f>
        <v>0</v>
      </c>
      <c r="N283" s="237"/>
      <c r="O283" s="237"/>
      <c r="P283" s="237" t="s">
        <v>158</v>
      </c>
      <c r="Q283" s="235"/>
      <c r="R283" s="135"/>
      <c r="T283" s="136"/>
      <c r="U283" s="133"/>
      <c r="V283" s="133"/>
      <c r="W283" s="137">
        <f>$W$284</f>
        <v>0</v>
      </c>
      <c r="X283" s="137">
        <f>$X$284</f>
        <v>0</v>
      </c>
      <c r="Y283" s="133"/>
      <c r="Z283" s="138">
        <f>$Z$284</f>
        <v>0</v>
      </c>
      <c r="AA283" s="133"/>
      <c r="AB283" s="138">
        <f>$AB$284</f>
        <v>0</v>
      </c>
      <c r="AC283" s="133"/>
      <c r="AD283" s="139">
        <f>$AD$284</f>
        <v>0</v>
      </c>
      <c r="AR283" s="140" t="s">
        <v>184</v>
      </c>
      <c r="AT283" s="140" t="s">
        <v>86</v>
      </c>
      <c r="AU283" s="140" t="s">
        <v>23</v>
      </c>
      <c r="AY283" s="140" t="s">
        <v>159</v>
      </c>
      <c r="BK283" s="141">
        <f>$BK$284</f>
        <v>0</v>
      </c>
    </row>
    <row r="284" spans="2:65" s="6" customFormat="1" ht="15.75" customHeight="1">
      <c r="B284" s="23"/>
      <c r="C284" s="143" t="s">
        <v>597</v>
      </c>
      <c r="D284" s="143" t="s">
        <v>160</v>
      </c>
      <c r="E284" s="144" t="s">
        <v>598</v>
      </c>
      <c r="F284" s="227" t="s">
        <v>131</v>
      </c>
      <c r="G284" s="228"/>
      <c r="H284" s="228"/>
      <c r="I284" s="228"/>
      <c r="J284" s="145" t="s">
        <v>599</v>
      </c>
      <c r="K284" s="146">
        <v>1</v>
      </c>
      <c r="L284" s="147">
        <v>0</v>
      </c>
      <c r="M284" s="230">
        <v>0</v>
      </c>
      <c r="N284" s="228"/>
      <c r="O284" s="228"/>
      <c r="P284" s="229">
        <f>ROUND($V$284*$K$284,2)</f>
        <v>0</v>
      </c>
      <c r="Q284" s="228"/>
      <c r="R284" s="25"/>
      <c r="T284" s="148"/>
      <c r="U284" s="31" t="s">
        <v>50</v>
      </c>
      <c r="V284" s="104">
        <f>$L$284+$M$284</f>
        <v>0</v>
      </c>
      <c r="W284" s="104">
        <f>ROUND($L$284*$K$284,2)</f>
        <v>0</v>
      </c>
      <c r="X284" s="104">
        <f>ROUND($M$284*$K$284,2)</f>
        <v>0</v>
      </c>
      <c r="Y284" s="24"/>
      <c r="Z284" s="149">
        <f>$Y$284*$K$284</f>
        <v>0</v>
      </c>
      <c r="AA284" s="149">
        <v>0</v>
      </c>
      <c r="AB284" s="149">
        <f>$AA$284*$K$284</f>
        <v>0</v>
      </c>
      <c r="AC284" s="149">
        <v>0</v>
      </c>
      <c r="AD284" s="150">
        <f>$AC$284*$K$284</f>
        <v>0</v>
      </c>
      <c r="AR284" s="6" t="s">
        <v>595</v>
      </c>
      <c r="AT284" s="6" t="s">
        <v>160</v>
      </c>
      <c r="AU284" s="6" t="s">
        <v>102</v>
      </c>
      <c r="AY284" s="6" t="s">
        <v>159</v>
      </c>
      <c r="BE284" s="89">
        <f>IF($U$284="základní",$P$284,0)</f>
        <v>0</v>
      </c>
      <c r="BF284" s="89">
        <f>IF($U$284="snížená",$P$284,0)</f>
        <v>0</v>
      </c>
      <c r="BG284" s="89">
        <f>IF($U$284="zákl. přenesená",$P$284,0)</f>
        <v>0</v>
      </c>
      <c r="BH284" s="89">
        <f>IF($U$284="sníž. přenesená",$P$284,0)</f>
        <v>0</v>
      </c>
      <c r="BI284" s="89">
        <f>IF($U$284="nulová",$P$284,0)</f>
        <v>0</v>
      </c>
      <c r="BJ284" s="6" t="s">
        <v>23</v>
      </c>
      <c r="BK284" s="89">
        <f>ROUND($V$284*$K$284,2)</f>
        <v>0</v>
      </c>
      <c r="BL284" s="6" t="s">
        <v>595</v>
      </c>
      <c r="BM284" s="6" t="s">
        <v>600</v>
      </c>
    </row>
    <row r="285" spans="2:63" s="131" customFormat="1" ht="30.75" customHeight="1">
      <c r="B285" s="132"/>
      <c r="C285" s="133"/>
      <c r="D285" s="142" t="s">
        <v>127</v>
      </c>
      <c r="E285" s="142"/>
      <c r="F285" s="142"/>
      <c r="G285" s="142"/>
      <c r="H285" s="142"/>
      <c r="I285" s="142"/>
      <c r="J285" s="142"/>
      <c r="K285" s="142"/>
      <c r="L285" s="142"/>
      <c r="M285" s="236">
        <f>$BK$285</f>
        <v>0</v>
      </c>
      <c r="N285" s="237"/>
      <c r="O285" s="237"/>
      <c r="P285" s="237" t="s">
        <v>158</v>
      </c>
      <c r="Q285" s="235"/>
      <c r="R285" s="135"/>
      <c r="T285" s="136"/>
      <c r="U285" s="133"/>
      <c r="V285" s="133"/>
      <c r="W285" s="137">
        <f>$W$286</f>
        <v>0</v>
      </c>
      <c r="X285" s="137">
        <f>$X$286</f>
        <v>0</v>
      </c>
      <c r="Y285" s="133"/>
      <c r="Z285" s="138">
        <f>$Z$286</f>
        <v>0</v>
      </c>
      <c r="AA285" s="133"/>
      <c r="AB285" s="138">
        <f>$AB$286</f>
        <v>0</v>
      </c>
      <c r="AC285" s="133"/>
      <c r="AD285" s="139">
        <f>$AD$286</f>
        <v>0</v>
      </c>
      <c r="AR285" s="140" t="s">
        <v>184</v>
      </c>
      <c r="AT285" s="140" t="s">
        <v>86</v>
      </c>
      <c r="AU285" s="140" t="s">
        <v>23</v>
      </c>
      <c r="AY285" s="140" t="s">
        <v>159</v>
      </c>
      <c r="BK285" s="141">
        <f>$BK$286</f>
        <v>0</v>
      </c>
    </row>
    <row r="286" spans="2:65" s="6" customFormat="1" ht="15.75" customHeight="1">
      <c r="B286" s="23"/>
      <c r="C286" s="143" t="s">
        <v>601</v>
      </c>
      <c r="D286" s="143" t="s">
        <v>160</v>
      </c>
      <c r="E286" s="144" t="s">
        <v>602</v>
      </c>
      <c r="F286" s="227" t="s">
        <v>603</v>
      </c>
      <c r="G286" s="228"/>
      <c r="H286" s="228"/>
      <c r="I286" s="228"/>
      <c r="J286" s="145" t="s">
        <v>581</v>
      </c>
      <c r="K286" s="146">
        <v>20</v>
      </c>
      <c r="L286" s="147">
        <v>0</v>
      </c>
      <c r="M286" s="230">
        <v>0</v>
      </c>
      <c r="N286" s="228"/>
      <c r="O286" s="228"/>
      <c r="P286" s="229">
        <f>ROUND($V$286*$K$286,2)</f>
        <v>0</v>
      </c>
      <c r="Q286" s="228"/>
      <c r="R286" s="25"/>
      <c r="T286" s="148"/>
      <c r="U286" s="31" t="s">
        <v>50</v>
      </c>
      <c r="V286" s="104">
        <f>$L$286+$M$286</f>
        <v>0</v>
      </c>
      <c r="W286" s="104">
        <f>ROUND($L$286*$K$286,2)</f>
        <v>0</v>
      </c>
      <c r="X286" s="104">
        <f>ROUND($M$286*$K$286,2)</f>
        <v>0</v>
      </c>
      <c r="Y286" s="24"/>
      <c r="Z286" s="149">
        <f>$Y$286*$K$286</f>
        <v>0</v>
      </c>
      <c r="AA286" s="149">
        <v>0</v>
      </c>
      <c r="AB286" s="149">
        <f>$AA$286*$K$286</f>
        <v>0</v>
      </c>
      <c r="AC286" s="149">
        <v>0</v>
      </c>
      <c r="AD286" s="150">
        <f>$AC$286*$K$286</f>
        <v>0</v>
      </c>
      <c r="AR286" s="6" t="s">
        <v>177</v>
      </c>
      <c r="AT286" s="6" t="s">
        <v>160</v>
      </c>
      <c r="AU286" s="6" t="s">
        <v>102</v>
      </c>
      <c r="AY286" s="6" t="s">
        <v>159</v>
      </c>
      <c r="BE286" s="89">
        <f>IF($U$286="základní",$P$286,0)</f>
        <v>0</v>
      </c>
      <c r="BF286" s="89">
        <f>IF($U$286="snížená",$P$286,0)</f>
        <v>0</v>
      </c>
      <c r="BG286" s="89">
        <f>IF($U$286="zákl. přenesená",$P$286,0)</f>
        <v>0</v>
      </c>
      <c r="BH286" s="89">
        <f>IF($U$286="sníž. přenesená",$P$286,0)</f>
        <v>0</v>
      </c>
      <c r="BI286" s="89">
        <f>IF($U$286="nulová",$P$286,0)</f>
        <v>0</v>
      </c>
      <c r="BJ286" s="6" t="s">
        <v>23</v>
      </c>
      <c r="BK286" s="89">
        <f>ROUND($V$286*$K$286,2)</f>
        <v>0</v>
      </c>
      <c r="BL286" s="6" t="s">
        <v>177</v>
      </c>
      <c r="BM286" s="6" t="s">
        <v>604</v>
      </c>
    </row>
    <row r="287" spans="2:63" s="131" customFormat="1" ht="30.75" customHeight="1">
      <c r="B287" s="132"/>
      <c r="C287" s="133"/>
      <c r="D287" s="142" t="s">
        <v>128</v>
      </c>
      <c r="E287" s="142"/>
      <c r="F287" s="142"/>
      <c r="G287" s="142"/>
      <c r="H287" s="142"/>
      <c r="I287" s="142"/>
      <c r="J287" s="142"/>
      <c r="K287" s="142"/>
      <c r="L287" s="142"/>
      <c r="M287" s="236">
        <f>$BK$287</f>
        <v>0</v>
      </c>
      <c r="N287" s="237"/>
      <c r="O287" s="237"/>
      <c r="P287" s="237" t="s">
        <v>158</v>
      </c>
      <c r="Q287" s="235"/>
      <c r="R287" s="135"/>
      <c r="T287" s="136"/>
      <c r="U287" s="133"/>
      <c r="V287" s="133"/>
      <c r="W287" s="137">
        <f>SUM($W$288:$W$300)</f>
        <v>0</v>
      </c>
      <c r="X287" s="137">
        <f>SUM($X$288:$X$300)</f>
        <v>0</v>
      </c>
      <c r="Y287" s="133"/>
      <c r="Z287" s="138">
        <f>SUM($Z$288:$Z$300)</f>
        <v>0</v>
      </c>
      <c r="AA287" s="133"/>
      <c r="AB287" s="138">
        <f>SUM($AB$288:$AB$300)</f>
        <v>0</v>
      </c>
      <c r="AC287" s="133"/>
      <c r="AD287" s="139">
        <f>SUM($AD$288:$AD$300)</f>
        <v>0</v>
      </c>
      <c r="AR287" s="140" t="s">
        <v>184</v>
      </c>
      <c r="AT287" s="140" t="s">
        <v>86</v>
      </c>
      <c r="AU287" s="140" t="s">
        <v>23</v>
      </c>
      <c r="AY287" s="140" t="s">
        <v>159</v>
      </c>
      <c r="BK287" s="141">
        <f>SUM($BK$288:$BK$300)</f>
        <v>0</v>
      </c>
    </row>
    <row r="288" spans="2:65" s="6" customFormat="1" ht="27" customHeight="1">
      <c r="B288" s="23"/>
      <c r="C288" s="143" t="s">
        <v>29</v>
      </c>
      <c r="D288" s="143" t="s">
        <v>160</v>
      </c>
      <c r="E288" s="144" t="s">
        <v>605</v>
      </c>
      <c r="F288" s="227" t="s">
        <v>606</v>
      </c>
      <c r="G288" s="228"/>
      <c r="H288" s="228"/>
      <c r="I288" s="228"/>
      <c r="J288" s="145" t="s">
        <v>599</v>
      </c>
      <c r="K288" s="146">
        <v>47.3</v>
      </c>
      <c r="L288" s="147">
        <v>0</v>
      </c>
      <c r="M288" s="230">
        <v>0</v>
      </c>
      <c r="N288" s="228"/>
      <c r="O288" s="228"/>
      <c r="P288" s="229">
        <f>ROUND($V$288*$K$288,2)</f>
        <v>0</v>
      </c>
      <c r="Q288" s="228"/>
      <c r="R288" s="25"/>
      <c r="T288" s="148"/>
      <c r="U288" s="31" t="s">
        <v>50</v>
      </c>
      <c r="V288" s="104">
        <f>$L$288+$M$288</f>
        <v>0</v>
      </c>
      <c r="W288" s="104">
        <f>ROUND($L$288*$K$288,2)</f>
        <v>0</v>
      </c>
      <c r="X288" s="104">
        <f>ROUND($M$288*$K$288,2)</f>
        <v>0</v>
      </c>
      <c r="Y288" s="24"/>
      <c r="Z288" s="149">
        <f>$Y$288*$K$288</f>
        <v>0</v>
      </c>
      <c r="AA288" s="149">
        <v>0</v>
      </c>
      <c r="AB288" s="149">
        <f>$AA$288*$K$288</f>
        <v>0</v>
      </c>
      <c r="AC288" s="149">
        <v>0</v>
      </c>
      <c r="AD288" s="150">
        <f>$AC$288*$K$288</f>
        <v>0</v>
      </c>
      <c r="AR288" s="6" t="s">
        <v>595</v>
      </c>
      <c r="AT288" s="6" t="s">
        <v>160</v>
      </c>
      <c r="AU288" s="6" t="s">
        <v>102</v>
      </c>
      <c r="AY288" s="6" t="s">
        <v>159</v>
      </c>
      <c r="BE288" s="89">
        <f>IF($U$288="základní",$P$288,0)</f>
        <v>0</v>
      </c>
      <c r="BF288" s="89">
        <f>IF($U$288="snížená",$P$288,0)</f>
        <v>0</v>
      </c>
      <c r="BG288" s="89">
        <f>IF($U$288="zákl. přenesená",$P$288,0)</f>
        <v>0</v>
      </c>
      <c r="BH288" s="89">
        <f>IF($U$288="sníž. přenesená",$P$288,0)</f>
        <v>0</v>
      </c>
      <c r="BI288" s="89">
        <f>IF($U$288="nulová",$P$288,0)</f>
        <v>0</v>
      </c>
      <c r="BJ288" s="6" t="s">
        <v>23</v>
      </c>
      <c r="BK288" s="89">
        <f>ROUND($V$288*$K$288,2)</f>
        <v>0</v>
      </c>
      <c r="BL288" s="6" t="s">
        <v>595</v>
      </c>
      <c r="BM288" s="6" t="s">
        <v>607</v>
      </c>
    </row>
    <row r="289" spans="2:47" s="6" customFormat="1" ht="30.75" customHeight="1">
      <c r="B289" s="23"/>
      <c r="C289" s="24"/>
      <c r="D289" s="24"/>
      <c r="E289" s="24"/>
      <c r="F289" s="233" t="s">
        <v>608</v>
      </c>
      <c r="G289" s="183"/>
      <c r="H289" s="183"/>
      <c r="I289" s="183"/>
      <c r="J289" s="24"/>
      <c r="K289" s="24"/>
      <c r="L289" s="24"/>
      <c r="M289" s="24"/>
      <c r="N289" s="24"/>
      <c r="O289" s="24"/>
      <c r="P289" s="24"/>
      <c r="Q289" s="24"/>
      <c r="R289" s="25"/>
      <c r="T289" s="64"/>
      <c r="U289" s="24"/>
      <c r="V289" s="24"/>
      <c r="W289" s="24"/>
      <c r="X289" s="24"/>
      <c r="Y289" s="24"/>
      <c r="Z289" s="24"/>
      <c r="AA289" s="24"/>
      <c r="AB289" s="24"/>
      <c r="AC289" s="24"/>
      <c r="AD289" s="65"/>
      <c r="AT289" s="6" t="s">
        <v>183</v>
      </c>
      <c r="AU289" s="6" t="s">
        <v>102</v>
      </c>
    </row>
    <row r="290" spans="2:65" s="6" customFormat="1" ht="27" customHeight="1">
      <c r="B290" s="23"/>
      <c r="C290" s="151" t="s">
        <v>609</v>
      </c>
      <c r="D290" s="151" t="s">
        <v>166</v>
      </c>
      <c r="E290" s="152" t="s">
        <v>610</v>
      </c>
      <c r="F290" s="231" t="s">
        <v>611</v>
      </c>
      <c r="G290" s="232"/>
      <c r="H290" s="232"/>
      <c r="I290" s="232"/>
      <c r="J290" s="153" t="s">
        <v>599</v>
      </c>
      <c r="K290" s="154">
        <v>1</v>
      </c>
      <c r="L290" s="155">
        <v>0</v>
      </c>
      <c r="M290" s="232"/>
      <c r="N290" s="232"/>
      <c r="O290" s="228"/>
      <c r="P290" s="229">
        <f>ROUND($V$290*$K$290,2)</f>
        <v>0</v>
      </c>
      <c r="Q290" s="228"/>
      <c r="R290" s="25"/>
      <c r="T290" s="148"/>
      <c r="U290" s="31" t="s">
        <v>50</v>
      </c>
      <c r="V290" s="104">
        <f>$L$290+$M$290</f>
        <v>0</v>
      </c>
      <c r="W290" s="104">
        <f>ROUND($L$290*$K$290,2)</f>
        <v>0</v>
      </c>
      <c r="X290" s="104">
        <f>ROUND($M$290*$K$290,2)</f>
        <v>0</v>
      </c>
      <c r="Y290" s="24"/>
      <c r="Z290" s="149">
        <f>$Y$290*$K$290</f>
        <v>0</v>
      </c>
      <c r="AA290" s="149">
        <v>0</v>
      </c>
      <c r="AB290" s="149">
        <f>$AA$290*$K$290</f>
        <v>0</v>
      </c>
      <c r="AC290" s="149">
        <v>0</v>
      </c>
      <c r="AD290" s="150">
        <f>$AC$290*$K$290</f>
        <v>0</v>
      </c>
      <c r="AR290" s="6" t="s">
        <v>595</v>
      </c>
      <c r="AT290" s="6" t="s">
        <v>166</v>
      </c>
      <c r="AU290" s="6" t="s">
        <v>102</v>
      </c>
      <c r="AY290" s="6" t="s">
        <v>159</v>
      </c>
      <c r="BE290" s="89">
        <f>IF($U$290="základní",$P$290,0)</f>
        <v>0</v>
      </c>
      <c r="BF290" s="89">
        <f>IF($U$290="snížená",$P$290,0)</f>
        <v>0</v>
      </c>
      <c r="BG290" s="89">
        <f>IF($U$290="zákl. přenesená",$P$290,0)</f>
        <v>0</v>
      </c>
      <c r="BH290" s="89">
        <f>IF($U$290="sníž. přenesená",$P$290,0)</f>
        <v>0</v>
      </c>
      <c r="BI290" s="89">
        <f>IF($U$290="nulová",$P$290,0)</f>
        <v>0</v>
      </c>
      <c r="BJ290" s="6" t="s">
        <v>23</v>
      </c>
      <c r="BK290" s="89">
        <f>ROUND($V$290*$K$290,2)</f>
        <v>0</v>
      </c>
      <c r="BL290" s="6" t="s">
        <v>595</v>
      </c>
      <c r="BM290" s="6" t="s">
        <v>612</v>
      </c>
    </row>
    <row r="291" spans="2:47" s="6" customFormat="1" ht="111.75" customHeight="1">
      <c r="B291" s="23"/>
      <c r="C291" s="24"/>
      <c r="D291" s="24"/>
      <c r="E291" s="24"/>
      <c r="F291" s="233" t="s">
        <v>613</v>
      </c>
      <c r="G291" s="183"/>
      <c r="H291" s="183"/>
      <c r="I291" s="183"/>
      <c r="J291" s="24"/>
      <c r="K291" s="24"/>
      <c r="L291" s="24"/>
      <c r="M291" s="24"/>
      <c r="N291" s="24"/>
      <c r="O291" s="24"/>
      <c r="P291" s="24"/>
      <c r="Q291" s="24"/>
      <c r="R291" s="25"/>
      <c r="T291" s="64"/>
      <c r="U291" s="24"/>
      <c r="V291" s="24"/>
      <c r="W291" s="24"/>
      <c r="X291" s="24"/>
      <c r="Y291" s="24"/>
      <c r="Z291" s="24"/>
      <c r="AA291" s="24"/>
      <c r="AB291" s="24"/>
      <c r="AC291" s="24"/>
      <c r="AD291" s="65"/>
      <c r="AT291" s="6" t="s">
        <v>183</v>
      </c>
      <c r="AU291" s="6" t="s">
        <v>102</v>
      </c>
    </row>
    <row r="292" spans="2:65" s="6" customFormat="1" ht="15.75" customHeight="1">
      <c r="B292" s="23"/>
      <c r="C292" s="151" t="s">
        <v>614</v>
      </c>
      <c r="D292" s="151" t="s">
        <v>166</v>
      </c>
      <c r="E292" s="152" t="s">
        <v>615</v>
      </c>
      <c r="F292" s="231" t="s">
        <v>616</v>
      </c>
      <c r="G292" s="232"/>
      <c r="H292" s="232"/>
      <c r="I292" s="232"/>
      <c r="J292" s="153" t="s">
        <v>169</v>
      </c>
      <c r="K292" s="154">
        <v>1</v>
      </c>
      <c r="L292" s="155">
        <v>0</v>
      </c>
      <c r="M292" s="232"/>
      <c r="N292" s="232"/>
      <c r="O292" s="228"/>
      <c r="P292" s="229">
        <f>ROUND($V$292*$K$292,2)</f>
        <v>0</v>
      </c>
      <c r="Q292" s="228"/>
      <c r="R292" s="25"/>
      <c r="T292" s="148"/>
      <c r="U292" s="31" t="s">
        <v>50</v>
      </c>
      <c r="V292" s="104">
        <f>$L$292+$M$292</f>
        <v>0</v>
      </c>
      <c r="W292" s="104">
        <f>ROUND($L$292*$K$292,2)</f>
        <v>0</v>
      </c>
      <c r="X292" s="104">
        <f>ROUND($M$292*$K$292,2)</f>
        <v>0</v>
      </c>
      <c r="Y292" s="24"/>
      <c r="Z292" s="149">
        <f>$Y$292*$K$292</f>
        <v>0</v>
      </c>
      <c r="AA292" s="149">
        <v>0</v>
      </c>
      <c r="AB292" s="149">
        <f>$AA$292*$K$292</f>
        <v>0</v>
      </c>
      <c r="AC292" s="149">
        <v>0</v>
      </c>
      <c r="AD292" s="150">
        <f>$AC$292*$K$292</f>
        <v>0</v>
      </c>
      <c r="AR292" s="6" t="s">
        <v>595</v>
      </c>
      <c r="AT292" s="6" t="s">
        <v>166</v>
      </c>
      <c r="AU292" s="6" t="s">
        <v>102</v>
      </c>
      <c r="AY292" s="6" t="s">
        <v>159</v>
      </c>
      <c r="BE292" s="89">
        <f>IF($U$292="základní",$P$292,0)</f>
        <v>0</v>
      </c>
      <c r="BF292" s="89">
        <f>IF($U$292="snížená",$P$292,0)</f>
        <v>0</v>
      </c>
      <c r="BG292" s="89">
        <f>IF($U$292="zákl. přenesená",$P$292,0)</f>
        <v>0</v>
      </c>
      <c r="BH292" s="89">
        <f>IF($U$292="sníž. přenesená",$P$292,0)</f>
        <v>0</v>
      </c>
      <c r="BI292" s="89">
        <f>IF($U$292="nulová",$P$292,0)</f>
        <v>0</v>
      </c>
      <c r="BJ292" s="6" t="s">
        <v>23</v>
      </c>
      <c r="BK292" s="89">
        <f>ROUND($V$292*$K$292,2)</f>
        <v>0</v>
      </c>
      <c r="BL292" s="6" t="s">
        <v>595</v>
      </c>
      <c r="BM292" s="6" t="s">
        <v>617</v>
      </c>
    </row>
    <row r="293" spans="2:47" s="6" customFormat="1" ht="409.6" customHeight="1">
      <c r="B293" s="23"/>
      <c r="C293" s="24"/>
      <c r="D293" s="24"/>
      <c r="E293" s="24"/>
      <c r="F293" s="233" t="s">
        <v>618</v>
      </c>
      <c r="G293" s="183"/>
      <c r="H293" s="183"/>
      <c r="I293" s="183"/>
      <c r="J293" s="24"/>
      <c r="K293" s="24"/>
      <c r="L293" s="24"/>
      <c r="M293" s="24"/>
      <c r="N293" s="24"/>
      <c r="O293" s="24"/>
      <c r="P293" s="24"/>
      <c r="Q293" s="24"/>
      <c r="R293" s="25"/>
      <c r="T293" s="64"/>
      <c r="U293" s="24"/>
      <c r="V293" s="24"/>
      <c r="W293" s="24"/>
      <c r="X293" s="24"/>
      <c r="Y293" s="24"/>
      <c r="Z293" s="24"/>
      <c r="AA293" s="24"/>
      <c r="AB293" s="24"/>
      <c r="AC293" s="24"/>
      <c r="AD293" s="65"/>
      <c r="AT293" s="6" t="s">
        <v>183</v>
      </c>
      <c r="AU293" s="6" t="s">
        <v>102</v>
      </c>
    </row>
    <row r="294" spans="2:65" s="6" customFormat="1" ht="15.75" customHeight="1">
      <c r="B294" s="23"/>
      <c r="C294" s="151" t="s">
        <v>619</v>
      </c>
      <c r="D294" s="151" t="s">
        <v>166</v>
      </c>
      <c r="E294" s="152" t="s">
        <v>620</v>
      </c>
      <c r="F294" s="231" t="s">
        <v>621</v>
      </c>
      <c r="G294" s="232"/>
      <c r="H294" s="232"/>
      <c r="I294" s="232"/>
      <c r="J294" s="153" t="s">
        <v>169</v>
      </c>
      <c r="K294" s="154">
        <v>2</v>
      </c>
      <c r="L294" s="155">
        <v>0</v>
      </c>
      <c r="M294" s="232"/>
      <c r="N294" s="232"/>
      <c r="O294" s="228"/>
      <c r="P294" s="229">
        <f>ROUND($V$294*$K$294,2)</f>
        <v>0</v>
      </c>
      <c r="Q294" s="228"/>
      <c r="R294" s="25"/>
      <c r="T294" s="148"/>
      <c r="U294" s="31" t="s">
        <v>50</v>
      </c>
      <c r="V294" s="104">
        <f>$L$294+$M$294</f>
        <v>0</v>
      </c>
      <c r="W294" s="104">
        <f>ROUND($L$294*$K$294,2)</f>
        <v>0</v>
      </c>
      <c r="X294" s="104">
        <f>ROUND($M$294*$K$294,2)</f>
        <v>0</v>
      </c>
      <c r="Y294" s="24"/>
      <c r="Z294" s="149">
        <f>$Y$294*$K$294</f>
        <v>0</v>
      </c>
      <c r="AA294" s="149">
        <v>0</v>
      </c>
      <c r="AB294" s="149">
        <f>$AA$294*$K$294</f>
        <v>0</v>
      </c>
      <c r="AC294" s="149">
        <v>0</v>
      </c>
      <c r="AD294" s="150">
        <f>$AC$294*$K$294</f>
        <v>0</v>
      </c>
      <c r="AR294" s="6" t="s">
        <v>595</v>
      </c>
      <c r="AT294" s="6" t="s">
        <v>166</v>
      </c>
      <c r="AU294" s="6" t="s">
        <v>102</v>
      </c>
      <c r="AY294" s="6" t="s">
        <v>159</v>
      </c>
      <c r="BE294" s="89">
        <f>IF($U$294="základní",$P$294,0)</f>
        <v>0</v>
      </c>
      <c r="BF294" s="89">
        <f>IF($U$294="snížená",$P$294,0)</f>
        <v>0</v>
      </c>
      <c r="BG294" s="89">
        <f>IF($U$294="zákl. přenesená",$P$294,0)</f>
        <v>0</v>
      </c>
      <c r="BH294" s="89">
        <f>IF($U$294="sníž. přenesená",$P$294,0)</f>
        <v>0</v>
      </c>
      <c r="BI294" s="89">
        <f>IF($U$294="nulová",$P$294,0)</f>
        <v>0</v>
      </c>
      <c r="BJ294" s="6" t="s">
        <v>23</v>
      </c>
      <c r="BK294" s="89">
        <f>ROUND($V$294*$K$294,2)</f>
        <v>0</v>
      </c>
      <c r="BL294" s="6" t="s">
        <v>595</v>
      </c>
      <c r="BM294" s="6" t="s">
        <v>622</v>
      </c>
    </row>
    <row r="295" spans="2:47" s="6" customFormat="1" ht="71.25" customHeight="1">
      <c r="B295" s="23"/>
      <c r="C295" s="24"/>
      <c r="D295" s="24"/>
      <c r="E295" s="24"/>
      <c r="F295" s="233" t="s">
        <v>623</v>
      </c>
      <c r="G295" s="183"/>
      <c r="H295" s="183"/>
      <c r="I295" s="183"/>
      <c r="J295" s="24"/>
      <c r="K295" s="24"/>
      <c r="L295" s="24"/>
      <c r="M295" s="24"/>
      <c r="N295" s="24"/>
      <c r="O295" s="24"/>
      <c r="P295" s="24"/>
      <c r="Q295" s="24"/>
      <c r="R295" s="25"/>
      <c r="T295" s="64"/>
      <c r="U295" s="24"/>
      <c r="V295" s="24"/>
      <c r="W295" s="24"/>
      <c r="X295" s="24"/>
      <c r="Y295" s="24"/>
      <c r="Z295" s="24"/>
      <c r="AA295" s="24"/>
      <c r="AB295" s="24"/>
      <c r="AC295" s="24"/>
      <c r="AD295" s="65"/>
      <c r="AT295" s="6" t="s">
        <v>183</v>
      </c>
      <c r="AU295" s="6" t="s">
        <v>102</v>
      </c>
    </row>
    <row r="296" spans="2:65" s="6" customFormat="1" ht="27" customHeight="1">
      <c r="B296" s="23"/>
      <c r="C296" s="151" t="s">
        <v>624</v>
      </c>
      <c r="D296" s="151" t="s">
        <v>166</v>
      </c>
      <c r="E296" s="152" t="s">
        <v>625</v>
      </c>
      <c r="F296" s="231" t="s">
        <v>626</v>
      </c>
      <c r="G296" s="232"/>
      <c r="H296" s="232"/>
      <c r="I296" s="232"/>
      <c r="J296" s="153" t="s">
        <v>169</v>
      </c>
      <c r="K296" s="154">
        <v>4</v>
      </c>
      <c r="L296" s="155">
        <v>0</v>
      </c>
      <c r="M296" s="232"/>
      <c r="N296" s="232"/>
      <c r="O296" s="228"/>
      <c r="P296" s="229">
        <f>ROUND($V$296*$K$296,2)</f>
        <v>0</v>
      </c>
      <c r="Q296" s="228"/>
      <c r="R296" s="25"/>
      <c r="T296" s="148"/>
      <c r="U296" s="31" t="s">
        <v>50</v>
      </c>
      <c r="V296" s="104">
        <f>$L$296+$M$296</f>
        <v>0</v>
      </c>
      <c r="W296" s="104">
        <f>ROUND($L$296*$K$296,2)</f>
        <v>0</v>
      </c>
      <c r="X296" s="104">
        <f>ROUND($M$296*$K$296,2)</f>
        <v>0</v>
      </c>
      <c r="Y296" s="24"/>
      <c r="Z296" s="149">
        <f>$Y$296*$K$296</f>
        <v>0</v>
      </c>
      <c r="AA296" s="149">
        <v>0</v>
      </c>
      <c r="AB296" s="149">
        <f>$AA$296*$K$296</f>
        <v>0</v>
      </c>
      <c r="AC296" s="149">
        <v>0</v>
      </c>
      <c r="AD296" s="150">
        <f>$AC$296*$K$296</f>
        <v>0</v>
      </c>
      <c r="AR296" s="6" t="s">
        <v>595</v>
      </c>
      <c r="AT296" s="6" t="s">
        <v>166</v>
      </c>
      <c r="AU296" s="6" t="s">
        <v>102</v>
      </c>
      <c r="AY296" s="6" t="s">
        <v>159</v>
      </c>
      <c r="BE296" s="89">
        <f>IF($U$296="základní",$P$296,0)</f>
        <v>0</v>
      </c>
      <c r="BF296" s="89">
        <f>IF($U$296="snížená",$P$296,0)</f>
        <v>0</v>
      </c>
      <c r="BG296" s="89">
        <f>IF($U$296="zákl. přenesená",$P$296,0)</f>
        <v>0</v>
      </c>
      <c r="BH296" s="89">
        <f>IF($U$296="sníž. přenesená",$P$296,0)</f>
        <v>0</v>
      </c>
      <c r="BI296" s="89">
        <f>IF($U$296="nulová",$P$296,0)</f>
        <v>0</v>
      </c>
      <c r="BJ296" s="6" t="s">
        <v>23</v>
      </c>
      <c r="BK296" s="89">
        <f>ROUND($V$296*$K$296,2)</f>
        <v>0</v>
      </c>
      <c r="BL296" s="6" t="s">
        <v>595</v>
      </c>
      <c r="BM296" s="6" t="s">
        <v>627</v>
      </c>
    </row>
    <row r="297" spans="2:47" s="6" customFormat="1" ht="30.75" customHeight="1">
      <c r="B297" s="23"/>
      <c r="C297" s="24"/>
      <c r="D297" s="24"/>
      <c r="E297" s="24"/>
      <c r="F297" s="233" t="s">
        <v>628</v>
      </c>
      <c r="G297" s="183"/>
      <c r="H297" s="183"/>
      <c r="I297" s="183"/>
      <c r="J297" s="24"/>
      <c r="K297" s="24"/>
      <c r="L297" s="24"/>
      <c r="M297" s="24"/>
      <c r="N297" s="24"/>
      <c r="O297" s="24"/>
      <c r="P297" s="24"/>
      <c r="Q297" s="24"/>
      <c r="R297" s="25"/>
      <c r="T297" s="64"/>
      <c r="U297" s="24"/>
      <c r="V297" s="24"/>
      <c r="W297" s="24"/>
      <c r="X297" s="24"/>
      <c r="Y297" s="24"/>
      <c r="Z297" s="24"/>
      <c r="AA297" s="24"/>
      <c r="AB297" s="24"/>
      <c r="AC297" s="24"/>
      <c r="AD297" s="65"/>
      <c r="AT297" s="6" t="s">
        <v>183</v>
      </c>
      <c r="AU297" s="6" t="s">
        <v>102</v>
      </c>
    </row>
    <row r="298" spans="2:65" s="6" customFormat="1" ht="15.75" customHeight="1">
      <c r="B298" s="23"/>
      <c r="C298" s="151" t="s">
        <v>629</v>
      </c>
      <c r="D298" s="151" t="s">
        <v>166</v>
      </c>
      <c r="E298" s="152" t="s">
        <v>630</v>
      </c>
      <c r="F298" s="231" t="s">
        <v>631</v>
      </c>
      <c r="G298" s="232"/>
      <c r="H298" s="232"/>
      <c r="I298" s="232"/>
      <c r="J298" s="153" t="s">
        <v>169</v>
      </c>
      <c r="K298" s="154">
        <v>2</v>
      </c>
      <c r="L298" s="155">
        <v>0</v>
      </c>
      <c r="M298" s="232"/>
      <c r="N298" s="232"/>
      <c r="O298" s="228"/>
      <c r="P298" s="229">
        <f>ROUND($V$298*$K$298,2)</f>
        <v>0</v>
      </c>
      <c r="Q298" s="228"/>
      <c r="R298" s="25"/>
      <c r="T298" s="148"/>
      <c r="U298" s="31" t="s">
        <v>50</v>
      </c>
      <c r="V298" s="104">
        <f>$L$298+$M$298</f>
        <v>0</v>
      </c>
      <c r="W298" s="104">
        <f>ROUND($L$298*$K$298,2)</f>
        <v>0</v>
      </c>
      <c r="X298" s="104">
        <f>ROUND($M$298*$K$298,2)</f>
        <v>0</v>
      </c>
      <c r="Y298" s="24"/>
      <c r="Z298" s="149">
        <f>$Y$298*$K$298</f>
        <v>0</v>
      </c>
      <c r="AA298" s="149">
        <v>0</v>
      </c>
      <c r="AB298" s="149">
        <f>$AA$298*$K$298</f>
        <v>0</v>
      </c>
      <c r="AC298" s="149">
        <v>0</v>
      </c>
      <c r="AD298" s="150">
        <f>$AC$298*$K$298</f>
        <v>0</v>
      </c>
      <c r="AR298" s="6" t="s">
        <v>595</v>
      </c>
      <c r="AT298" s="6" t="s">
        <v>166</v>
      </c>
      <c r="AU298" s="6" t="s">
        <v>102</v>
      </c>
      <c r="AY298" s="6" t="s">
        <v>159</v>
      </c>
      <c r="BE298" s="89">
        <f>IF($U$298="základní",$P$298,0)</f>
        <v>0</v>
      </c>
      <c r="BF298" s="89">
        <f>IF($U$298="snížená",$P$298,0)</f>
        <v>0</v>
      </c>
      <c r="BG298" s="89">
        <f>IF($U$298="zákl. přenesená",$P$298,0)</f>
        <v>0</v>
      </c>
      <c r="BH298" s="89">
        <f>IF($U$298="sníž. přenesená",$P$298,0)</f>
        <v>0</v>
      </c>
      <c r="BI298" s="89">
        <f>IF($U$298="nulová",$P$298,0)</f>
        <v>0</v>
      </c>
      <c r="BJ298" s="6" t="s">
        <v>23</v>
      </c>
      <c r="BK298" s="89">
        <f>ROUND($V$298*$K$298,2)</f>
        <v>0</v>
      </c>
      <c r="BL298" s="6" t="s">
        <v>595</v>
      </c>
      <c r="BM298" s="6" t="s">
        <v>632</v>
      </c>
    </row>
    <row r="299" spans="2:47" s="6" customFormat="1" ht="273.75" customHeight="1">
      <c r="B299" s="23"/>
      <c r="C299" s="24"/>
      <c r="D299" s="24"/>
      <c r="E299" s="24"/>
      <c r="F299" s="233" t="s">
        <v>633</v>
      </c>
      <c r="G299" s="183"/>
      <c r="H299" s="183"/>
      <c r="I299" s="183"/>
      <c r="J299" s="24"/>
      <c r="K299" s="24"/>
      <c r="L299" s="24"/>
      <c r="M299" s="24"/>
      <c r="N299" s="24"/>
      <c r="O299" s="24"/>
      <c r="P299" s="24"/>
      <c r="Q299" s="24"/>
      <c r="R299" s="25"/>
      <c r="T299" s="64"/>
      <c r="U299" s="24"/>
      <c r="V299" s="24"/>
      <c r="W299" s="24"/>
      <c r="X299" s="24"/>
      <c r="Y299" s="24"/>
      <c r="Z299" s="24"/>
      <c r="AA299" s="24"/>
      <c r="AB299" s="24"/>
      <c r="AC299" s="24"/>
      <c r="AD299" s="65"/>
      <c r="AT299" s="6" t="s">
        <v>183</v>
      </c>
      <c r="AU299" s="6" t="s">
        <v>102</v>
      </c>
    </row>
    <row r="300" spans="2:65" s="6" customFormat="1" ht="15.75" customHeight="1">
      <c r="B300" s="23"/>
      <c r="C300" s="143" t="s">
        <v>634</v>
      </c>
      <c r="D300" s="143" t="s">
        <v>160</v>
      </c>
      <c r="E300" s="144" t="s">
        <v>635</v>
      </c>
      <c r="F300" s="227" t="s">
        <v>636</v>
      </c>
      <c r="G300" s="228"/>
      <c r="H300" s="228"/>
      <c r="I300" s="228"/>
      <c r="J300" s="145" t="s">
        <v>599</v>
      </c>
      <c r="K300" s="146">
        <v>1</v>
      </c>
      <c r="L300" s="147">
        <v>0</v>
      </c>
      <c r="M300" s="230">
        <v>0</v>
      </c>
      <c r="N300" s="228"/>
      <c r="O300" s="228"/>
      <c r="P300" s="229">
        <f>ROUND($V$300*$K$300,2)</f>
        <v>0</v>
      </c>
      <c r="Q300" s="228"/>
      <c r="R300" s="25"/>
      <c r="T300" s="148"/>
      <c r="U300" s="31" t="s">
        <v>50</v>
      </c>
      <c r="V300" s="104">
        <f>$L$300+$M$300</f>
        <v>0</v>
      </c>
      <c r="W300" s="104">
        <f>ROUND($L$300*$K$300,2)</f>
        <v>0</v>
      </c>
      <c r="X300" s="104">
        <f>ROUND($M$300*$K$300,2)</f>
        <v>0</v>
      </c>
      <c r="Y300" s="24"/>
      <c r="Z300" s="149">
        <f>$Y$300*$K$300</f>
        <v>0</v>
      </c>
      <c r="AA300" s="149">
        <v>0</v>
      </c>
      <c r="AB300" s="149">
        <f>$AA$300*$K$300</f>
        <v>0</v>
      </c>
      <c r="AC300" s="149">
        <v>0</v>
      </c>
      <c r="AD300" s="150">
        <f>$AC$300*$K$300</f>
        <v>0</v>
      </c>
      <c r="AR300" s="6" t="s">
        <v>595</v>
      </c>
      <c r="AT300" s="6" t="s">
        <v>160</v>
      </c>
      <c r="AU300" s="6" t="s">
        <v>102</v>
      </c>
      <c r="AY300" s="6" t="s">
        <v>159</v>
      </c>
      <c r="BE300" s="89">
        <f>IF($U$300="základní",$P$300,0)</f>
        <v>0</v>
      </c>
      <c r="BF300" s="89">
        <f>IF($U$300="snížená",$P$300,0)</f>
        <v>0</v>
      </c>
      <c r="BG300" s="89">
        <f>IF($U$300="zákl. přenesená",$P$300,0)</f>
        <v>0</v>
      </c>
      <c r="BH300" s="89">
        <f>IF($U$300="sníž. přenesená",$P$300,0)</f>
        <v>0</v>
      </c>
      <c r="BI300" s="89">
        <f>IF($U$300="nulová",$P$300,0)</f>
        <v>0</v>
      </c>
      <c r="BJ300" s="6" t="s">
        <v>23</v>
      </c>
      <c r="BK300" s="89">
        <f>ROUND($V$300*$K$300,2)</f>
        <v>0</v>
      </c>
      <c r="BL300" s="6" t="s">
        <v>595</v>
      </c>
      <c r="BM300" s="6" t="s">
        <v>637</v>
      </c>
    </row>
    <row r="301" spans="2:63" s="6" customFormat="1" ht="51" customHeight="1">
      <c r="B301" s="23"/>
      <c r="C301" s="24"/>
      <c r="D301" s="134" t="s">
        <v>638</v>
      </c>
      <c r="E301" s="24"/>
      <c r="F301" s="24"/>
      <c r="G301" s="24"/>
      <c r="H301" s="24"/>
      <c r="I301" s="24"/>
      <c r="J301" s="24"/>
      <c r="K301" s="24"/>
      <c r="L301" s="24"/>
      <c r="M301" s="223">
        <f>$BK$301</f>
        <v>0</v>
      </c>
      <c r="N301" s="183"/>
      <c r="O301" s="183"/>
      <c r="P301" s="242"/>
      <c r="Q301" s="183"/>
      <c r="R301" s="25"/>
      <c r="T301" s="64"/>
      <c r="U301" s="24"/>
      <c r="V301" s="24"/>
      <c r="W301" s="137">
        <f>SUM($W$302:$W$306)</f>
        <v>0</v>
      </c>
      <c r="X301" s="137">
        <f>SUM($X$302:$X$306)</f>
        <v>0</v>
      </c>
      <c r="Y301" s="24"/>
      <c r="Z301" s="24"/>
      <c r="AA301" s="24"/>
      <c r="AB301" s="24"/>
      <c r="AC301" s="24"/>
      <c r="AD301" s="65"/>
      <c r="AT301" s="6" t="s">
        <v>86</v>
      </c>
      <c r="AU301" s="6" t="s">
        <v>87</v>
      </c>
      <c r="AY301" s="6" t="s">
        <v>639</v>
      </c>
      <c r="BK301" s="89">
        <f>SUM($BK$302:$BK$306)</f>
        <v>0</v>
      </c>
    </row>
    <row r="302" spans="2:63" s="6" customFormat="1" ht="23.25" customHeight="1">
      <c r="B302" s="23"/>
      <c r="C302" s="156"/>
      <c r="D302" s="156" t="s">
        <v>160</v>
      </c>
      <c r="E302" s="157"/>
      <c r="F302" s="238"/>
      <c r="G302" s="239"/>
      <c r="H302" s="239"/>
      <c r="I302" s="239"/>
      <c r="J302" s="158"/>
      <c r="K302" s="159"/>
      <c r="L302" s="159"/>
      <c r="M302" s="240"/>
      <c r="N302" s="228"/>
      <c r="O302" s="228"/>
      <c r="P302" s="229">
        <f>$BK$302</f>
        <v>0</v>
      </c>
      <c r="Q302" s="228"/>
      <c r="R302" s="25"/>
      <c r="T302" s="148"/>
      <c r="U302" s="160" t="s">
        <v>50</v>
      </c>
      <c r="V302" s="104">
        <f>$L$302+$M$302</f>
        <v>0</v>
      </c>
      <c r="W302" s="161">
        <f>$L$302*$K$302</f>
        <v>0</v>
      </c>
      <c r="X302" s="161">
        <f>$M$302*$K$302</f>
        <v>0</v>
      </c>
      <c r="Y302" s="24"/>
      <c r="Z302" s="24"/>
      <c r="AA302" s="24"/>
      <c r="AB302" s="24"/>
      <c r="AC302" s="24"/>
      <c r="AD302" s="65"/>
      <c r="AT302" s="6" t="s">
        <v>639</v>
      </c>
      <c r="AU302" s="6" t="s">
        <v>23</v>
      </c>
      <c r="AY302" s="6" t="s">
        <v>639</v>
      </c>
      <c r="BE302" s="89">
        <f>IF($U$302="základní",$P$302,0)</f>
        <v>0</v>
      </c>
      <c r="BF302" s="89">
        <f>IF($U$302="snížená",$P$302,0)</f>
        <v>0</v>
      </c>
      <c r="BG302" s="89">
        <f>IF($U$302="zákl. přenesená",$P$302,0)</f>
        <v>0</v>
      </c>
      <c r="BH302" s="89">
        <f>IF($U$302="sníž. přenesená",$P$302,0)</f>
        <v>0</v>
      </c>
      <c r="BI302" s="89">
        <f>IF($U$302="nulová",$P$302,0)</f>
        <v>0</v>
      </c>
      <c r="BJ302" s="6" t="s">
        <v>23</v>
      </c>
      <c r="BK302" s="89">
        <f>$V$302*$K$302</f>
        <v>0</v>
      </c>
    </row>
    <row r="303" spans="2:63" s="6" customFormat="1" ht="23.25" customHeight="1">
      <c r="B303" s="23"/>
      <c r="C303" s="156"/>
      <c r="D303" s="156" t="s">
        <v>160</v>
      </c>
      <c r="E303" s="157"/>
      <c r="F303" s="238"/>
      <c r="G303" s="239"/>
      <c r="H303" s="239"/>
      <c r="I303" s="239"/>
      <c r="J303" s="158"/>
      <c r="K303" s="159"/>
      <c r="L303" s="159"/>
      <c r="M303" s="240"/>
      <c r="N303" s="228"/>
      <c r="O303" s="228"/>
      <c r="P303" s="229">
        <f>$BK$303</f>
        <v>0</v>
      </c>
      <c r="Q303" s="228"/>
      <c r="R303" s="25"/>
      <c r="T303" s="148"/>
      <c r="U303" s="160" t="s">
        <v>50</v>
      </c>
      <c r="V303" s="104">
        <f>$L$303+$M$303</f>
        <v>0</v>
      </c>
      <c r="W303" s="161">
        <f>$L$303*$K$303</f>
        <v>0</v>
      </c>
      <c r="X303" s="161">
        <f>$M$303*$K$303</f>
        <v>0</v>
      </c>
      <c r="Y303" s="24"/>
      <c r="Z303" s="24"/>
      <c r="AA303" s="24"/>
      <c r="AB303" s="24"/>
      <c r="AC303" s="24"/>
      <c r="AD303" s="65"/>
      <c r="AT303" s="6" t="s">
        <v>639</v>
      </c>
      <c r="AU303" s="6" t="s">
        <v>23</v>
      </c>
      <c r="AY303" s="6" t="s">
        <v>639</v>
      </c>
      <c r="BE303" s="89">
        <f>IF($U$303="základní",$P$303,0)</f>
        <v>0</v>
      </c>
      <c r="BF303" s="89">
        <f>IF($U$303="snížená",$P$303,0)</f>
        <v>0</v>
      </c>
      <c r="BG303" s="89">
        <f>IF($U$303="zákl. přenesená",$P$303,0)</f>
        <v>0</v>
      </c>
      <c r="BH303" s="89">
        <f>IF($U$303="sníž. přenesená",$P$303,0)</f>
        <v>0</v>
      </c>
      <c r="BI303" s="89">
        <f>IF($U$303="nulová",$P$303,0)</f>
        <v>0</v>
      </c>
      <c r="BJ303" s="6" t="s">
        <v>23</v>
      </c>
      <c r="BK303" s="89">
        <f>$V$303*$K$303</f>
        <v>0</v>
      </c>
    </row>
    <row r="304" spans="2:63" s="6" customFormat="1" ht="23.25" customHeight="1">
      <c r="B304" s="23"/>
      <c r="C304" s="156"/>
      <c r="D304" s="156" t="s">
        <v>160</v>
      </c>
      <c r="E304" s="157"/>
      <c r="F304" s="238"/>
      <c r="G304" s="239"/>
      <c r="H304" s="239"/>
      <c r="I304" s="239"/>
      <c r="J304" s="158"/>
      <c r="K304" s="159"/>
      <c r="L304" s="159"/>
      <c r="M304" s="240"/>
      <c r="N304" s="228"/>
      <c r="O304" s="228"/>
      <c r="P304" s="229">
        <f>$BK$304</f>
        <v>0</v>
      </c>
      <c r="Q304" s="228"/>
      <c r="R304" s="25"/>
      <c r="T304" s="148"/>
      <c r="U304" s="160" t="s">
        <v>50</v>
      </c>
      <c r="V304" s="104">
        <f>$L$304+$M$304</f>
        <v>0</v>
      </c>
      <c r="W304" s="161">
        <f>$L$304*$K$304</f>
        <v>0</v>
      </c>
      <c r="X304" s="161">
        <f>$M$304*$K$304</f>
        <v>0</v>
      </c>
      <c r="Y304" s="24"/>
      <c r="Z304" s="24"/>
      <c r="AA304" s="24"/>
      <c r="AB304" s="24"/>
      <c r="AC304" s="24"/>
      <c r="AD304" s="65"/>
      <c r="AT304" s="6" t="s">
        <v>639</v>
      </c>
      <c r="AU304" s="6" t="s">
        <v>23</v>
      </c>
      <c r="AY304" s="6" t="s">
        <v>639</v>
      </c>
      <c r="BE304" s="89">
        <f>IF($U$304="základní",$P$304,0)</f>
        <v>0</v>
      </c>
      <c r="BF304" s="89">
        <f>IF($U$304="snížená",$P$304,0)</f>
        <v>0</v>
      </c>
      <c r="BG304" s="89">
        <f>IF($U$304="zákl. přenesená",$P$304,0)</f>
        <v>0</v>
      </c>
      <c r="BH304" s="89">
        <f>IF($U$304="sníž. přenesená",$P$304,0)</f>
        <v>0</v>
      </c>
      <c r="BI304" s="89">
        <f>IF($U$304="nulová",$P$304,0)</f>
        <v>0</v>
      </c>
      <c r="BJ304" s="6" t="s">
        <v>23</v>
      </c>
      <c r="BK304" s="89">
        <f>$V$304*$K$304</f>
        <v>0</v>
      </c>
    </row>
    <row r="305" spans="2:63" s="6" customFormat="1" ht="23.25" customHeight="1">
      <c r="B305" s="23"/>
      <c r="C305" s="156"/>
      <c r="D305" s="156" t="s">
        <v>160</v>
      </c>
      <c r="E305" s="157"/>
      <c r="F305" s="238"/>
      <c r="G305" s="239"/>
      <c r="H305" s="239"/>
      <c r="I305" s="239"/>
      <c r="J305" s="158"/>
      <c r="K305" s="159"/>
      <c r="L305" s="159"/>
      <c r="M305" s="240"/>
      <c r="N305" s="228"/>
      <c r="O305" s="228"/>
      <c r="P305" s="229">
        <f>$BK$305</f>
        <v>0</v>
      </c>
      <c r="Q305" s="228"/>
      <c r="R305" s="25"/>
      <c r="T305" s="148"/>
      <c r="U305" s="160" t="s">
        <v>50</v>
      </c>
      <c r="V305" s="104">
        <f>$L$305+$M$305</f>
        <v>0</v>
      </c>
      <c r="W305" s="161">
        <f>$L$305*$K$305</f>
        <v>0</v>
      </c>
      <c r="X305" s="161">
        <f>$M$305*$K$305</f>
        <v>0</v>
      </c>
      <c r="Y305" s="24"/>
      <c r="Z305" s="24"/>
      <c r="AA305" s="24"/>
      <c r="AB305" s="24"/>
      <c r="AC305" s="24"/>
      <c r="AD305" s="65"/>
      <c r="AT305" s="6" t="s">
        <v>639</v>
      </c>
      <c r="AU305" s="6" t="s">
        <v>23</v>
      </c>
      <c r="AY305" s="6" t="s">
        <v>639</v>
      </c>
      <c r="BE305" s="89">
        <f>IF($U$305="základní",$P$305,0)</f>
        <v>0</v>
      </c>
      <c r="BF305" s="89">
        <f>IF($U$305="snížená",$P$305,0)</f>
        <v>0</v>
      </c>
      <c r="BG305" s="89">
        <f>IF($U$305="zákl. přenesená",$P$305,0)</f>
        <v>0</v>
      </c>
      <c r="BH305" s="89">
        <f>IF($U$305="sníž. přenesená",$P$305,0)</f>
        <v>0</v>
      </c>
      <c r="BI305" s="89">
        <f>IF($U$305="nulová",$P$305,0)</f>
        <v>0</v>
      </c>
      <c r="BJ305" s="6" t="s">
        <v>23</v>
      </c>
      <c r="BK305" s="89">
        <f>$V$305*$K$305</f>
        <v>0</v>
      </c>
    </row>
    <row r="306" spans="2:63" s="6" customFormat="1" ht="23.25" customHeight="1">
      <c r="B306" s="23"/>
      <c r="C306" s="156"/>
      <c r="D306" s="156" t="s">
        <v>160</v>
      </c>
      <c r="E306" s="157"/>
      <c r="F306" s="238"/>
      <c r="G306" s="239"/>
      <c r="H306" s="239"/>
      <c r="I306" s="239"/>
      <c r="J306" s="158"/>
      <c r="K306" s="159"/>
      <c r="L306" s="159"/>
      <c r="M306" s="240"/>
      <c r="N306" s="228"/>
      <c r="O306" s="228"/>
      <c r="P306" s="229">
        <f>$BK$306</f>
        <v>0</v>
      </c>
      <c r="Q306" s="228"/>
      <c r="R306" s="25"/>
      <c r="T306" s="148"/>
      <c r="U306" s="160" t="s">
        <v>50</v>
      </c>
      <c r="V306" s="162">
        <f>$L$306+$M$306</f>
        <v>0</v>
      </c>
      <c r="W306" s="163">
        <f>$L$306*$K$306</f>
        <v>0</v>
      </c>
      <c r="X306" s="163">
        <f>$M$306*$K$306</f>
        <v>0</v>
      </c>
      <c r="Y306" s="43"/>
      <c r="Z306" s="43"/>
      <c r="AA306" s="43"/>
      <c r="AB306" s="43"/>
      <c r="AC306" s="43"/>
      <c r="AD306" s="45"/>
      <c r="AT306" s="6" t="s">
        <v>639</v>
      </c>
      <c r="AU306" s="6" t="s">
        <v>23</v>
      </c>
      <c r="AY306" s="6" t="s">
        <v>639</v>
      </c>
      <c r="BE306" s="89">
        <f>IF($U$306="základní",$P$306,0)</f>
        <v>0</v>
      </c>
      <c r="BF306" s="89">
        <f>IF($U$306="snížená",$P$306,0)</f>
        <v>0</v>
      </c>
      <c r="BG306" s="89">
        <f>IF($U$306="zákl. přenesená",$P$306,0)</f>
        <v>0</v>
      </c>
      <c r="BH306" s="89">
        <f>IF($U$306="sníž. přenesená",$P$306,0)</f>
        <v>0</v>
      </c>
      <c r="BI306" s="89">
        <f>IF($U$306="nulová",$P$306,0)</f>
        <v>0</v>
      </c>
      <c r="BJ306" s="6" t="s">
        <v>23</v>
      </c>
      <c r="BK306" s="89">
        <f>$V$306*$K$306</f>
        <v>0</v>
      </c>
    </row>
    <row r="307" spans="2:18" s="6" customFormat="1" ht="7.5" customHeight="1">
      <c r="B307" s="46"/>
      <c r="C307" s="47"/>
      <c r="D307" s="47"/>
      <c r="E307" s="47"/>
      <c r="F307" s="47"/>
      <c r="G307" s="47"/>
      <c r="H307" s="47"/>
      <c r="I307" s="47"/>
      <c r="J307" s="47"/>
      <c r="K307" s="47"/>
      <c r="L307" s="47"/>
      <c r="M307" s="47"/>
      <c r="N307" s="47"/>
      <c r="O307" s="47"/>
      <c r="P307" s="47"/>
      <c r="Q307" s="47"/>
      <c r="R307" s="48"/>
    </row>
    <row r="308" s="2" customFormat="1" ht="14.25" customHeight="1"/>
  </sheetData>
  <sheetProtection password="CC35" sheet="1" objects="1" scenarios="1" formatColumns="0" formatRows="0" sort="0" autoFilter="0"/>
  <mergeCells count="515">
    <mergeCell ref="H1:K1"/>
    <mergeCell ref="S2:AF2"/>
    <mergeCell ref="M169:Q169"/>
    <mergeCell ref="M260:Q260"/>
    <mergeCell ref="M276:Q276"/>
    <mergeCell ref="M280:Q280"/>
    <mergeCell ref="M281:Q281"/>
    <mergeCell ref="M283:Q283"/>
    <mergeCell ref="F306:I306"/>
    <mergeCell ref="P306:Q306"/>
    <mergeCell ref="M306:O306"/>
    <mergeCell ref="M130:Q130"/>
    <mergeCell ref="M131:Q131"/>
    <mergeCell ref="M132:Q132"/>
    <mergeCell ref="M135:Q135"/>
    <mergeCell ref="M139:Q139"/>
    <mergeCell ref="M146:Q146"/>
    <mergeCell ref="M285:Q285"/>
    <mergeCell ref="M287:Q287"/>
    <mergeCell ref="M301:Q301"/>
    <mergeCell ref="F304:I304"/>
    <mergeCell ref="P304:Q304"/>
    <mergeCell ref="M304:O304"/>
    <mergeCell ref="F305:I305"/>
    <mergeCell ref="P305:Q305"/>
    <mergeCell ref="M305:O305"/>
    <mergeCell ref="F302:I302"/>
    <mergeCell ref="P302:Q302"/>
    <mergeCell ref="M302:O302"/>
    <mergeCell ref="F303:I303"/>
    <mergeCell ref="P303:Q303"/>
    <mergeCell ref="M303:O303"/>
    <mergeCell ref="F297:I297"/>
    <mergeCell ref="F298:I298"/>
    <mergeCell ref="P298:Q298"/>
    <mergeCell ref="M298:O298"/>
    <mergeCell ref="F299:I299"/>
    <mergeCell ref="F300:I300"/>
    <mergeCell ref="P300:Q300"/>
    <mergeCell ref="F289:I289"/>
    <mergeCell ref="F290:I290"/>
    <mergeCell ref="P290:Q290"/>
    <mergeCell ref="M290:O290"/>
    <mergeCell ref="F291:I291"/>
    <mergeCell ref="F292:I292"/>
    <mergeCell ref="P292:Q292"/>
    <mergeCell ref="M292:O292"/>
    <mergeCell ref="M300:O300"/>
    <mergeCell ref="F293:I293"/>
    <mergeCell ref="F294:I294"/>
    <mergeCell ref="P294:Q294"/>
    <mergeCell ref="M294:O294"/>
    <mergeCell ref="F295:I295"/>
    <mergeCell ref="F296:I296"/>
    <mergeCell ref="P296:Q296"/>
    <mergeCell ref="M296:O296"/>
    <mergeCell ref="F284:I284"/>
    <mergeCell ref="P284:Q284"/>
    <mergeCell ref="M284:O284"/>
    <mergeCell ref="F286:I286"/>
    <mergeCell ref="P286:Q286"/>
    <mergeCell ref="M286:O286"/>
    <mergeCell ref="F288:I288"/>
    <mergeCell ref="P288:Q288"/>
    <mergeCell ref="M288:O288"/>
    <mergeCell ref="F278:I278"/>
    <mergeCell ref="P278:Q278"/>
    <mergeCell ref="M278:O278"/>
    <mergeCell ref="F279:I279"/>
    <mergeCell ref="P279:Q279"/>
    <mergeCell ref="M279:O279"/>
    <mergeCell ref="F282:I282"/>
    <mergeCell ref="P282:Q282"/>
    <mergeCell ref="M282:O282"/>
    <mergeCell ref="F274:I274"/>
    <mergeCell ref="P274:Q274"/>
    <mergeCell ref="M274:O274"/>
    <mergeCell ref="F275:I275"/>
    <mergeCell ref="P275:Q275"/>
    <mergeCell ref="M275:O275"/>
    <mergeCell ref="F277:I277"/>
    <mergeCell ref="P277:Q277"/>
    <mergeCell ref="M277:O277"/>
    <mergeCell ref="F271:I271"/>
    <mergeCell ref="P271:Q271"/>
    <mergeCell ref="M271:O271"/>
    <mergeCell ref="F272:I272"/>
    <mergeCell ref="P272:Q272"/>
    <mergeCell ref="M272:O272"/>
    <mergeCell ref="F273:I273"/>
    <mergeCell ref="P273:Q273"/>
    <mergeCell ref="M273:O273"/>
    <mergeCell ref="F267:I267"/>
    <mergeCell ref="P267:Q267"/>
    <mergeCell ref="M267:O267"/>
    <mergeCell ref="F268:I268"/>
    <mergeCell ref="P268:Q268"/>
    <mergeCell ref="M268:O268"/>
    <mergeCell ref="F269:I269"/>
    <mergeCell ref="F270:I270"/>
    <mergeCell ref="P270:Q270"/>
    <mergeCell ref="M270:O270"/>
    <mergeCell ref="F264:I264"/>
    <mergeCell ref="P264:Q264"/>
    <mergeCell ref="M264:O264"/>
    <mergeCell ref="F265:I265"/>
    <mergeCell ref="P265:Q265"/>
    <mergeCell ref="M265:O265"/>
    <mergeCell ref="F266:I266"/>
    <mergeCell ref="P266:Q266"/>
    <mergeCell ref="M266:O266"/>
    <mergeCell ref="F261:I261"/>
    <mergeCell ref="P261:Q261"/>
    <mergeCell ref="M261:O261"/>
    <mergeCell ref="F262:I262"/>
    <mergeCell ref="P262:Q262"/>
    <mergeCell ref="M262:O262"/>
    <mergeCell ref="F263:I263"/>
    <mergeCell ref="P263:Q263"/>
    <mergeCell ref="M263:O263"/>
    <mergeCell ref="F256:I256"/>
    <mergeCell ref="P256:Q256"/>
    <mergeCell ref="M256:O256"/>
    <mergeCell ref="F257:I257"/>
    <mergeCell ref="F258:I258"/>
    <mergeCell ref="P258:Q258"/>
    <mergeCell ref="M258:O258"/>
    <mergeCell ref="F259:I259"/>
    <mergeCell ref="P259:Q259"/>
    <mergeCell ref="M259:O259"/>
    <mergeCell ref="F252:I252"/>
    <mergeCell ref="P252:Q252"/>
    <mergeCell ref="M252:O252"/>
    <mergeCell ref="F253:I253"/>
    <mergeCell ref="F254:I254"/>
    <mergeCell ref="P254:Q254"/>
    <mergeCell ref="M254:O254"/>
    <mergeCell ref="F255:I255"/>
    <mergeCell ref="P255:Q255"/>
    <mergeCell ref="M255:O255"/>
    <mergeCell ref="F248:I248"/>
    <mergeCell ref="P248:Q248"/>
    <mergeCell ref="M248:O248"/>
    <mergeCell ref="F249:I249"/>
    <mergeCell ref="F250:I250"/>
    <mergeCell ref="P250:Q250"/>
    <mergeCell ref="M250:O250"/>
    <mergeCell ref="F251:I251"/>
    <mergeCell ref="P251:Q251"/>
    <mergeCell ref="M251:O251"/>
    <mergeCell ref="F245:I245"/>
    <mergeCell ref="P245:Q245"/>
    <mergeCell ref="M245:O245"/>
    <mergeCell ref="F246:I246"/>
    <mergeCell ref="P246:Q246"/>
    <mergeCell ref="M246:O246"/>
    <mergeCell ref="F247:I247"/>
    <mergeCell ref="P247:Q247"/>
    <mergeCell ref="M247:O247"/>
    <mergeCell ref="F240:I240"/>
    <mergeCell ref="F241:I241"/>
    <mergeCell ref="P241:Q241"/>
    <mergeCell ref="M241:O241"/>
    <mergeCell ref="F242:I242"/>
    <mergeCell ref="P242:Q242"/>
    <mergeCell ref="M242:O242"/>
    <mergeCell ref="F243:I243"/>
    <mergeCell ref="F244:I244"/>
    <mergeCell ref="P244:Q244"/>
    <mergeCell ref="M244:O244"/>
    <mergeCell ref="F236:I236"/>
    <mergeCell ref="P236:Q236"/>
    <mergeCell ref="M236:O236"/>
    <mergeCell ref="F237:I237"/>
    <mergeCell ref="F238:I238"/>
    <mergeCell ref="P238:Q238"/>
    <mergeCell ref="M238:O238"/>
    <mergeCell ref="F239:I239"/>
    <mergeCell ref="P239:Q239"/>
    <mergeCell ref="M239:O239"/>
    <mergeCell ref="F231:I231"/>
    <mergeCell ref="F232:I232"/>
    <mergeCell ref="P232:Q232"/>
    <mergeCell ref="M232:O232"/>
    <mergeCell ref="F233:I233"/>
    <mergeCell ref="F234:I234"/>
    <mergeCell ref="P234:Q234"/>
    <mergeCell ref="M234:O234"/>
    <mergeCell ref="F235:I235"/>
    <mergeCell ref="P235:Q235"/>
    <mergeCell ref="M235:O235"/>
    <mergeCell ref="F226:I226"/>
    <mergeCell ref="P226:Q226"/>
    <mergeCell ref="M226:O226"/>
    <mergeCell ref="F227:I227"/>
    <mergeCell ref="F228:I228"/>
    <mergeCell ref="P228:Q228"/>
    <mergeCell ref="M228:O228"/>
    <mergeCell ref="F229:I229"/>
    <mergeCell ref="F230:I230"/>
    <mergeCell ref="P230:Q230"/>
    <mergeCell ref="M230:O230"/>
    <mergeCell ref="F221:I221"/>
    <mergeCell ref="P221:Q221"/>
    <mergeCell ref="M221:O221"/>
    <mergeCell ref="F222:I222"/>
    <mergeCell ref="F223:I223"/>
    <mergeCell ref="P223:Q223"/>
    <mergeCell ref="M223:O223"/>
    <mergeCell ref="F224:I224"/>
    <mergeCell ref="F225:I225"/>
    <mergeCell ref="P225:Q225"/>
    <mergeCell ref="M225:O225"/>
    <mergeCell ref="F216:I216"/>
    <mergeCell ref="F217:I217"/>
    <mergeCell ref="P217:Q217"/>
    <mergeCell ref="M217:O217"/>
    <mergeCell ref="F218:I218"/>
    <mergeCell ref="F219:I219"/>
    <mergeCell ref="P219:Q219"/>
    <mergeCell ref="M219:O219"/>
    <mergeCell ref="F220:I220"/>
    <mergeCell ref="F212:I212"/>
    <mergeCell ref="P212:Q212"/>
    <mergeCell ref="M212:O212"/>
    <mergeCell ref="F213:I213"/>
    <mergeCell ref="F214:I214"/>
    <mergeCell ref="P214:Q214"/>
    <mergeCell ref="M214:O214"/>
    <mergeCell ref="F215:I215"/>
    <mergeCell ref="P215:Q215"/>
    <mergeCell ref="M215:O215"/>
    <mergeCell ref="F207:I207"/>
    <mergeCell ref="F208:I208"/>
    <mergeCell ref="P208:Q208"/>
    <mergeCell ref="M208:O208"/>
    <mergeCell ref="F209:I209"/>
    <mergeCell ref="F210:I210"/>
    <mergeCell ref="P210:Q210"/>
    <mergeCell ref="M210:O210"/>
    <mergeCell ref="F211:I211"/>
    <mergeCell ref="F202:I202"/>
    <mergeCell ref="P202:Q202"/>
    <mergeCell ref="M202:O202"/>
    <mergeCell ref="F203:I203"/>
    <mergeCell ref="F204:I204"/>
    <mergeCell ref="P204:Q204"/>
    <mergeCell ref="M204:O204"/>
    <mergeCell ref="F205:I205"/>
    <mergeCell ref="F206:I206"/>
    <mergeCell ref="P206:Q206"/>
    <mergeCell ref="M206:O206"/>
    <mergeCell ref="F197:I197"/>
    <mergeCell ref="F198:I198"/>
    <mergeCell ref="P198:Q198"/>
    <mergeCell ref="M198:O198"/>
    <mergeCell ref="F199:I199"/>
    <mergeCell ref="F200:I200"/>
    <mergeCell ref="P200:Q200"/>
    <mergeCell ref="M200:O200"/>
    <mergeCell ref="F201:I201"/>
    <mergeCell ref="F192:I192"/>
    <mergeCell ref="F193:I193"/>
    <mergeCell ref="P193:Q193"/>
    <mergeCell ref="M193:O193"/>
    <mergeCell ref="F194:I194"/>
    <mergeCell ref="F195:I195"/>
    <mergeCell ref="P195:Q195"/>
    <mergeCell ref="M195:O195"/>
    <mergeCell ref="F196:I196"/>
    <mergeCell ref="P196:Q196"/>
    <mergeCell ref="M196:O196"/>
    <mergeCell ref="F188:I188"/>
    <mergeCell ref="P188:Q188"/>
    <mergeCell ref="M188:O188"/>
    <mergeCell ref="F189:I189"/>
    <mergeCell ref="P189:Q189"/>
    <mergeCell ref="M189:O189"/>
    <mergeCell ref="F190:I190"/>
    <mergeCell ref="F191:I191"/>
    <mergeCell ref="P191:Q191"/>
    <mergeCell ref="M191:O191"/>
    <mergeCell ref="F184:I184"/>
    <mergeCell ref="P184:Q184"/>
    <mergeCell ref="M184:O184"/>
    <mergeCell ref="F185:I185"/>
    <mergeCell ref="F186:I186"/>
    <mergeCell ref="P186:Q186"/>
    <mergeCell ref="M186:O186"/>
    <mergeCell ref="F187:I187"/>
    <mergeCell ref="P187:Q187"/>
    <mergeCell ref="M187:O187"/>
    <mergeCell ref="F180:I180"/>
    <mergeCell ref="P180:Q180"/>
    <mergeCell ref="M180:O180"/>
    <mergeCell ref="F181:I181"/>
    <mergeCell ref="F182:I182"/>
    <mergeCell ref="P182:Q182"/>
    <mergeCell ref="M182:O182"/>
    <mergeCell ref="F183:I183"/>
    <mergeCell ref="P183:Q183"/>
    <mergeCell ref="M183:O183"/>
    <mergeCell ref="F175:I175"/>
    <mergeCell ref="F176:I176"/>
    <mergeCell ref="P176:Q176"/>
    <mergeCell ref="M176:O176"/>
    <mergeCell ref="F177:I177"/>
    <mergeCell ref="F178:I178"/>
    <mergeCell ref="P178:Q178"/>
    <mergeCell ref="M178:O178"/>
    <mergeCell ref="F179:I179"/>
    <mergeCell ref="F171:I171"/>
    <mergeCell ref="P171:Q171"/>
    <mergeCell ref="M171:O171"/>
    <mergeCell ref="F172:I172"/>
    <mergeCell ref="F173:I173"/>
    <mergeCell ref="P173:Q173"/>
    <mergeCell ref="M173:O173"/>
    <mergeCell ref="F174:I174"/>
    <mergeCell ref="P174:Q174"/>
    <mergeCell ref="M174:O174"/>
    <mergeCell ref="F166:I166"/>
    <mergeCell ref="F167:I167"/>
    <mergeCell ref="P167:Q167"/>
    <mergeCell ref="M167:O167"/>
    <mergeCell ref="F168:I168"/>
    <mergeCell ref="P168:Q168"/>
    <mergeCell ref="M168:O168"/>
    <mergeCell ref="F170:I170"/>
    <mergeCell ref="P170:Q170"/>
    <mergeCell ref="M170:O170"/>
    <mergeCell ref="F161:I161"/>
    <mergeCell ref="P161:Q161"/>
    <mergeCell ref="M161:O161"/>
    <mergeCell ref="F162:I162"/>
    <mergeCell ref="F163:I163"/>
    <mergeCell ref="P163:Q163"/>
    <mergeCell ref="M163:O163"/>
    <mergeCell ref="F164:I164"/>
    <mergeCell ref="F165:I165"/>
    <mergeCell ref="P165:Q165"/>
    <mergeCell ref="M165:O165"/>
    <mergeCell ref="F157:I157"/>
    <mergeCell ref="P157:Q157"/>
    <mergeCell ref="M157:O157"/>
    <mergeCell ref="F158:I158"/>
    <mergeCell ref="P158:Q158"/>
    <mergeCell ref="M158:O158"/>
    <mergeCell ref="F159:I159"/>
    <mergeCell ref="F160:I160"/>
    <mergeCell ref="P160:Q160"/>
    <mergeCell ref="M160:O160"/>
    <mergeCell ref="F151:I151"/>
    <mergeCell ref="P151:Q151"/>
    <mergeCell ref="M151:O151"/>
    <mergeCell ref="F152:I152"/>
    <mergeCell ref="F155:I155"/>
    <mergeCell ref="P155:Q155"/>
    <mergeCell ref="M155:O155"/>
    <mergeCell ref="F156:I156"/>
    <mergeCell ref="P156:Q156"/>
    <mergeCell ref="M156:O156"/>
    <mergeCell ref="M153:Q153"/>
    <mergeCell ref="M154:Q154"/>
    <mergeCell ref="F145:I145"/>
    <mergeCell ref="F147:I147"/>
    <mergeCell ref="P147:Q147"/>
    <mergeCell ref="M147:O147"/>
    <mergeCell ref="F148:I148"/>
    <mergeCell ref="P148:Q148"/>
    <mergeCell ref="M148:O148"/>
    <mergeCell ref="F150:I150"/>
    <mergeCell ref="P150:Q150"/>
    <mergeCell ref="M150:O150"/>
    <mergeCell ref="M149:Q149"/>
    <mergeCell ref="F141:I141"/>
    <mergeCell ref="P141:Q141"/>
    <mergeCell ref="M141:O141"/>
    <mergeCell ref="F142:I142"/>
    <mergeCell ref="F143:I143"/>
    <mergeCell ref="P143:Q143"/>
    <mergeCell ref="M143:O143"/>
    <mergeCell ref="F144:I144"/>
    <mergeCell ref="P144:Q144"/>
    <mergeCell ref="M144:O144"/>
    <mergeCell ref="F136:I136"/>
    <mergeCell ref="P136:Q136"/>
    <mergeCell ref="M136:O136"/>
    <mergeCell ref="F137:I137"/>
    <mergeCell ref="P137:Q137"/>
    <mergeCell ref="M137:O137"/>
    <mergeCell ref="F138:I138"/>
    <mergeCell ref="F140:I140"/>
    <mergeCell ref="P140:Q140"/>
    <mergeCell ref="M140:O140"/>
    <mergeCell ref="F129:I129"/>
    <mergeCell ref="P129:Q129"/>
    <mergeCell ref="M129:O129"/>
    <mergeCell ref="F133:I133"/>
    <mergeCell ref="P133:Q133"/>
    <mergeCell ref="M133:O133"/>
    <mergeCell ref="F134:I134"/>
    <mergeCell ref="P134:Q134"/>
    <mergeCell ref="M134:O134"/>
    <mergeCell ref="D111:H111"/>
    <mergeCell ref="M111:Q111"/>
    <mergeCell ref="M112:Q112"/>
    <mergeCell ref="L114:Q114"/>
    <mergeCell ref="C120:Q120"/>
    <mergeCell ref="F122:P122"/>
    <mergeCell ref="M124:P124"/>
    <mergeCell ref="M126:Q126"/>
    <mergeCell ref="M127:Q127"/>
    <mergeCell ref="M106:Q106"/>
    <mergeCell ref="D107:H107"/>
    <mergeCell ref="M107:Q107"/>
    <mergeCell ref="D108:H108"/>
    <mergeCell ref="M108:Q108"/>
    <mergeCell ref="D109:H109"/>
    <mergeCell ref="M109:Q109"/>
    <mergeCell ref="D110:H110"/>
    <mergeCell ref="M110:Q110"/>
    <mergeCell ref="H102:J102"/>
    <mergeCell ref="K102:L102"/>
    <mergeCell ref="M102:Q102"/>
    <mergeCell ref="H103:J103"/>
    <mergeCell ref="K103:L103"/>
    <mergeCell ref="M103:Q103"/>
    <mergeCell ref="H104:J104"/>
    <mergeCell ref="K104:L104"/>
    <mergeCell ref="M104:Q104"/>
    <mergeCell ref="H99:J99"/>
    <mergeCell ref="K99:L99"/>
    <mergeCell ref="M99:Q99"/>
    <mergeCell ref="H100:J100"/>
    <mergeCell ref="K100:L100"/>
    <mergeCell ref="M100:Q100"/>
    <mergeCell ref="H101:J101"/>
    <mergeCell ref="K101:L101"/>
    <mergeCell ref="M101:Q101"/>
    <mergeCell ref="H96:J96"/>
    <mergeCell ref="K96:L96"/>
    <mergeCell ref="M96:Q96"/>
    <mergeCell ref="H97:J97"/>
    <mergeCell ref="K97:L97"/>
    <mergeCell ref="M97:Q97"/>
    <mergeCell ref="H98:J98"/>
    <mergeCell ref="K98:L98"/>
    <mergeCell ref="M98:Q98"/>
    <mergeCell ref="H93:J93"/>
    <mergeCell ref="K93:L93"/>
    <mergeCell ref="M93:Q93"/>
    <mergeCell ref="H94:J94"/>
    <mergeCell ref="K94:L94"/>
    <mergeCell ref="M94:Q94"/>
    <mergeCell ref="H95:J95"/>
    <mergeCell ref="K95:L95"/>
    <mergeCell ref="M95:Q95"/>
    <mergeCell ref="H90:J90"/>
    <mergeCell ref="K90:L90"/>
    <mergeCell ref="M90:Q90"/>
    <mergeCell ref="H91:J91"/>
    <mergeCell ref="K91:L91"/>
    <mergeCell ref="M91:Q91"/>
    <mergeCell ref="H92:J92"/>
    <mergeCell ref="K92:L92"/>
    <mergeCell ref="M92:Q92"/>
    <mergeCell ref="H87:J87"/>
    <mergeCell ref="K87:L87"/>
    <mergeCell ref="M87:Q87"/>
    <mergeCell ref="H88:J88"/>
    <mergeCell ref="K88:L88"/>
    <mergeCell ref="M88:Q88"/>
    <mergeCell ref="H89:J89"/>
    <mergeCell ref="K89:L89"/>
    <mergeCell ref="M89:Q89"/>
    <mergeCell ref="H37:J37"/>
    <mergeCell ref="M37:P37"/>
    <mergeCell ref="L39:P39"/>
    <mergeCell ref="C76:Q76"/>
    <mergeCell ref="F78:P78"/>
    <mergeCell ref="M80:P80"/>
    <mergeCell ref="M82:Q82"/>
    <mergeCell ref="M83:Q83"/>
    <mergeCell ref="C85:G85"/>
    <mergeCell ref="H85:J85"/>
    <mergeCell ref="K85:L85"/>
    <mergeCell ref="M85:Q85"/>
    <mergeCell ref="M31:P31"/>
    <mergeCell ref="H33:J33"/>
    <mergeCell ref="M33:P33"/>
    <mergeCell ref="H34:J34"/>
    <mergeCell ref="M34:P34"/>
    <mergeCell ref="H35:J35"/>
    <mergeCell ref="M35:P35"/>
    <mergeCell ref="H36:J36"/>
    <mergeCell ref="M36:P36"/>
    <mergeCell ref="O16:P16"/>
    <mergeCell ref="O17:P17"/>
    <mergeCell ref="O19:P19"/>
    <mergeCell ref="O20:P20"/>
    <mergeCell ref="E23:L23"/>
    <mergeCell ref="M26:P26"/>
    <mergeCell ref="M27:P27"/>
    <mergeCell ref="M28:P28"/>
    <mergeCell ref="M29:P29"/>
    <mergeCell ref="C2:Q2"/>
    <mergeCell ref="C4:Q4"/>
    <mergeCell ref="F6:P6"/>
    <mergeCell ref="O8:P8"/>
    <mergeCell ref="O10:P10"/>
    <mergeCell ref="O11:P11"/>
    <mergeCell ref="O13:P13"/>
    <mergeCell ref="E14:L14"/>
    <mergeCell ref="O14:P14"/>
  </mergeCells>
  <dataValidations count="2">
    <dataValidation type="list" allowBlank="1" showInputMessage="1" showErrorMessage="1" error="Povoleny jsou hodnoty K a M." sqref="D302:D307">
      <formula1>"K,M"</formula1>
    </dataValidation>
    <dataValidation type="list" allowBlank="1" showInputMessage="1" showErrorMessage="1" error="Povoleny jsou hodnoty základní, snížená, zákl. přenesená, sníž. přenesená, nulová." sqref="U302:U307">
      <formula1>"základní,snížená,zákl. přenesená,sníž. přenesená,nulová"</formula1>
    </dataValidation>
  </dataValidations>
  <hyperlinks>
    <hyperlink ref="F1:G1" location="C2" tooltip="Krycí list rozpočtu" display="1) Krycí list rozpočtu"/>
    <hyperlink ref="H1:K1" location="C85" tooltip="Rekapitulace rozpočtu" display="2) Rekapitulace rozpočtu"/>
    <hyperlink ref="L1" location="C129" tooltip="Rozpočet" display="3) Rozpočet"/>
    <hyperlink ref="S1:T1" location="'Rekapitulace stavby'!C2" tooltip="Rekapitulace stavby" display="Rekapitulace stavby"/>
  </hyperlinks>
  <printOptions/>
  <pageMargins left="0.5902777910232544" right="0.5902777910232544" top="0.5208333730697632" bottom="0.4861111342906952" header="0" footer="0"/>
  <pageSetup blackAndWhite="1" fitToHeight="100" fitToWidth="1" horizontalDpi="600" verticalDpi="600" orientation="portrait" paperSize="9" scale="95" r:id="rId2"/>
  <headerFooter alignWithMargins="0"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Suchý Petr</dc:creator>
  <cp:keywords/>
  <dc:description/>
  <cp:lastModifiedBy>Suchý Petr</cp:lastModifiedBy>
  <dcterms:created xsi:type="dcterms:W3CDTF">2016-11-07T15:02:01Z</dcterms:created>
  <dcterms:modified xsi:type="dcterms:W3CDTF">2016-12-14T13:40:09Z</dcterms:modified>
  <cp:category/>
  <cp:version/>
  <cp:contentType/>
  <cp:contentStatus/>
</cp:coreProperties>
</file>