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<sst xmlns="http://schemas.openxmlformats.org/spreadsheetml/2006/main" count="524" uniqueCount="273">
  <si>
    <t>Název stavby</t>
  </si>
  <si>
    <t>JKSO</t>
  </si>
  <si>
    <t xml:space="preserve"> </t>
  </si>
  <si>
    <t>Kód stavby</t>
  </si>
  <si>
    <t>041</t>
  </si>
  <si>
    <t>Kód objektu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</si>
  <si>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</si>
  <si>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</si>
  <si>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</si>
  <si>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</si>
  <si>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</si>
  <si>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</si>
  <si>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</si>
  <si>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</si>
  <si>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</si>
  <si>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</si>
  <si>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</si>
  <si>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</si>
  <si>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</si>
  <si>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</si>
  <si>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         Počet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</si>
  <si>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</si>
  <si>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</si>
  <si>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</si>
  <si>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</si>
  <si>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</si>
  <si>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</si>
  <si>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</si>
  <si>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</si>
  <si>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</si>
  <si>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</si>
  <si>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</si>
  <si>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</si>
  <si>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</si>
  <si>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</si>
  <si>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</si>
  <si>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</si>
  <si>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</si>
  <si>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</si>
  <si>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</si>
  <si>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</si>
  <si>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</si>
  <si>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</si>
  <si>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</si>
  <si>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</si>
  <si>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</si>
  <si>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</si>
  <si>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</si>
  <si>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</si>
  <si>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</si>
  <si>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</si>
  <si>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</si>
  <si>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</si>
  <si>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</si>
  <si>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</si>
  <si>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</si>
  <si>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</si>
  <si>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</si>
  <si>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</si>
  <si>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</si>
  <si>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</si>
  <si>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</si>
  <si>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</si>
  <si>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</si>
  <si>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</si>
  <si>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</si>
  <si>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</si>
  <si>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</si>
  <si>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</si>
  <si>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</si>
  <si>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</si>
  <si>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</si>
  <si>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</si>
  <si>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</si>
  <si>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</si>
  <si>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</si>
  <si>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ROZPOČET</t>
  </si>
  <si>
    <t>JKSO:</t>
  </si>
  <si>
    <t>P.Č.</t>
  </si>
  <si>
    <t>TV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</si>
  <si>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</si>
  <si>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</si>
  <si>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</si>
  <si>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</si>
  <si>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</si>
  <si>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</si>
  <si>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</si>
  <si>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Práce a dodávky HSV</t>
  </si>
  <si>
    <t>Zemní práce</t>
  </si>
  <si>
    <t>001</t>
  </si>
  <si>
    <t>m3</t>
  </si>
  <si>
    <t>m2</t>
  </si>
  <si>
    <t>Zakládání</t>
  </si>
  <si>
    <t>002</t>
  </si>
  <si>
    <t>m</t>
  </si>
  <si>
    <t>t</t>
  </si>
  <si>
    <t>M</t>
  </si>
  <si>
    <t>Práce a dodávky PSV</t>
  </si>
  <si>
    <t>713</t>
  </si>
  <si>
    <t>Izolace tepelné</t>
  </si>
  <si>
    <t>Vodorovné přemístění výkopu do 5000 m hor. 1-4</t>
  </si>
  <si>
    <t>Poplatek za uložení zeminy na skládku</t>
  </si>
  <si>
    <t>Polštář základů štěrkopísek netříděný</t>
  </si>
  <si>
    <t>Hloubení rýh šířky do 60 cm hor.3 do 100 m3</t>
  </si>
  <si>
    <t>Přesun hmot pro budovy zděné výšky do 12 m</t>
  </si>
  <si>
    <t>Vedení trubní dálková a přípojná</t>
  </si>
  <si>
    <t>Izolace tepelné stěn lepením</t>
  </si>
  <si>
    <t>Zdravotní instalace</t>
  </si>
  <si>
    <t>P</t>
  </si>
  <si>
    <t>ks</t>
  </si>
  <si>
    <t>kus</t>
  </si>
  <si>
    <t>Konstrukce truhlářské</t>
  </si>
  <si>
    <t>specifikace</t>
  </si>
  <si>
    <t>kpl</t>
  </si>
  <si>
    <t>Elektroinstalace</t>
  </si>
  <si>
    <t>271</t>
  </si>
  <si>
    <t>721</t>
  </si>
  <si>
    <t>Zdravotně technické instalace</t>
  </si>
  <si>
    <t>731</t>
  </si>
  <si>
    <t>155</t>
  </si>
  <si>
    <t>762</t>
  </si>
  <si>
    <t>766</t>
  </si>
  <si>
    <t>Ing.Ivan Navrátil - projekční atelier</t>
  </si>
  <si>
    <t>Ing.Ivan Navrátil</t>
  </si>
  <si>
    <t>hmotnost jednotková</t>
  </si>
  <si>
    <t>hmotnost celkem</t>
  </si>
  <si>
    <t>Výkaz výměr</t>
  </si>
  <si>
    <t xml:space="preserve">celkem </t>
  </si>
  <si>
    <t>základy</t>
  </si>
  <si>
    <t>kanalizace</t>
  </si>
  <si>
    <t>vylité betonem tř. B 12,5/15</t>
  </si>
  <si>
    <t>Základové pásy z tvárnic ztraceného bednění tl.30 cm</t>
  </si>
  <si>
    <t>Betonáž základů beton prostý B 12,5/15</t>
  </si>
  <si>
    <t>Prostup základy</t>
  </si>
  <si>
    <t>Štěrkopískový podsyp</t>
  </si>
  <si>
    <t>Kanalizační přípojka PVC DN 125, výkop, zásyp</t>
  </si>
  <si>
    <t>Vodovní přípojka PE DN 25, výkop, zásyp</t>
  </si>
  <si>
    <t>Uzavírací kohout DN 20</t>
  </si>
  <si>
    <t>Vypouštěcí kohout DN 20</t>
  </si>
  <si>
    <t>Kulový kohout uzavírací DN 20</t>
  </si>
  <si>
    <t>celkem</t>
  </si>
  <si>
    <t>Obklady a dlažby</t>
  </si>
  <si>
    <t xml:space="preserve">specifikace </t>
  </si>
  <si>
    <t>Dlažba keramická prořez 10%</t>
  </si>
  <si>
    <t>Položení dlažby mrazuvzdorné, schodišťové stupně</t>
  </si>
  <si>
    <t>132101101R00</t>
  </si>
  <si>
    <t>162601102R00</t>
  </si>
  <si>
    <t>199000002R00</t>
  </si>
  <si>
    <t>271571112R00</t>
  </si>
  <si>
    <t>274272140RT2</t>
  </si>
  <si>
    <t>274313511R00</t>
  </si>
  <si>
    <t>274354011R00</t>
  </si>
  <si>
    <t>631571004R00</t>
  </si>
  <si>
    <t>831350012R00</t>
  </si>
  <si>
    <t>831230110RA0</t>
  </si>
  <si>
    <t>R</t>
  </si>
  <si>
    <t>713131131R00</t>
  </si>
  <si>
    <t>722237212R00</t>
  </si>
  <si>
    <t>722221112R00</t>
  </si>
  <si>
    <t>771575109R00</t>
  </si>
  <si>
    <t>771271106R00</t>
  </si>
  <si>
    <t>Položení dlažby do tmele 30/30</t>
  </si>
  <si>
    <t>771</t>
  </si>
  <si>
    <t>Dlažby a obklady</t>
  </si>
  <si>
    <t>Objem</t>
  </si>
  <si>
    <t>Plocha</t>
  </si>
  <si>
    <t xml:space="preserve">    Náklady / 1 m3</t>
  </si>
  <si>
    <t xml:space="preserve">     Náklady / 1 m2</t>
  </si>
  <si>
    <t>Místo stavby</t>
  </si>
  <si>
    <t>Parcela číslo</t>
  </si>
  <si>
    <t>Pracovní buňky</t>
  </si>
  <si>
    <t>Věznice Znojmo, Dyjská 4</t>
  </si>
  <si>
    <t>Česká republika, Vězeňská služba ČR</t>
  </si>
  <si>
    <t>Praha 4</t>
  </si>
  <si>
    <t>Soudní 1672/1a</t>
  </si>
  <si>
    <t>neurčen</t>
  </si>
  <si>
    <t>28.2.2017</t>
  </si>
  <si>
    <t xml:space="preserve">Věznice Znojmo, </t>
  </si>
  <si>
    <t>Adresa</t>
  </si>
  <si>
    <t>Dyjská 4 Znojmo</t>
  </si>
  <si>
    <t>Česká republika Vězeňská služba Praha</t>
  </si>
  <si>
    <t>(17,7*2+4,6*6)*0,3*0,65</t>
  </si>
  <si>
    <t>2,4*0,3*0,65</t>
  </si>
  <si>
    <t>2,2*0,3*0,65</t>
  </si>
  <si>
    <t>vodovod</t>
  </si>
  <si>
    <t>odkop rampy</t>
  </si>
  <si>
    <t>7,2*2*0,2</t>
  </si>
  <si>
    <t>odkop zaáklady</t>
  </si>
  <si>
    <t>pro kompresor</t>
  </si>
  <si>
    <t>0,75*0,2</t>
  </si>
  <si>
    <t>(17,7*2+4,6*6)*0,3*0,05</t>
  </si>
  <si>
    <t>2,4*0,3*0,05</t>
  </si>
  <si>
    <t>2,2*0,3*0,05</t>
  </si>
  <si>
    <t>18*0,5*0,0,15</t>
  </si>
  <si>
    <t>40*0,5*0,1</t>
  </si>
  <si>
    <t>7,2*2*0,05</t>
  </si>
  <si>
    <t>odkop základy</t>
  </si>
  <si>
    <t>0,75*0,05</t>
  </si>
  <si>
    <t>(17,7*2+4,6*6)*0,75</t>
  </si>
  <si>
    <t>2,4*0,75</t>
  </si>
  <si>
    <t>2,2*0,75</t>
  </si>
  <si>
    <t>rampa</t>
  </si>
  <si>
    <t>pod kompresor</t>
  </si>
  <si>
    <t>7,2*2*(0,55+0,15)/2</t>
  </si>
  <si>
    <t>0,75*0,3</t>
  </si>
  <si>
    <t>Komunikace</t>
  </si>
  <si>
    <t>113106231R00</t>
  </si>
  <si>
    <t>Rozebrání zámkové dlažby</t>
  </si>
  <si>
    <t>pod buňkami</t>
  </si>
  <si>
    <t>95,25</t>
  </si>
  <si>
    <t>40*0,7</t>
  </si>
  <si>
    <t>2*0,7</t>
  </si>
  <si>
    <t>mezi základy</t>
  </si>
  <si>
    <t>10,12*6,5*0,1</t>
  </si>
  <si>
    <t>220111776R00</t>
  </si>
  <si>
    <t>Uzemnění v zemi drát FeZn do 10 mm</t>
  </si>
  <si>
    <t>zemnící drát</t>
  </si>
  <si>
    <t>(17,45+4,9)*2+7</t>
  </si>
  <si>
    <t>210100010RAA</t>
  </si>
  <si>
    <t>Kabelová přípojka v zemi CYKZ 4 x 16, výkop, zásyp</t>
  </si>
  <si>
    <t>stěny kompresor</t>
  </si>
  <si>
    <t>3*2*1,5+0,8*2*1,5+0,25*2</t>
  </si>
  <si>
    <t>Isover ML-3 50 mm</t>
  </si>
  <si>
    <t>Položení slaboproudého kabelu dle dispozic pracovníka věznice</t>
  </si>
  <si>
    <t>Propojení kabelu NN na rozvody věznice a buňky</t>
  </si>
  <si>
    <t>Propojení slaboproudých kabelů na rozvody věznice a buňky</t>
  </si>
  <si>
    <t>013</t>
  </si>
  <si>
    <t>Bourání a podchycování</t>
  </si>
  <si>
    <t>971042231R00</t>
  </si>
  <si>
    <t>Vybourání otvoru v betonové zdi tl. 30 cm  do 0,00225</t>
  </si>
  <si>
    <t>971033261R00</t>
  </si>
  <si>
    <t>Vybourání otvoru v cihelné zdi tl. 60 cm  do 0,00225</t>
  </si>
  <si>
    <t>974031134R00</t>
  </si>
  <si>
    <t>Vysekání rýh 5x15 cm v cihelném zdivu</t>
  </si>
  <si>
    <t>014</t>
  </si>
  <si>
    <t>Opravy a údržba</t>
  </si>
  <si>
    <t>612423531R00</t>
  </si>
  <si>
    <t>Oprava omítky štukové rýh do 15 cm šířky</t>
  </si>
  <si>
    <t>3,5*0,15</t>
  </si>
  <si>
    <t>Přípojení vodovodního potrubí na vnitřní rozvod věznice</t>
  </si>
  <si>
    <t>Pipojení kanalizačního potrubí do kanalizační šachty</t>
  </si>
  <si>
    <t>Dřevěná protihluková stěna</t>
  </si>
  <si>
    <t>(3,03+1,7)*(1,9+0,51)</t>
  </si>
  <si>
    <t>stupně</t>
  </si>
  <si>
    <t>podesta</t>
  </si>
  <si>
    <t>4,7</t>
  </si>
  <si>
    <t>4,4</t>
  </si>
  <si>
    <t>Zámečnické konstukce</t>
  </si>
  <si>
    <t>Přístřešek ocelový pro kompresor z U profilu 50/50</t>
  </si>
  <si>
    <t>596215040R00</t>
  </si>
  <si>
    <t>Kladení zámkové dlažby 8 cm do drtě</t>
  </si>
  <si>
    <t>kolem buněk</t>
  </si>
  <si>
    <t>(17,7*2+5*2)*0,3</t>
  </si>
  <si>
    <t>40*0,6</t>
  </si>
  <si>
    <t>221</t>
  </si>
  <si>
    <t>Vzduchotechnika</t>
  </si>
  <si>
    <t>230010255R00</t>
  </si>
  <si>
    <t>Montáž ocelových trubek závitových DN 20 - VZT</t>
  </si>
  <si>
    <t>4,7*5+4,5+6+7,5+7*1,5</t>
  </si>
  <si>
    <t>ocelová trubka hladká bezešvá  11353.1 D 21x2,6 mm</t>
  </si>
  <si>
    <t>722235112R00</t>
  </si>
  <si>
    <t>Mobilní buňky</t>
  </si>
  <si>
    <t>767</t>
  </si>
  <si>
    <t>Konstrukce zámečnické</t>
  </si>
  <si>
    <t>Dřevostavby, mobilní buňky</t>
  </si>
  <si>
    <t>mobilní buňky 2,5x5 m výrobní a skladovací</t>
  </si>
  <si>
    <t>Mobilní buňka skladovací 2,5/2,5 m</t>
  </si>
  <si>
    <t>Mobilní buňka sanitární 2,5 x 3</t>
  </si>
  <si>
    <t>Mobilní buňka strážní 2,5 x 2</t>
  </si>
  <si>
    <t>Rozpočet je zpracován v cenové soustavě RTS Brno</t>
  </si>
  <si>
    <t>Mobilní buňky, dodávk, doprava a montáž kompletizovaných buněk</t>
  </si>
  <si>
    <t>IČO  00212423</t>
  </si>
  <si>
    <t>LIST ROZPOČTU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</si>
</sst>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0.0000"/>
    <numFmt numFmtId="171" formatCode="0.000"/>
    <numFmt numFmtId="172" formatCode="#,##0.000_ ;[Red]\-#,##0.000\ "/>
    <numFmt numFmtId="173" formatCode="#,##0.00_ ;[Red]\-#,##0.00\ "/>
    <numFmt numFmtId="174" formatCode="#,##0.00000_ ;[Red]\-#,##0.00000\ "/>
    <numFmt numFmtId="175" formatCode="#,##0.000"/>
    <numFmt numFmtId="176" formatCode="0.0"/>
    <numFmt numFmtId="177" formatCode="0.00_ ;\-0.00\ "/>
    <numFmt numFmtId="178" formatCode="#,##0.0000;\-#,##0.0000"/>
    <numFmt numFmtId="179" formatCode="#,##0.00_ ;\-#,##0.00\ "/>
  </numFmts>
  <fonts count="6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48"/>
      <name val="Arial"/>
      <family val="0"/>
    </font>
    <font>
      <b/>
      <sz val="8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color theme="4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</borders>
  <cellStyleXfs count="6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51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8" xfId="0" applyNumberFormat="1" applyFont="1" applyBorder="1" applyAlignment="1" applyProtection="1">
      <alignment horizontal="right" vertical="center"/>
      <protection/>
    </xf>
    <xf numFmtId="166" fontId="7" fillId="0" borderId="38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2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4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39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49" fontId="3" fillId="0" borderId="0" xfId="47" applyNumberFormat="1" applyFont="1" applyFill="1" applyBorder="1" applyAlignment="1">
      <alignment horizontal="left"/>
      <protection/>
    </xf>
    <xf numFmtId="0" fontId="3" fillId="0" borderId="0" xfId="47" applyFont="1" applyFill="1" applyBorder="1" applyAlignment="1">
      <alignment wrapText="1"/>
      <protection/>
    </xf>
    <xf numFmtId="4" fontId="2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4" fontId="9" fillId="0" borderId="0" xfId="0" applyNumberFormat="1" applyFont="1" applyAlignment="1" applyProtection="1">
      <alignment horizontal="right" vertical="top"/>
      <protection/>
    </xf>
    <xf numFmtId="4" fontId="20" fillId="0" borderId="0" xfId="0" applyNumberFormat="1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top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20" fillId="0" borderId="0" xfId="0" applyFont="1" applyAlignment="1" applyProtection="1">
      <alignment horizontal="center" vertical="top"/>
      <protection/>
    </xf>
    <xf numFmtId="0" fontId="20" fillId="0" borderId="0" xfId="0" applyFont="1" applyAlignment="1" applyProtection="1">
      <alignment horizontal="right" vertical="top"/>
      <protection/>
    </xf>
    <xf numFmtId="4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vertical="top"/>
      <protection/>
    </xf>
    <xf numFmtId="4" fontId="20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center" vertical="top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center" vertical="top"/>
      <protection/>
    </xf>
    <xf numFmtId="0" fontId="20" fillId="0" borderId="0" xfId="0" applyFont="1" applyAlignment="1" applyProtection="1">
      <alignment horizontal="right" vertical="top"/>
      <protection/>
    </xf>
    <xf numFmtId="4" fontId="20" fillId="0" borderId="0" xfId="0" applyNumberFormat="1" applyFont="1" applyAlignment="1" applyProtection="1">
      <alignment horizontal="right" vertical="top"/>
      <protection/>
    </xf>
    <xf numFmtId="173" fontId="2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49" fontId="20" fillId="0" borderId="0" xfId="0" applyNumberFormat="1" applyFont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2" fillId="34" borderId="59" xfId="0" applyFont="1" applyFill="1" applyBorder="1" applyAlignment="1" applyProtection="1">
      <alignment horizontal="center" vertical="top"/>
      <protection/>
    </xf>
    <xf numFmtId="0" fontId="2" fillId="34" borderId="60" xfId="0" applyFont="1" applyFill="1" applyBorder="1" applyAlignment="1" applyProtection="1">
      <alignment horizontal="center" vertical="top"/>
      <protection/>
    </xf>
    <xf numFmtId="174" fontId="9" fillId="0" borderId="0" xfId="0" applyNumberFormat="1" applyFont="1" applyAlignment="1" applyProtection="1">
      <alignment horizontal="left" vertical="center"/>
      <protection/>
    </xf>
    <xf numFmtId="174" fontId="2" fillId="0" borderId="0" xfId="0" applyNumberFormat="1" applyFont="1" applyAlignment="1" applyProtection="1">
      <alignment horizontal="left" vertical="center"/>
      <protection/>
    </xf>
    <xf numFmtId="174" fontId="0" fillId="0" borderId="0" xfId="0" applyNumberFormat="1" applyAlignment="1" applyProtection="1">
      <alignment horizontal="left" vertical="top"/>
      <protection/>
    </xf>
    <xf numFmtId="0" fontId="24" fillId="35" borderId="0" xfId="0" applyFont="1" applyFill="1" applyAlignment="1" applyProtection="1">
      <alignment horizontal="left" vertical="center"/>
      <protection/>
    </xf>
    <xf numFmtId="0" fontId="24" fillId="35" borderId="0" xfId="0" applyFont="1" applyFill="1" applyAlignment="1" applyProtection="1">
      <alignment horizontal="left" vertical="center" wrapText="1"/>
      <protection/>
    </xf>
    <xf numFmtId="0" fontId="24" fillId="35" borderId="0" xfId="0" applyFont="1" applyFill="1" applyAlignment="1" applyProtection="1">
      <alignment horizontal="center" vertical="center"/>
      <protection/>
    </xf>
    <xf numFmtId="167" fontId="24" fillId="35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4" fillId="0" borderId="0" xfId="0" applyNumberFormat="1" applyFont="1" applyFill="1" applyAlignment="1" applyProtection="1">
      <alignment horizontal="righ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49" fontId="24" fillId="35" borderId="0" xfId="0" applyNumberFormat="1" applyFont="1" applyFill="1" applyAlignment="1" applyProtection="1">
      <alignment horizontal="left" vertical="center" wrapText="1"/>
      <protection/>
    </xf>
    <xf numFmtId="172" fontId="24" fillId="35" borderId="0" xfId="0" applyNumberFormat="1" applyFont="1" applyFill="1" applyAlignment="1" applyProtection="1">
      <alignment horizontal="right" vertical="center"/>
      <protection/>
    </xf>
    <xf numFmtId="171" fontId="2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171" fontId="2" fillId="0" borderId="0" xfId="0" applyNumberFormat="1" applyFont="1" applyAlignment="1" applyProtection="1">
      <alignment vertical="top"/>
      <protection/>
    </xf>
    <xf numFmtId="171" fontId="2" fillId="0" borderId="0" xfId="0" applyNumberFormat="1" applyFont="1" applyAlignment="1" applyProtection="1">
      <alignment horizontal="right" vertical="top"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 horizontal="right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4" fontId="9" fillId="0" borderId="0" xfId="0" applyNumberFormat="1" applyFont="1" applyAlignment="1" applyProtection="1">
      <alignment horizontal="right" vertical="center"/>
      <protection/>
    </xf>
    <xf numFmtId="174" fontId="2" fillId="0" borderId="0" xfId="0" applyNumberFormat="1" applyFont="1" applyAlignment="1" applyProtection="1">
      <alignment horizontal="right" vertical="top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top"/>
      <protection/>
    </xf>
    <xf numFmtId="174" fontId="2" fillId="0" borderId="0" xfId="0" applyNumberFormat="1" applyFont="1" applyAlignment="1" applyProtection="1">
      <alignment vertical="top"/>
      <protection/>
    </xf>
    <xf numFmtId="2" fontId="2" fillId="0" borderId="0" xfId="0" applyNumberFormat="1" applyFont="1" applyAlignment="1" applyProtection="1">
      <alignment horizontal="right" vertical="top"/>
      <protection/>
    </xf>
    <xf numFmtId="0" fontId="2" fillId="0" borderId="36" xfId="0" applyFont="1" applyBorder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73" fontId="2" fillId="0" borderId="0" xfId="0" applyNumberFormat="1" applyFont="1" applyAlignment="1" applyProtection="1">
      <alignment/>
      <protection/>
    </xf>
    <xf numFmtId="4" fontId="60" fillId="0" borderId="0" xfId="0" applyNumberFormat="1" applyFont="1" applyAlignment="1" applyProtection="1">
      <alignment horizontal="righ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65" fontId="2" fillId="0" borderId="61" xfId="0" applyNumberFormat="1" applyFont="1" applyBorder="1" applyAlignment="1" applyProtection="1">
      <alignment horizontal="right" vertical="center"/>
      <protection/>
    </xf>
    <xf numFmtId="165" fontId="2" fillId="0" borderId="38" xfId="0" applyNumberFormat="1" applyFont="1" applyBorder="1" applyAlignment="1" applyProtection="1">
      <alignment horizontal="right" vertical="center"/>
      <protection/>
    </xf>
    <xf numFmtId="165" fontId="2" fillId="0" borderId="40" xfId="0" applyNumberFormat="1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tabSelected="1" zoomScalePageLayoutView="0" workbookViewId="0" topLeftCell="A1">
      <selection activeCell="W33" sqref="W33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272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0</v>
      </c>
      <c r="C5" s="16"/>
      <c r="D5" s="16"/>
      <c r="E5" s="17" t="s">
        <v>170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 t="s">
        <v>2</v>
      </c>
      <c r="Q5" s="20"/>
      <c r="R5" s="19"/>
      <c r="S5" s="21"/>
    </row>
    <row r="6" spans="1:19" ht="17.25" customHeight="1" hidden="1">
      <c r="A6" s="15"/>
      <c r="B6" s="16" t="s">
        <v>3</v>
      </c>
      <c r="C6" s="16"/>
      <c r="D6" s="16"/>
      <c r="E6" s="22" t="s">
        <v>4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207" t="s">
        <v>168</v>
      </c>
      <c r="C7" s="16"/>
      <c r="D7" s="16"/>
      <c r="E7" s="26" t="s">
        <v>171</v>
      </c>
      <c r="F7" s="16"/>
      <c r="G7" s="16"/>
      <c r="H7" s="16"/>
      <c r="I7" s="16"/>
      <c r="J7" s="23"/>
      <c r="K7" s="16"/>
      <c r="L7" s="16"/>
      <c r="M7" s="16"/>
      <c r="N7" s="16"/>
      <c r="O7" s="207" t="s">
        <v>10</v>
      </c>
      <c r="P7" s="22"/>
      <c r="Q7" s="25"/>
      <c r="R7" s="23"/>
      <c r="S7" s="21"/>
    </row>
    <row r="8" spans="1:19" ht="17.25" customHeight="1" hidden="1">
      <c r="A8" s="15"/>
      <c r="B8" s="16" t="s">
        <v>5</v>
      </c>
      <c r="C8" s="16"/>
      <c r="D8" s="16"/>
      <c r="E8" s="26" t="s">
        <v>2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207" t="s">
        <v>169</v>
      </c>
      <c r="C9" s="16"/>
      <c r="D9" s="16"/>
      <c r="E9" s="27" t="s">
        <v>2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6</v>
      </c>
      <c r="P9" s="239" t="s">
        <v>2</v>
      </c>
      <c r="Q9" s="240"/>
      <c r="R9" s="241"/>
      <c r="S9" s="21"/>
    </row>
    <row r="10" spans="1:19" ht="17.25" customHeight="1" hidden="1">
      <c r="A10" s="15"/>
      <c r="B10" s="16" t="s">
        <v>7</v>
      </c>
      <c r="C10" s="16"/>
      <c r="D10" s="16"/>
      <c r="E10" s="31" t="s">
        <v>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8</v>
      </c>
      <c r="C11" s="16"/>
      <c r="D11" s="16"/>
      <c r="E11" s="31" t="s">
        <v>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9</v>
      </c>
      <c r="C12" s="16"/>
      <c r="D12" s="16"/>
      <c r="E12" s="31" t="s"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7" t="s">
        <v>271</v>
      </c>
      <c r="P25" s="16" t="s">
        <v>11</v>
      </c>
      <c r="Q25" s="16"/>
      <c r="R25" s="16"/>
      <c r="S25" s="21"/>
    </row>
    <row r="26" spans="1:19" ht="17.25" customHeight="1">
      <c r="A26" s="15"/>
      <c r="B26" s="16" t="s">
        <v>12</v>
      </c>
      <c r="C26" s="16"/>
      <c r="D26" s="16"/>
      <c r="E26" s="17" t="s">
        <v>172</v>
      </c>
      <c r="F26" s="18"/>
      <c r="G26" s="18"/>
      <c r="H26" s="18"/>
      <c r="I26" s="18"/>
      <c r="J26" s="19"/>
      <c r="K26" s="16"/>
      <c r="L26" s="16"/>
      <c r="M26" s="16"/>
      <c r="N26" s="16"/>
      <c r="O26" s="32" t="s">
        <v>173</v>
      </c>
      <c r="P26" s="242" t="s">
        <v>174</v>
      </c>
      <c r="Q26" s="248"/>
      <c r="R26" s="249"/>
      <c r="S26" s="21"/>
    </row>
    <row r="27" spans="1:19" ht="17.25" customHeight="1">
      <c r="A27" s="15"/>
      <c r="B27" s="16" t="s">
        <v>13</v>
      </c>
      <c r="C27" s="16"/>
      <c r="D27" s="16"/>
      <c r="E27" s="22" t="s">
        <v>122</v>
      </c>
      <c r="F27" s="16"/>
      <c r="G27" s="16"/>
      <c r="H27" s="16"/>
      <c r="I27" s="16"/>
      <c r="J27" s="23"/>
      <c r="K27" s="16"/>
      <c r="L27" s="16"/>
      <c r="M27" s="16"/>
      <c r="N27" s="16"/>
      <c r="O27" s="32">
        <v>12204404</v>
      </c>
      <c r="P27" s="33"/>
      <c r="Q27" s="34"/>
      <c r="R27" s="35"/>
      <c r="S27" s="21"/>
    </row>
    <row r="28" spans="1:19" ht="17.25" customHeight="1">
      <c r="A28" s="15"/>
      <c r="B28" s="16" t="s">
        <v>14</v>
      </c>
      <c r="C28" s="16"/>
      <c r="D28" s="16"/>
      <c r="E28" s="22" t="s">
        <v>175</v>
      </c>
      <c r="F28" s="16"/>
      <c r="G28" s="16"/>
      <c r="H28" s="16"/>
      <c r="I28" s="16"/>
      <c r="J28" s="23"/>
      <c r="K28" s="16"/>
      <c r="L28" s="16"/>
      <c r="M28" s="16"/>
      <c r="N28" s="16"/>
      <c r="O28" s="32" t="s">
        <v>2</v>
      </c>
      <c r="P28" s="33" t="s">
        <v>2</v>
      </c>
      <c r="Q28" s="34" t="s">
        <v>2</v>
      </c>
      <c r="R28" s="35" t="s">
        <v>2</v>
      </c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15</v>
      </c>
      <c r="F30" s="16"/>
      <c r="G30" s="16" t="s">
        <v>16</v>
      </c>
      <c r="H30" s="16"/>
      <c r="I30" s="16"/>
      <c r="J30" s="16"/>
      <c r="K30" s="16"/>
      <c r="L30" s="16"/>
      <c r="M30" s="16"/>
      <c r="N30" s="16"/>
      <c r="O30" s="36" t="s">
        <v>17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242" t="s">
        <v>123</v>
      </c>
      <c r="H31" s="243"/>
      <c r="I31" s="244"/>
      <c r="J31" s="16"/>
      <c r="K31" s="16"/>
      <c r="L31" s="16"/>
      <c r="M31" s="16"/>
      <c r="N31" s="16"/>
      <c r="O31" s="39" t="s">
        <v>176</v>
      </c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18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19</v>
      </c>
      <c r="B34" s="49"/>
      <c r="C34" s="49"/>
      <c r="D34" s="50"/>
      <c r="E34" s="230" t="s">
        <v>166</v>
      </c>
      <c r="F34" s="50"/>
      <c r="G34" s="51" t="s">
        <v>20</v>
      </c>
      <c r="H34" s="49"/>
      <c r="I34" s="50"/>
      <c r="J34" s="230" t="s">
        <v>167</v>
      </c>
      <c r="K34" s="49"/>
      <c r="L34" s="51" t="s">
        <v>21</v>
      </c>
      <c r="M34" s="49"/>
      <c r="N34" s="49"/>
      <c r="O34" s="50"/>
      <c r="P34" s="51" t="s">
        <v>22</v>
      </c>
      <c r="Q34" s="49"/>
      <c r="R34" s="49"/>
      <c r="S34" s="52"/>
    </row>
    <row r="35" spans="1:19" ht="20.25" customHeight="1">
      <c r="A35" s="245" t="s">
        <v>164</v>
      </c>
      <c r="B35" s="246"/>
      <c r="C35" s="246"/>
      <c r="D35" s="54">
        <v>606.52</v>
      </c>
      <c r="E35" s="55">
        <f>IF(D35=0,0,R47/D35)</f>
        <v>0</v>
      </c>
      <c r="F35" s="56"/>
      <c r="G35" s="247" t="s">
        <v>165</v>
      </c>
      <c r="H35" s="246"/>
      <c r="I35" s="54">
        <v>120.62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4"/>
      <c r="B36" s="45"/>
      <c r="C36" s="45"/>
      <c r="D36" s="45"/>
      <c r="E36" s="46" t="s">
        <v>23</v>
      </c>
      <c r="F36" s="45"/>
      <c r="G36" s="45"/>
      <c r="H36" s="45"/>
      <c r="I36" s="45"/>
      <c r="J36" s="61" t="s">
        <v>24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2" t="s">
        <v>25</v>
      </c>
      <c r="B37" s="63"/>
      <c r="C37" s="64" t="s">
        <v>26</v>
      </c>
      <c r="D37" s="65"/>
      <c r="E37" s="65"/>
      <c r="F37" s="66"/>
      <c r="G37" s="62" t="s">
        <v>27</v>
      </c>
      <c r="H37" s="67"/>
      <c r="I37" s="64" t="s">
        <v>28</v>
      </c>
      <c r="J37" s="65"/>
      <c r="K37" s="65"/>
      <c r="L37" s="62" t="s">
        <v>29</v>
      </c>
      <c r="M37" s="67"/>
      <c r="N37" s="64" t="s">
        <v>30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31</v>
      </c>
      <c r="C38" s="19"/>
      <c r="D38" s="70" t="s">
        <v>32</v>
      </c>
      <c r="E38" s="71">
        <v>0</v>
      </c>
      <c r="F38" s="72"/>
      <c r="G38" s="68">
        <v>8</v>
      </c>
      <c r="H38" s="73" t="s">
        <v>33</v>
      </c>
      <c r="I38" s="35"/>
      <c r="J38" s="74">
        <v>0</v>
      </c>
      <c r="K38" s="75"/>
      <c r="L38" s="68">
        <v>13</v>
      </c>
      <c r="M38" s="33" t="s">
        <v>34</v>
      </c>
      <c r="N38" s="38"/>
      <c r="O38" s="38"/>
      <c r="P38" s="76">
        <f>M49</f>
        <v>21</v>
      </c>
      <c r="Q38" s="77" t="s">
        <v>35</v>
      </c>
      <c r="R38" s="71">
        <v>0</v>
      </c>
      <c r="S38" s="72"/>
    </row>
    <row r="39" spans="1:19" ht="20.25" customHeight="1">
      <c r="A39" s="68">
        <v>2</v>
      </c>
      <c r="B39" s="78"/>
      <c r="C39" s="29"/>
      <c r="D39" s="70" t="s">
        <v>36</v>
      </c>
      <c r="E39" s="71" t="s">
        <v>2</v>
      </c>
      <c r="F39" s="72"/>
      <c r="G39" s="68">
        <v>9</v>
      </c>
      <c r="H39" s="16" t="s">
        <v>37</v>
      </c>
      <c r="I39" s="70"/>
      <c r="J39" s="74">
        <v>0</v>
      </c>
      <c r="K39" s="75"/>
      <c r="L39" s="68">
        <v>14</v>
      </c>
      <c r="M39" s="33" t="s">
        <v>38</v>
      </c>
      <c r="N39" s="38"/>
      <c r="O39" s="38"/>
      <c r="P39" s="76">
        <f>M49</f>
        <v>21</v>
      </c>
      <c r="Q39" s="77" t="s">
        <v>35</v>
      </c>
      <c r="R39" s="71">
        <v>0</v>
      </c>
      <c r="S39" s="72"/>
    </row>
    <row r="40" spans="1:19" ht="20.25" customHeight="1">
      <c r="A40" s="68">
        <v>3</v>
      </c>
      <c r="B40" s="69" t="s">
        <v>39</v>
      </c>
      <c r="C40" s="19"/>
      <c r="D40" s="70" t="s">
        <v>32</v>
      </c>
      <c r="E40" s="71">
        <v>0</v>
      </c>
      <c r="F40" s="72"/>
      <c r="G40" s="68">
        <v>10</v>
      </c>
      <c r="H40" s="73" t="s">
        <v>40</v>
      </c>
      <c r="I40" s="35"/>
      <c r="J40" s="74">
        <v>0</v>
      </c>
      <c r="K40" s="75"/>
      <c r="L40" s="68">
        <v>15</v>
      </c>
      <c r="M40" s="33" t="s">
        <v>41</v>
      </c>
      <c r="N40" s="38"/>
      <c r="O40" s="38"/>
      <c r="P40" s="76">
        <f>M49</f>
        <v>21</v>
      </c>
      <c r="Q40" s="77" t="s">
        <v>35</v>
      </c>
      <c r="R40" s="71">
        <v>0</v>
      </c>
      <c r="S40" s="72"/>
    </row>
    <row r="41" spans="1:19" ht="20.25" customHeight="1">
      <c r="A41" s="68">
        <v>4</v>
      </c>
      <c r="B41" s="78"/>
      <c r="C41" s="29"/>
      <c r="D41" s="70" t="s">
        <v>36</v>
      </c>
      <c r="E41" s="71" t="s">
        <v>2</v>
      </c>
      <c r="F41" s="72"/>
      <c r="G41" s="68">
        <v>11</v>
      </c>
      <c r="H41" s="73"/>
      <c r="I41" s="35"/>
      <c r="J41" s="74">
        <v>0</v>
      </c>
      <c r="K41" s="75"/>
      <c r="L41" s="68">
        <v>16</v>
      </c>
      <c r="M41" s="33" t="s">
        <v>42</v>
      </c>
      <c r="N41" s="38"/>
      <c r="O41" s="38"/>
      <c r="P41" s="76">
        <f>M49</f>
        <v>21</v>
      </c>
      <c r="Q41" s="77" t="s">
        <v>35</v>
      </c>
      <c r="R41" s="71">
        <v>0</v>
      </c>
      <c r="S41" s="72"/>
    </row>
    <row r="42" spans="1:19" ht="20.25" customHeight="1">
      <c r="A42" s="68">
        <v>5</v>
      </c>
      <c r="B42" s="69" t="s">
        <v>43</v>
      </c>
      <c r="C42" s="19"/>
      <c r="D42" s="70" t="s">
        <v>32</v>
      </c>
      <c r="E42" s="71" t="s">
        <v>2</v>
      </c>
      <c r="F42" s="72"/>
      <c r="G42" s="79"/>
      <c r="H42" s="38"/>
      <c r="I42" s="35"/>
      <c r="J42" s="80"/>
      <c r="K42" s="75"/>
      <c r="L42" s="68">
        <v>17</v>
      </c>
      <c r="M42" s="33" t="s">
        <v>44</v>
      </c>
      <c r="N42" s="38"/>
      <c r="O42" s="38"/>
      <c r="P42" s="76">
        <f>M49</f>
        <v>21</v>
      </c>
      <c r="Q42" s="77" t="s">
        <v>35</v>
      </c>
      <c r="R42" s="71">
        <v>0</v>
      </c>
      <c r="S42" s="72"/>
    </row>
    <row r="43" spans="1:19" ht="20.25" customHeight="1">
      <c r="A43" s="68">
        <v>6</v>
      </c>
      <c r="B43" s="78"/>
      <c r="C43" s="29"/>
      <c r="D43" s="70" t="s">
        <v>36</v>
      </c>
      <c r="E43" s="71" t="s">
        <v>2</v>
      </c>
      <c r="F43" s="72"/>
      <c r="G43" s="79"/>
      <c r="H43" s="38"/>
      <c r="I43" s="35"/>
      <c r="J43" s="80"/>
      <c r="K43" s="75"/>
      <c r="L43" s="68">
        <v>18</v>
      </c>
      <c r="M43" s="73" t="s">
        <v>45</v>
      </c>
      <c r="N43" s="38"/>
      <c r="O43" s="38"/>
      <c r="P43" s="38"/>
      <c r="Q43" s="35"/>
      <c r="R43" s="71" t="s">
        <v>2</v>
      </c>
      <c r="S43" s="72"/>
    </row>
    <row r="44" spans="1:19" ht="20.25" customHeight="1">
      <c r="A44" s="68">
        <v>7</v>
      </c>
      <c r="B44" s="81" t="s">
        <v>46</v>
      </c>
      <c r="C44" s="38"/>
      <c r="D44" s="35"/>
      <c r="E44" s="82">
        <f>SUM(E38:E43)</f>
        <v>0</v>
      </c>
      <c r="F44" s="47"/>
      <c r="G44" s="68">
        <v>12</v>
      </c>
      <c r="H44" s="81" t="s">
        <v>47</v>
      </c>
      <c r="I44" s="35"/>
      <c r="J44" s="83">
        <f>SUM(J38:J41)</f>
        <v>0</v>
      </c>
      <c r="K44" s="84"/>
      <c r="L44" s="68">
        <v>19</v>
      </c>
      <c r="M44" s="69" t="s">
        <v>48</v>
      </c>
      <c r="N44" s="18"/>
      <c r="O44" s="18"/>
      <c r="P44" s="18"/>
      <c r="Q44" s="85"/>
      <c r="R44" s="82">
        <f>SUM(R38:R43)</f>
        <v>0</v>
      </c>
      <c r="S44" s="47"/>
    </row>
    <row r="45" spans="1:19" ht="20.25" customHeight="1">
      <c r="A45" s="86">
        <v>20</v>
      </c>
      <c r="B45" s="87" t="s">
        <v>49</v>
      </c>
      <c r="C45" s="88"/>
      <c r="D45" s="89"/>
      <c r="E45" s="90" t="s">
        <v>2</v>
      </c>
      <c r="F45" s="43"/>
      <c r="G45" s="86">
        <v>21</v>
      </c>
      <c r="H45" s="87" t="s">
        <v>50</v>
      </c>
      <c r="I45" s="89"/>
      <c r="J45" s="91">
        <v>0</v>
      </c>
      <c r="K45" s="92">
        <f>M49</f>
        <v>21</v>
      </c>
      <c r="L45" s="86">
        <v>22</v>
      </c>
      <c r="M45" s="87" t="s">
        <v>51</v>
      </c>
      <c r="N45" s="88"/>
      <c r="O45" s="88"/>
      <c r="P45" s="88"/>
      <c r="Q45" s="89"/>
      <c r="R45" s="90">
        <v>0</v>
      </c>
      <c r="S45" s="43"/>
    </row>
    <row r="46" spans="1:19" ht="20.25" customHeight="1">
      <c r="A46" s="93" t="s">
        <v>13</v>
      </c>
      <c r="B46" s="13"/>
      <c r="C46" s="13"/>
      <c r="D46" s="13"/>
      <c r="E46" s="13"/>
      <c r="F46" s="94"/>
      <c r="G46" s="95"/>
      <c r="H46" s="13"/>
      <c r="I46" s="13"/>
      <c r="J46" s="13"/>
      <c r="K46" s="13"/>
      <c r="L46" s="62" t="s">
        <v>52</v>
      </c>
      <c r="M46" s="50"/>
      <c r="N46" s="64" t="s">
        <v>53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6"/>
      <c r="H47" s="16"/>
      <c r="I47" s="16"/>
      <c r="J47" s="16"/>
      <c r="K47" s="16"/>
      <c r="L47" s="68">
        <v>23</v>
      </c>
      <c r="M47" s="73" t="s">
        <v>54</v>
      </c>
      <c r="N47" s="38"/>
      <c r="O47" s="38"/>
      <c r="P47" s="38"/>
      <c r="Q47" s="72"/>
      <c r="R47" s="82">
        <f>SUM(E44+R44+R45)</f>
        <v>0</v>
      </c>
      <c r="S47" s="47"/>
    </row>
    <row r="48" spans="1:19" ht="20.25" customHeight="1">
      <c r="A48" s="97" t="s">
        <v>55</v>
      </c>
      <c r="B48" s="28"/>
      <c r="C48" s="28"/>
      <c r="D48" s="28"/>
      <c r="E48" s="28"/>
      <c r="F48" s="29"/>
      <c r="G48" s="98" t="s">
        <v>56</v>
      </c>
      <c r="H48" s="28"/>
      <c r="I48" s="28"/>
      <c r="J48" s="28"/>
      <c r="K48" s="28"/>
      <c r="L48" s="68">
        <v>24</v>
      </c>
      <c r="M48" s="99">
        <v>15</v>
      </c>
      <c r="N48" s="29" t="s">
        <v>35</v>
      </c>
      <c r="O48" s="100" t="s">
        <v>2</v>
      </c>
      <c r="P48" s="38" t="s">
        <v>57</v>
      </c>
      <c r="Q48" s="35"/>
      <c r="R48" s="101" t="s">
        <v>2</v>
      </c>
      <c r="S48" s="102"/>
    </row>
    <row r="49" spans="1:19" ht="20.25" customHeight="1">
      <c r="A49" s="103" t="s">
        <v>12</v>
      </c>
      <c r="B49" s="18"/>
      <c r="C49" s="18"/>
      <c r="D49" s="18"/>
      <c r="E49" s="18"/>
      <c r="F49" s="19"/>
      <c r="G49" s="104"/>
      <c r="H49" s="18"/>
      <c r="I49" s="18"/>
      <c r="J49" s="18"/>
      <c r="K49" s="18"/>
      <c r="L49" s="68">
        <v>25</v>
      </c>
      <c r="M49" s="105">
        <v>21</v>
      </c>
      <c r="N49" s="35" t="s">
        <v>35</v>
      </c>
      <c r="O49" s="100">
        <v>0</v>
      </c>
      <c r="P49" s="38" t="s">
        <v>57</v>
      </c>
      <c r="Q49" s="35"/>
      <c r="R49" s="71">
        <f>SUM(O49*0.21)</f>
        <v>0</v>
      </c>
      <c r="S49" s="72"/>
    </row>
    <row r="50" spans="1:19" ht="20.25" customHeight="1">
      <c r="A50" s="15"/>
      <c r="B50" s="16"/>
      <c r="C50" s="16"/>
      <c r="D50" s="16"/>
      <c r="E50" s="16"/>
      <c r="F50" s="23"/>
      <c r="G50" s="96"/>
      <c r="H50" s="16"/>
      <c r="I50" s="16"/>
      <c r="J50" s="16"/>
      <c r="K50" s="16"/>
      <c r="L50" s="86">
        <v>26</v>
      </c>
      <c r="M50" s="106" t="s">
        <v>58</v>
      </c>
      <c r="N50" s="88"/>
      <c r="O50" s="88"/>
      <c r="P50" s="88"/>
      <c r="Q50" s="107"/>
      <c r="R50" s="82">
        <f>SUM(R47+R49)</f>
        <v>0</v>
      </c>
      <c r="S50" s="108"/>
    </row>
    <row r="51" spans="1:19" ht="20.25" customHeight="1">
      <c r="A51" s="97" t="s">
        <v>55</v>
      </c>
      <c r="B51" s="28"/>
      <c r="C51" s="28"/>
      <c r="D51" s="28"/>
      <c r="E51" s="28"/>
      <c r="F51" s="29"/>
      <c r="G51" s="98" t="s">
        <v>56</v>
      </c>
      <c r="H51" s="28"/>
      <c r="I51" s="28"/>
      <c r="J51" s="28"/>
      <c r="K51" s="28"/>
      <c r="L51" s="62" t="s">
        <v>59</v>
      </c>
      <c r="M51" s="50"/>
      <c r="N51" s="64" t="s">
        <v>60</v>
      </c>
      <c r="O51" s="49"/>
      <c r="P51" s="49"/>
      <c r="Q51" s="49"/>
      <c r="R51" s="109"/>
      <c r="S51" s="52"/>
    </row>
    <row r="52" spans="1:19" ht="20.25" customHeight="1">
      <c r="A52" s="103" t="s">
        <v>14</v>
      </c>
      <c r="B52" s="18"/>
      <c r="C52" s="18"/>
      <c r="D52" s="18"/>
      <c r="E52" s="18"/>
      <c r="F52" s="19"/>
      <c r="G52" s="104"/>
      <c r="H52" s="18"/>
      <c r="I52" s="18"/>
      <c r="J52" s="18"/>
      <c r="K52" s="18"/>
      <c r="L52" s="68">
        <v>27</v>
      </c>
      <c r="M52" s="73" t="s">
        <v>61</v>
      </c>
      <c r="N52" s="38"/>
      <c r="O52" s="38"/>
      <c r="P52" s="38"/>
      <c r="Q52" s="35"/>
      <c r="R52" s="71">
        <v>0</v>
      </c>
      <c r="S52" s="72"/>
    </row>
    <row r="53" spans="1:19" ht="20.25" customHeight="1">
      <c r="A53" s="15"/>
      <c r="B53" s="16"/>
      <c r="C53" s="16"/>
      <c r="D53" s="16"/>
      <c r="E53" s="16"/>
      <c r="F53" s="23"/>
      <c r="G53" s="96"/>
      <c r="H53" s="16"/>
      <c r="I53" s="16"/>
      <c r="J53" s="16"/>
      <c r="K53" s="16"/>
      <c r="L53" s="68">
        <v>28</v>
      </c>
      <c r="M53" s="73" t="s">
        <v>62</v>
      </c>
      <c r="N53" s="38"/>
      <c r="O53" s="38"/>
      <c r="P53" s="38"/>
      <c r="Q53" s="35"/>
      <c r="R53" s="71">
        <v>0</v>
      </c>
      <c r="S53" s="72"/>
    </row>
    <row r="54" spans="1:19" ht="20.25" customHeight="1">
      <c r="A54" s="110" t="s">
        <v>55</v>
      </c>
      <c r="B54" s="42"/>
      <c r="C54" s="42"/>
      <c r="D54" s="42"/>
      <c r="E54" s="42"/>
      <c r="F54" s="111"/>
      <c r="G54" s="112" t="s">
        <v>56</v>
      </c>
      <c r="H54" s="42"/>
      <c r="I54" s="42"/>
      <c r="J54" s="42"/>
      <c r="K54" s="42"/>
      <c r="L54" s="86">
        <v>29</v>
      </c>
      <c r="M54" s="87" t="s">
        <v>63</v>
      </c>
      <c r="N54" s="88"/>
      <c r="O54" s="88"/>
      <c r="P54" s="88"/>
      <c r="Q54" s="89"/>
      <c r="R54" s="55">
        <v>0</v>
      </c>
      <c r="S54" s="113"/>
    </row>
    <row r="55" spans="3:18" ht="12.75" customHeight="1">
      <c r="C55" s="237" t="s">
        <v>269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</row>
    <row r="56" spans="3:18" ht="12.75" customHeight="1">
      <c r="C56" s="237" t="s">
        <v>270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</row>
  </sheetData>
  <sheetProtection/>
  <mergeCells count="7">
    <mergeCell ref="C56:R56"/>
    <mergeCell ref="P9:R9"/>
    <mergeCell ref="G31:I31"/>
    <mergeCell ref="A35:C35"/>
    <mergeCell ref="G35:H35"/>
    <mergeCell ref="P26:R26"/>
    <mergeCell ref="C55:R55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  <headerFooter alignWithMargins="0">
    <oddFooter>&amp;LIng.Ivan Navrátil&amp;CTel : 773488368&amp;Re-mail : navratil.ivan@seznam.cz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31" sqref="C3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4" t="s">
        <v>64</v>
      </c>
      <c r="B1" s="115"/>
      <c r="C1" s="115"/>
      <c r="D1" s="115"/>
      <c r="E1" s="115"/>
    </row>
    <row r="2" spans="1:5" ht="12" customHeight="1">
      <c r="A2" s="116" t="s">
        <v>65</v>
      </c>
      <c r="B2" s="117" t="str">
        <f>'Krycí list'!E5</f>
        <v>Pracovní buňky</v>
      </c>
      <c r="C2" s="118"/>
      <c r="D2" s="118"/>
      <c r="E2" s="118"/>
    </row>
    <row r="3" spans="1:5" ht="12" customHeight="1">
      <c r="A3" s="116" t="s">
        <v>66</v>
      </c>
      <c r="B3" s="117" t="str">
        <f>'Krycí list'!E7</f>
        <v>Věznice Znojmo, Dyjská 4</v>
      </c>
      <c r="C3" s="119"/>
      <c r="D3" s="117"/>
      <c r="E3" s="120"/>
    </row>
    <row r="4" spans="1:5" ht="12" customHeight="1">
      <c r="A4" s="116" t="s">
        <v>169</v>
      </c>
      <c r="B4" s="117" t="str">
        <f>'Krycí list'!E9</f>
        <v> </v>
      </c>
      <c r="C4" s="119"/>
      <c r="D4" s="117"/>
      <c r="E4" s="120"/>
    </row>
    <row r="5" spans="1:5" ht="12" customHeight="1">
      <c r="A5" s="117" t="s">
        <v>67</v>
      </c>
      <c r="B5" s="117" t="str">
        <f>'Krycí list'!P5</f>
        <v> 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68</v>
      </c>
      <c r="B7" s="117" t="str">
        <f>'Krycí list'!E26</f>
        <v>Česká republika, Vězeňská služba ČR</v>
      </c>
      <c r="C7" s="119"/>
      <c r="D7" s="117"/>
      <c r="E7" s="120"/>
    </row>
    <row r="8" spans="1:5" ht="12" customHeight="1">
      <c r="A8" s="117" t="s">
        <v>69</v>
      </c>
      <c r="B8" s="117" t="str">
        <f>'Krycí list'!E28</f>
        <v>neurčen</v>
      </c>
      <c r="C8" s="119"/>
      <c r="D8" s="117"/>
      <c r="E8" s="120"/>
    </row>
    <row r="9" spans="1:5" ht="12" customHeight="1">
      <c r="A9" s="117" t="s">
        <v>70</v>
      </c>
      <c r="B9" s="231">
        <v>42774</v>
      </c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71</v>
      </c>
      <c r="B11" s="122" t="s">
        <v>72</v>
      </c>
      <c r="C11" s="123" t="s">
        <v>73</v>
      </c>
      <c r="D11" s="124" t="s">
        <v>74</v>
      </c>
      <c r="E11" s="123" t="s">
        <v>75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3.75" customHeight="1">
      <c r="A13" s="129"/>
      <c r="B13" s="130"/>
      <c r="C13" s="130"/>
      <c r="D13" s="130"/>
      <c r="E13" s="131"/>
    </row>
    <row r="14" spans="1:5" s="132" customFormat="1" ht="12.75" customHeight="1">
      <c r="A14" s="133" t="str">
        <f>Rozpocet!C14</f>
        <v>HSV</v>
      </c>
      <c r="B14" s="134" t="str">
        <f>Rozpocet!D14</f>
        <v>Práce a dodávky HSV</v>
      </c>
      <c r="C14" s="135">
        <f>SUM(C15:C20)</f>
        <v>0</v>
      </c>
      <c r="D14" s="136" t="e">
        <f>Rozpocet!J14</f>
        <v>#REF!</v>
      </c>
      <c r="E14" s="136" t="e">
        <f>Rozpocet!L14</f>
        <v>#REF!</v>
      </c>
    </row>
    <row r="15" spans="1:5" s="132" customFormat="1" ht="12.75" customHeight="1">
      <c r="A15" s="192" t="s">
        <v>89</v>
      </c>
      <c r="B15" s="138" t="str">
        <f>Rozpocet!D15</f>
        <v>Zemní práce</v>
      </c>
      <c r="C15" s="139">
        <v>0</v>
      </c>
      <c r="D15" s="140">
        <f>Rozpocet!J15</f>
        <v>0</v>
      </c>
      <c r="E15" s="140">
        <f>Rozpocet!L15</f>
        <v>0</v>
      </c>
    </row>
    <row r="16" spans="1:5" s="132" customFormat="1" ht="12.75" customHeight="1">
      <c r="A16" s="192" t="s">
        <v>93</v>
      </c>
      <c r="B16" s="138" t="str">
        <f>Rozpocet!D27</f>
        <v>Zakládání</v>
      </c>
      <c r="C16" s="139">
        <v>0</v>
      </c>
      <c r="D16" s="140">
        <f>Rozpocet!J27</f>
        <v>10.355336000000001</v>
      </c>
      <c r="E16" s="140">
        <f>Rozpocet!L27</f>
        <v>0</v>
      </c>
    </row>
    <row r="17" spans="1:5" s="132" customFormat="1" ht="12.75" customHeight="1">
      <c r="A17" s="192" t="s">
        <v>115</v>
      </c>
      <c r="B17" s="138" t="str">
        <f>Rozpocet!D56</f>
        <v>Vedení trubní dálková a přípojná</v>
      </c>
      <c r="C17" s="139">
        <v>0</v>
      </c>
      <c r="D17" s="140" t="e">
        <f>Rozpocet!#REF!</f>
        <v>#REF!</v>
      </c>
      <c r="E17" s="140" t="e">
        <f>Rozpocet!#REF!</f>
        <v>#REF!</v>
      </c>
    </row>
    <row r="18" spans="1:5" s="132" customFormat="1" ht="12.75" customHeight="1">
      <c r="A18" s="191" t="s">
        <v>226</v>
      </c>
      <c r="B18" s="183" t="s">
        <v>227</v>
      </c>
      <c r="C18" s="182">
        <v>0</v>
      </c>
      <c r="D18" s="141" t="e">
        <f>Rozpocet!#REF!</f>
        <v>#REF!</v>
      </c>
      <c r="E18" s="141" t="e">
        <f>Rozpocet!#REF!</f>
        <v>#REF!</v>
      </c>
    </row>
    <row r="19" spans="1:5" s="132" customFormat="1" ht="12.75" customHeight="1">
      <c r="A19" s="191" t="s">
        <v>234</v>
      </c>
      <c r="B19" s="183" t="s">
        <v>235</v>
      </c>
      <c r="C19" s="182">
        <v>0</v>
      </c>
      <c r="D19" s="136" t="e">
        <f>Rozpocet!#REF!</f>
        <v>#REF!</v>
      </c>
      <c r="E19" s="136" t="e">
        <f>Rozpocet!#REF!</f>
        <v>#REF!</v>
      </c>
    </row>
    <row r="20" spans="1:5" s="132" customFormat="1" ht="12.75" customHeight="1">
      <c r="A20" s="191" t="s">
        <v>254</v>
      </c>
      <c r="B20" s="183" t="s">
        <v>205</v>
      </c>
      <c r="C20" s="182">
        <v>0</v>
      </c>
      <c r="D20" s="136"/>
      <c r="E20" s="136"/>
    </row>
    <row r="21" spans="1:5" s="132" customFormat="1" ht="12.75" customHeight="1">
      <c r="A21" s="193" t="s">
        <v>39</v>
      </c>
      <c r="B21" s="134" t="s">
        <v>97</v>
      </c>
      <c r="C21" s="135">
        <f>SUM(C22:C29)</f>
        <v>0</v>
      </c>
      <c r="D21" s="140"/>
      <c r="E21" s="140"/>
    </row>
    <row r="22" spans="1:5" s="132" customFormat="1" ht="12.75" customHeight="1">
      <c r="A22" s="233" t="s">
        <v>119</v>
      </c>
      <c r="B22" s="234" t="s">
        <v>114</v>
      </c>
      <c r="C22" s="139">
        <v>0</v>
      </c>
      <c r="D22" s="140" t="e">
        <f>Rozpocet!#REF!</f>
        <v>#REF!</v>
      </c>
      <c r="E22" s="140" t="e">
        <f>Rozpocet!#REF!</f>
        <v>#REF!</v>
      </c>
    </row>
    <row r="23" spans="1:5" s="132" customFormat="1" ht="12.75" customHeight="1">
      <c r="A23" s="192" t="s">
        <v>98</v>
      </c>
      <c r="B23" s="138" t="s">
        <v>99</v>
      </c>
      <c r="C23" s="139">
        <v>0</v>
      </c>
      <c r="D23" s="140" t="e">
        <f>Rozpocet!J59</f>
        <v>#REF!</v>
      </c>
      <c r="E23" s="140" t="e">
        <f>Rozpocet!L59</f>
        <v>#REF!</v>
      </c>
    </row>
    <row r="24" spans="1:5" s="142" customFormat="1" ht="12.75" customHeight="1">
      <c r="A24" s="194" t="s">
        <v>116</v>
      </c>
      <c r="B24" s="195" t="s">
        <v>117</v>
      </c>
      <c r="C24" s="196">
        <v>0</v>
      </c>
      <c r="D24" s="143" t="e">
        <f>Rozpocet!#REF!</f>
        <v>#REF!</v>
      </c>
      <c r="E24" s="143" t="e">
        <f>Rozpocet!#REF!</f>
        <v>#REF!</v>
      </c>
    </row>
    <row r="25" spans="1:3" ht="12.75" customHeight="1">
      <c r="A25" s="180" t="s">
        <v>118</v>
      </c>
      <c r="B25" s="167" t="s">
        <v>255</v>
      </c>
      <c r="C25" s="164">
        <v>0</v>
      </c>
    </row>
    <row r="26" spans="1:3" ht="12.75" customHeight="1">
      <c r="A26" s="180" t="s">
        <v>120</v>
      </c>
      <c r="B26" s="167" t="s">
        <v>261</v>
      </c>
      <c r="C26" s="164">
        <v>0</v>
      </c>
    </row>
    <row r="27" spans="1:3" ht="12.75" customHeight="1">
      <c r="A27" s="180" t="s">
        <v>121</v>
      </c>
      <c r="B27" s="167" t="s">
        <v>111</v>
      </c>
      <c r="C27" s="164">
        <v>0</v>
      </c>
    </row>
    <row r="28" spans="1:3" ht="12.75" customHeight="1">
      <c r="A28" s="180" t="s">
        <v>262</v>
      </c>
      <c r="B28" s="167" t="s">
        <v>263</v>
      </c>
      <c r="C28" s="164">
        <v>0</v>
      </c>
    </row>
    <row r="29" spans="1:3" ht="12.75" customHeight="1">
      <c r="A29" s="180" t="s">
        <v>162</v>
      </c>
      <c r="B29" s="167" t="s">
        <v>163</v>
      </c>
      <c r="C29" s="164">
        <v>0</v>
      </c>
    </row>
    <row r="30" spans="1:3" ht="12.75" customHeight="1">
      <c r="A30" s="180"/>
      <c r="B30" s="167"/>
      <c r="C30" s="164"/>
    </row>
    <row r="31" spans="1:3" ht="12.75" customHeight="1">
      <c r="A31" s="180"/>
      <c r="B31" s="167"/>
      <c r="C31" s="164"/>
    </row>
    <row r="32" spans="1:3" ht="12.75" customHeight="1">
      <c r="A32" s="180"/>
      <c r="B32" s="167"/>
      <c r="C32" s="164"/>
    </row>
    <row r="33" spans="1:3" ht="12.75" customHeight="1">
      <c r="A33" s="180"/>
      <c r="B33" s="167"/>
      <c r="C33" s="164"/>
    </row>
    <row r="34" spans="1:3" ht="12.75" customHeight="1">
      <c r="A34" s="180"/>
      <c r="B34" s="167"/>
      <c r="C34" s="164"/>
    </row>
    <row r="35" spans="1:3" ht="12.75" customHeight="1">
      <c r="A35" s="180"/>
      <c r="B35" s="167"/>
      <c r="C35" s="164"/>
    </row>
    <row r="36" spans="1:3" ht="12.75" customHeight="1">
      <c r="A36" s="180"/>
      <c r="B36" s="167"/>
      <c r="C36" s="164"/>
    </row>
    <row r="37" spans="1:3" ht="12.75" customHeight="1">
      <c r="A37" s="180"/>
      <c r="B37" s="167"/>
      <c r="C37" s="164"/>
    </row>
    <row r="38" spans="1:3" ht="12.75" customHeight="1">
      <c r="A38" s="180"/>
      <c r="B38" s="167"/>
      <c r="C38" s="164"/>
    </row>
    <row r="39" spans="1:3" ht="12.75" customHeight="1">
      <c r="A39" s="180"/>
      <c r="B39" s="167"/>
      <c r="C39" s="164"/>
    </row>
    <row r="40" spans="1:3" ht="12.75" customHeight="1">
      <c r="A40" s="180"/>
      <c r="B40" s="167"/>
      <c r="C40" s="164"/>
    </row>
    <row r="41" spans="1:3" ht="12.75" customHeight="1">
      <c r="A41" s="180"/>
      <c r="B41" s="167"/>
      <c r="C41" s="164"/>
    </row>
    <row r="42" spans="1:3" ht="12.75" customHeight="1">
      <c r="A42" s="169"/>
      <c r="B42" s="166"/>
      <c r="C42" s="164"/>
    </row>
    <row r="43" spans="1:3" ht="12.75" customHeight="1">
      <c r="A43" s="169"/>
      <c r="B43" s="166"/>
      <c r="C43" s="164"/>
    </row>
    <row r="44" spans="1:3" ht="12.75" customHeight="1">
      <c r="A44" s="168"/>
      <c r="B44" s="165"/>
      <c r="C44" s="163"/>
    </row>
    <row r="45" spans="1:3" ht="12.75" customHeight="1">
      <c r="A45" s="168"/>
      <c r="B45" s="165"/>
      <c r="C45" s="163"/>
    </row>
    <row r="46" spans="1:3" ht="12.75" customHeight="1">
      <c r="A46" s="168"/>
      <c r="B46" s="165"/>
      <c r="C46" s="165"/>
    </row>
    <row r="47" spans="1:3" ht="12.75" customHeight="1">
      <c r="A47" s="168"/>
      <c r="B47" s="165"/>
      <c r="C47" s="165"/>
    </row>
    <row r="48" spans="1:3" ht="12.75" customHeight="1">
      <c r="A48" s="168"/>
      <c r="B48" s="165"/>
      <c r="C48" s="165"/>
    </row>
    <row r="49" spans="1:3" ht="12.75" customHeight="1">
      <c r="A49" s="168"/>
      <c r="B49" s="165"/>
      <c r="C49" s="165"/>
    </row>
    <row r="50" spans="1:3" ht="12.75" customHeight="1">
      <c r="A50" s="168"/>
      <c r="B50" s="165"/>
      <c r="C50" s="165"/>
    </row>
    <row r="51" spans="1:3" ht="12.75" customHeight="1">
      <c r="A51" s="168"/>
      <c r="B51" s="165"/>
      <c r="C51" s="165"/>
    </row>
    <row r="52" spans="1:3" ht="12.75" customHeight="1">
      <c r="A52" s="168"/>
      <c r="B52" s="165"/>
      <c r="C52" s="165"/>
    </row>
    <row r="53" spans="1:3" ht="12.75" customHeight="1">
      <c r="A53" s="168"/>
      <c r="B53" s="165"/>
      <c r="C53" s="165"/>
    </row>
    <row r="54" ht="12.75" customHeight="1">
      <c r="A54" s="176"/>
    </row>
    <row r="55" ht="12.75" customHeight="1">
      <c r="A55" s="176"/>
    </row>
    <row r="56" ht="12.75" customHeight="1">
      <c r="A56" s="176"/>
    </row>
    <row r="57" ht="12.75" customHeight="1">
      <c r="A57" s="176"/>
    </row>
    <row r="58" ht="12.75" customHeight="1">
      <c r="A58" s="176"/>
    </row>
    <row r="59" ht="12.75" customHeight="1">
      <c r="A59" s="176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  <headerFooter alignWithMargins="0">
    <oddFooter>&amp;LIng.Ivan Navrátil&amp;CTel : 773488368&amp;Re-mail : navratil.ivan@seznam.cz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23"/>
  <sheetViews>
    <sheetView showGridLines="0" zoomScalePageLayoutView="0" workbookViewId="0" topLeftCell="A1">
      <pane ySplit="13" topLeftCell="A95" activePane="bottomLeft" state="frozen"/>
      <selection pane="topLeft" activeCell="A1" sqref="A1"/>
      <selection pane="bottomLeft" activeCell="M64" sqref="M64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12.7109375" style="1" customWidth="1"/>
    <col min="4" max="4" width="45.7109375" style="1" customWidth="1"/>
    <col min="5" max="5" width="4.7109375" style="1" customWidth="1"/>
    <col min="6" max="6" width="9.8515625" style="1" customWidth="1"/>
    <col min="7" max="7" width="9.7109375" style="1" customWidth="1"/>
    <col min="8" max="8" width="13.57421875" style="1" customWidth="1"/>
    <col min="9" max="9" width="10.57421875" style="1" hidden="1" customWidth="1"/>
    <col min="10" max="10" width="10.8515625" style="1" hidden="1" customWidth="1"/>
    <col min="11" max="11" width="9.7109375" style="1" hidden="1" customWidth="1"/>
    <col min="12" max="12" width="11.57421875" style="1" hidden="1" customWidth="1"/>
    <col min="13" max="14" width="10.7109375" style="1" customWidth="1"/>
    <col min="15" max="16384" width="9.140625" style="1" customWidth="1"/>
  </cols>
  <sheetData>
    <row r="1" spans="1:14" ht="18" customHeight="1">
      <c r="A1" s="114" t="s">
        <v>76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97"/>
      <c r="N1" s="197"/>
    </row>
    <row r="2" spans="1:14" ht="11.25" customHeight="1">
      <c r="A2" s="116" t="s">
        <v>65</v>
      </c>
      <c r="B2" s="117" t="s">
        <v>170</v>
      </c>
      <c r="C2" s="117"/>
      <c r="D2" s="117"/>
      <c r="E2" s="117"/>
      <c r="F2" s="117"/>
      <c r="G2" s="117"/>
      <c r="H2" s="117"/>
      <c r="I2" s="117"/>
      <c r="J2" s="117"/>
      <c r="K2" s="144"/>
      <c r="L2" s="144"/>
      <c r="M2" s="197"/>
      <c r="N2" s="197"/>
    </row>
    <row r="3" spans="1:14" ht="11.25" customHeight="1">
      <c r="A3" s="116" t="s">
        <v>6</v>
      </c>
      <c r="B3" s="117" t="s">
        <v>177</v>
      </c>
      <c r="C3" s="117"/>
      <c r="D3" s="117"/>
      <c r="E3" s="117"/>
      <c r="F3" s="117"/>
      <c r="G3" s="117"/>
      <c r="H3" s="117"/>
      <c r="I3" s="117"/>
      <c r="J3" s="117"/>
      <c r="K3" s="144"/>
      <c r="L3" s="144"/>
      <c r="M3" s="197"/>
      <c r="N3" s="197"/>
    </row>
    <row r="4" spans="1:14" ht="11.25" customHeight="1">
      <c r="A4" s="116" t="s">
        <v>178</v>
      </c>
      <c r="B4" s="250" t="s">
        <v>179</v>
      </c>
      <c r="C4" s="250"/>
      <c r="D4" s="117"/>
      <c r="E4" s="117"/>
      <c r="F4" s="117"/>
      <c r="G4" s="117"/>
      <c r="H4" s="117"/>
      <c r="I4" s="117"/>
      <c r="J4" s="117"/>
      <c r="K4" s="144"/>
      <c r="L4" s="144"/>
      <c r="M4" s="197"/>
      <c r="N4" s="197"/>
    </row>
    <row r="5" spans="1:14" ht="11.25" customHeight="1">
      <c r="A5" s="117" t="s">
        <v>77</v>
      </c>
      <c r="B5" s="117"/>
      <c r="C5" s="117"/>
      <c r="D5" s="117"/>
      <c r="E5" s="117"/>
      <c r="F5" s="117"/>
      <c r="G5" s="117"/>
      <c r="H5" s="117"/>
      <c r="I5" s="117"/>
      <c r="J5" s="117"/>
      <c r="K5" s="144"/>
      <c r="L5" s="144"/>
      <c r="M5" s="197"/>
      <c r="N5" s="197"/>
    </row>
    <row r="6" spans="1:14" ht="6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44"/>
      <c r="L6" s="144"/>
      <c r="M6" s="197"/>
      <c r="N6" s="197"/>
    </row>
    <row r="7" spans="1:14" ht="11.25" customHeight="1">
      <c r="A7" s="117" t="s">
        <v>68</v>
      </c>
      <c r="B7" s="117"/>
      <c r="C7" s="117" t="s">
        <v>180</v>
      </c>
      <c r="D7" s="117"/>
      <c r="E7" s="117"/>
      <c r="F7" s="117"/>
      <c r="G7" s="117"/>
      <c r="H7" s="117"/>
      <c r="I7" s="117"/>
      <c r="J7" s="117"/>
      <c r="K7" s="144"/>
      <c r="L7" s="144"/>
      <c r="M7" s="197"/>
      <c r="N7" s="197"/>
    </row>
    <row r="8" spans="1:14" ht="11.25" customHeight="1">
      <c r="A8" s="117" t="s">
        <v>69</v>
      </c>
      <c r="B8" s="117"/>
      <c r="C8" s="117" t="s">
        <v>175</v>
      </c>
      <c r="D8" s="117"/>
      <c r="E8" s="117"/>
      <c r="F8" s="117"/>
      <c r="G8" s="117"/>
      <c r="H8" s="117"/>
      <c r="I8" s="117"/>
      <c r="J8" s="117"/>
      <c r="K8" s="144"/>
      <c r="L8" s="144"/>
      <c r="M8" s="197"/>
      <c r="N8" s="197"/>
    </row>
    <row r="9" spans="1:14" ht="11.25" customHeight="1">
      <c r="A9" s="117" t="s">
        <v>70</v>
      </c>
      <c r="B9" s="117"/>
      <c r="C9" s="231">
        <v>42794</v>
      </c>
      <c r="D9" s="117"/>
      <c r="E9" s="117"/>
      <c r="F9" s="117"/>
      <c r="G9" s="117"/>
      <c r="H9" s="117"/>
      <c r="I9" s="117"/>
      <c r="J9" s="117"/>
      <c r="K9" s="144"/>
      <c r="L9" s="144"/>
      <c r="M9" s="197"/>
      <c r="N9" s="197"/>
    </row>
    <row r="10" spans="1:14" ht="5.2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97"/>
      <c r="N10" s="197"/>
    </row>
    <row r="11" spans="1:14" ht="21.75" customHeight="1">
      <c r="A11" s="121" t="s">
        <v>78</v>
      </c>
      <c r="B11" s="122" t="s">
        <v>79</v>
      </c>
      <c r="C11" s="122" t="s">
        <v>80</v>
      </c>
      <c r="D11" s="122" t="s">
        <v>72</v>
      </c>
      <c r="E11" s="122" t="s">
        <v>81</v>
      </c>
      <c r="F11" s="122" t="s">
        <v>82</v>
      </c>
      <c r="G11" s="122" t="s">
        <v>83</v>
      </c>
      <c r="H11" s="122" t="s">
        <v>73</v>
      </c>
      <c r="I11" s="122" t="s">
        <v>84</v>
      </c>
      <c r="J11" s="122" t="s">
        <v>74</v>
      </c>
      <c r="K11" s="122" t="s">
        <v>85</v>
      </c>
      <c r="L11" s="122" t="s">
        <v>86</v>
      </c>
      <c r="M11" s="122" t="s">
        <v>124</v>
      </c>
      <c r="N11" s="122" t="s">
        <v>125</v>
      </c>
    </row>
    <row r="12" spans="1:14" ht="11.25" customHeight="1">
      <c r="A12" s="125">
        <v>1</v>
      </c>
      <c r="B12" s="126">
        <v>2</v>
      </c>
      <c r="C12" s="126">
        <v>4</v>
      </c>
      <c r="D12" s="126">
        <v>5</v>
      </c>
      <c r="E12" s="126">
        <v>6</v>
      </c>
      <c r="F12" s="126">
        <v>7</v>
      </c>
      <c r="G12" s="126">
        <v>8</v>
      </c>
      <c r="H12" s="126">
        <v>9</v>
      </c>
      <c r="I12" s="126"/>
      <c r="J12" s="126"/>
      <c r="K12" s="126"/>
      <c r="L12" s="126"/>
      <c r="M12" s="198">
        <v>10</v>
      </c>
      <c r="N12" s="199">
        <v>11</v>
      </c>
    </row>
    <row r="13" spans="1:12" ht="3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s="132" customFormat="1" ht="12.75" customHeight="1">
      <c r="A14" s="145"/>
      <c r="B14" s="146" t="s">
        <v>52</v>
      </c>
      <c r="C14" s="145" t="s">
        <v>31</v>
      </c>
      <c r="D14" s="145" t="s">
        <v>87</v>
      </c>
      <c r="E14" s="145"/>
      <c r="F14" s="145"/>
      <c r="G14" s="145"/>
      <c r="H14" s="147">
        <f>SUM(H15+H27+H56+H59+H63+H67)</f>
        <v>0</v>
      </c>
      <c r="I14" s="145"/>
      <c r="J14" s="148" t="e">
        <f>J15+J27+#REF!+#REF!+#REF!+#REF!</f>
        <v>#REF!</v>
      </c>
      <c r="K14" s="145"/>
      <c r="L14" s="148" t="e">
        <f>L15+L27+#REF!+#REF!+#REF!+#REF!</f>
        <v>#REF!</v>
      </c>
    </row>
    <row r="15" spans="2:14" s="132" customFormat="1" ht="12.75" customHeight="1">
      <c r="B15" s="192" t="s">
        <v>89</v>
      </c>
      <c r="C15" s="190" t="s">
        <v>2</v>
      </c>
      <c r="D15" s="138" t="s">
        <v>88</v>
      </c>
      <c r="H15" s="139">
        <f>SUM(H16:H26)</f>
        <v>0</v>
      </c>
      <c r="J15" s="140">
        <f>SUM(J16:J26)</f>
        <v>0</v>
      </c>
      <c r="L15" s="140">
        <f>SUM(L16:L26)</f>
        <v>0</v>
      </c>
      <c r="M15" s="200"/>
      <c r="N15" s="200"/>
    </row>
    <row r="16" spans="1:14" s="16" customFormat="1" ht="13.5" customHeight="1">
      <c r="A16" s="149">
        <v>1</v>
      </c>
      <c r="B16" s="149" t="s">
        <v>108</v>
      </c>
      <c r="C16" s="207" t="s">
        <v>145</v>
      </c>
      <c r="D16" s="150" t="s">
        <v>103</v>
      </c>
      <c r="E16" s="149" t="s">
        <v>90</v>
      </c>
      <c r="F16" s="151">
        <v>16.212</v>
      </c>
      <c r="G16" s="152">
        <v>0</v>
      </c>
      <c r="H16" s="152">
        <f>F16*G16</f>
        <v>0</v>
      </c>
      <c r="I16" s="153"/>
      <c r="J16" s="151"/>
      <c r="K16" s="153"/>
      <c r="L16" s="151"/>
      <c r="M16" s="201"/>
      <c r="N16" s="201"/>
    </row>
    <row r="17" spans="1:14" s="16" customFormat="1" ht="13.5" customHeight="1">
      <c r="A17" s="149"/>
      <c r="B17" s="149"/>
      <c r="C17" s="203"/>
      <c r="D17" s="204" t="s">
        <v>126</v>
      </c>
      <c r="E17" s="205"/>
      <c r="F17" s="206"/>
      <c r="G17" s="210"/>
      <c r="H17" s="152"/>
      <c r="I17" s="153"/>
      <c r="J17" s="151"/>
      <c r="K17" s="153"/>
      <c r="L17" s="151"/>
      <c r="M17" s="201"/>
      <c r="N17" s="201"/>
    </row>
    <row r="18" spans="1:14" s="16" customFormat="1" ht="13.5" customHeight="1">
      <c r="A18" s="149"/>
      <c r="B18" s="149"/>
      <c r="C18" s="203" t="s">
        <v>128</v>
      </c>
      <c r="D18" s="204" t="s">
        <v>181</v>
      </c>
      <c r="E18" s="205" t="s">
        <v>90</v>
      </c>
      <c r="F18" s="206">
        <v>12.285</v>
      </c>
      <c r="G18" s="210"/>
      <c r="H18" s="152"/>
      <c r="I18" s="153"/>
      <c r="J18" s="151"/>
      <c r="K18" s="153"/>
      <c r="L18" s="151"/>
      <c r="M18" s="201"/>
      <c r="N18" s="201"/>
    </row>
    <row r="19" spans="1:14" s="16" customFormat="1" ht="13.5" customHeight="1">
      <c r="A19" s="149"/>
      <c r="B19" s="149"/>
      <c r="C19" s="203"/>
      <c r="D19" s="204" t="s">
        <v>182</v>
      </c>
      <c r="E19" s="205" t="s">
        <v>90</v>
      </c>
      <c r="F19" s="206">
        <v>0.468</v>
      </c>
      <c r="G19" s="210"/>
      <c r="H19" s="152"/>
      <c r="I19" s="153"/>
      <c r="J19" s="151"/>
      <c r="K19" s="153"/>
      <c r="L19" s="151"/>
      <c r="M19" s="201"/>
      <c r="N19" s="201"/>
    </row>
    <row r="20" spans="1:14" s="16" customFormat="1" ht="13.5" customHeight="1">
      <c r="A20" s="149"/>
      <c r="B20" s="149"/>
      <c r="C20" s="203"/>
      <c r="D20" s="204" t="s">
        <v>183</v>
      </c>
      <c r="E20" s="205" t="s">
        <v>90</v>
      </c>
      <c r="F20" s="206">
        <v>0.429</v>
      </c>
      <c r="G20" s="210"/>
      <c r="H20" s="152"/>
      <c r="I20" s="153"/>
      <c r="J20" s="151"/>
      <c r="K20" s="153"/>
      <c r="L20" s="151"/>
      <c r="M20" s="201"/>
      <c r="N20" s="201"/>
    </row>
    <row r="21" spans="1:14" s="16" customFormat="1" ht="13.5" customHeight="1">
      <c r="A21" s="149"/>
      <c r="B21" s="149"/>
      <c r="C21" s="203" t="s">
        <v>185</v>
      </c>
      <c r="D21" s="204" t="s">
        <v>186</v>
      </c>
      <c r="E21" s="205" t="s">
        <v>90</v>
      </c>
      <c r="F21" s="206">
        <v>2.88</v>
      </c>
      <c r="G21" s="210"/>
      <c r="H21" s="152"/>
      <c r="I21" s="153"/>
      <c r="J21" s="151"/>
      <c r="K21" s="153"/>
      <c r="L21" s="151"/>
      <c r="M21" s="201"/>
      <c r="N21" s="201"/>
    </row>
    <row r="22" spans="1:14" s="16" customFormat="1" ht="13.5" customHeight="1">
      <c r="A22" s="149"/>
      <c r="B22" s="149"/>
      <c r="C22" s="203" t="s">
        <v>187</v>
      </c>
      <c r="D22" s="204" t="s">
        <v>189</v>
      </c>
      <c r="E22" s="205" t="s">
        <v>90</v>
      </c>
      <c r="F22" s="206">
        <v>0.15</v>
      </c>
      <c r="G22" s="210"/>
      <c r="H22" s="152"/>
      <c r="I22" s="153"/>
      <c r="J22" s="151"/>
      <c r="K22" s="153"/>
      <c r="L22" s="151"/>
      <c r="M22" s="201"/>
      <c r="N22" s="201"/>
    </row>
    <row r="23" spans="1:14" s="16" customFormat="1" ht="13.5" customHeight="1">
      <c r="A23" s="149"/>
      <c r="B23" s="149"/>
      <c r="C23" s="203" t="s">
        <v>188</v>
      </c>
      <c r="D23" s="204" t="s">
        <v>2</v>
      </c>
      <c r="E23" s="205" t="s">
        <v>2</v>
      </c>
      <c r="F23" s="206" t="s">
        <v>2</v>
      </c>
      <c r="G23" s="210"/>
      <c r="H23" s="152"/>
      <c r="I23" s="153"/>
      <c r="J23" s="151"/>
      <c r="K23" s="153"/>
      <c r="L23" s="151"/>
      <c r="M23" s="201"/>
      <c r="N23" s="201"/>
    </row>
    <row r="24" spans="1:14" s="16" customFormat="1" ht="13.5" customHeight="1">
      <c r="A24" s="149"/>
      <c r="B24" s="149"/>
      <c r="C24" s="203"/>
      <c r="D24" s="204" t="s">
        <v>127</v>
      </c>
      <c r="E24" s="205" t="s">
        <v>90</v>
      </c>
      <c r="F24" s="206">
        <f>SUM(F18:F23)</f>
        <v>16.212</v>
      </c>
      <c r="G24" s="210"/>
      <c r="H24" s="152"/>
      <c r="I24" s="153"/>
      <c r="J24" s="151"/>
      <c r="K24" s="153"/>
      <c r="L24" s="151"/>
      <c r="M24" s="201"/>
      <c r="N24" s="201"/>
    </row>
    <row r="25" spans="1:14" s="16" customFormat="1" ht="13.5" customHeight="1">
      <c r="A25" s="149">
        <v>2</v>
      </c>
      <c r="B25" s="149" t="s">
        <v>108</v>
      </c>
      <c r="C25" s="207" t="s">
        <v>146</v>
      </c>
      <c r="D25" s="150" t="s">
        <v>100</v>
      </c>
      <c r="E25" s="149" t="s">
        <v>90</v>
      </c>
      <c r="F25" s="151">
        <v>16.212</v>
      </c>
      <c r="G25" s="152">
        <v>0</v>
      </c>
      <c r="H25" s="152">
        <f>F25*G25</f>
        <v>0</v>
      </c>
      <c r="I25" s="153">
        <v>0</v>
      </c>
      <c r="J25" s="151">
        <f>F25*I25</f>
        <v>0</v>
      </c>
      <c r="K25" s="153">
        <v>0</v>
      </c>
      <c r="L25" s="151">
        <f>F25*K25</f>
        <v>0</v>
      </c>
      <c r="M25" s="201"/>
      <c r="N25" s="201"/>
    </row>
    <row r="26" spans="1:14" s="16" customFormat="1" ht="13.5" customHeight="1">
      <c r="A26" s="149">
        <v>3</v>
      </c>
      <c r="B26" s="149" t="s">
        <v>108</v>
      </c>
      <c r="C26" s="207" t="s">
        <v>147</v>
      </c>
      <c r="D26" s="150" t="s">
        <v>101</v>
      </c>
      <c r="E26" s="149" t="s">
        <v>90</v>
      </c>
      <c r="F26" s="151">
        <v>16.212</v>
      </c>
      <c r="G26" s="211">
        <v>0</v>
      </c>
      <c r="H26" s="152">
        <f>F26*G26</f>
        <v>0</v>
      </c>
      <c r="I26" s="153">
        <v>0</v>
      </c>
      <c r="J26" s="151">
        <f>F26*I26</f>
        <v>0</v>
      </c>
      <c r="K26" s="153">
        <v>0</v>
      </c>
      <c r="L26" s="151">
        <f>F26*K26</f>
        <v>0</v>
      </c>
      <c r="M26" s="201"/>
      <c r="N26" s="201"/>
    </row>
    <row r="27" spans="1:14" s="132" customFormat="1" ht="12.75" customHeight="1">
      <c r="A27" s="132" t="s">
        <v>2</v>
      </c>
      <c r="B27" s="192" t="s">
        <v>93</v>
      </c>
      <c r="C27" s="190" t="s">
        <v>2</v>
      </c>
      <c r="D27" s="138" t="s">
        <v>92</v>
      </c>
      <c r="G27" s="212"/>
      <c r="H27" s="139">
        <f>SUM(H28:H55)</f>
        <v>0</v>
      </c>
      <c r="J27" s="140">
        <f>SUM(J28:J54)</f>
        <v>10.355336000000001</v>
      </c>
      <c r="L27" s="140">
        <f>SUM(L28:L54)</f>
        <v>0</v>
      </c>
      <c r="M27" s="200"/>
      <c r="N27" s="200"/>
    </row>
    <row r="28" spans="1:14" s="16" customFormat="1" ht="13.5" customHeight="1">
      <c r="A28" s="149">
        <v>4</v>
      </c>
      <c r="B28" s="149" t="s">
        <v>108</v>
      </c>
      <c r="C28" s="207" t="s">
        <v>148</v>
      </c>
      <c r="D28" s="150" t="s">
        <v>102</v>
      </c>
      <c r="E28" s="149" t="s">
        <v>90</v>
      </c>
      <c r="F28" s="151">
        <v>5.392</v>
      </c>
      <c r="G28" s="211">
        <v>0</v>
      </c>
      <c r="H28" s="152">
        <f>F28*G28</f>
        <v>0</v>
      </c>
      <c r="I28" s="153">
        <v>1.9205</v>
      </c>
      <c r="J28" s="151">
        <f>F28*I28</f>
        <v>10.355336000000001</v>
      </c>
      <c r="K28" s="153">
        <v>0</v>
      </c>
      <c r="L28" s="151">
        <f>F28*K28</f>
        <v>0</v>
      </c>
      <c r="M28" s="223">
        <v>1.93971</v>
      </c>
      <c r="N28" s="223">
        <f>SUM(F28*M28)</f>
        <v>10.45891632</v>
      </c>
    </row>
    <row r="29" spans="1:14" s="16" customFormat="1" ht="13.5" customHeight="1">
      <c r="A29" s="149"/>
      <c r="B29" s="149"/>
      <c r="C29" s="203"/>
      <c r="D29" s="204" t="s">
        <v>126</v>
      </c>
      <c r="E29" s="205"/>
      <c r="F29" s="206"/>
      <c r="G29" s="210"/>
      <c r="H29" s="152"/>
      <c r="I29" s="153"/>
      <c r="J29" s="151"/>
      <c r="K29" s="153"/>
      <c r="L29" s="151"/>
      <c r="M29" s="223"/>
      <c r="N29" s="223"/>
    </row>
    <row r="30" spans="1:14" s="16" customFormat="1" ht="13.5" customHeight="1">
      <c r="A30" s="149"/>
      <c r="B30" s="149"/>
      <c r="C30" s="203" t="s">
        <v>128</v>
      </c>
      <c r="D30" s="204" t="s">
        <v>190</v>
      </c>
      <c r="E30" s="205" t="s">
        <v>90</v>
      </c>
      <c r="F30" s="206">
        <v>3.115</v>
      </c>
      <c r="G30" s="210"/>
      <c r="H30" s="152"/>
      <c r="I30" s="153"/>
      <c r="J30" s="151"/>
      <c r="K30" s="153"/>
      <c r="L30" s="151"/>
      <c r="M30" s="223"/>
      <c r="N30" s="223"/>
    </row>
    <row r="31" spans="1:14" s="16" customFormat="1" ht="13.5" customHeight="1">
      <c r="A31" s="149"/>
      <c r="B31" s="149"/>
      <c r="C31" s="203"/>
      <c r="D31" s="204" t="s">
        <v>191</v>
      </c>
      <c r="E31" s="205" t="s">
        <v>90</v>
      </c>
      <c r="F31" s="206">
        <v>0.036</v>
      </c>
      <c r="G31" s="210"/>
      <c r="H31" s="152"/>
      <c r="I31" s="153"/>
      <c r="J31" s="151"/>
      <c r="K31" s="153"/>
      <c r="L31" s="151"/>
      <c r="M31" s="223"/>
      <c r="N31" s="223"/>
    </row>
    <row r="32" spans="1:14" s="16" customFormat="1" ht="13.5" customHeight="1">
      <c r="A32" s="149"/>
      <c r="B32" s="149"/>
      <c r="C32" s="203"/>
      <c r="D32" s="204" t="s">
        <v>192</v>
      </c>
      <c r="E32" s="205" t="s">
        <v>90</v>
      </c>
      <c r="F32" s="206">
        <v>0.033</v>
      </c>
      <c r="G32" s="210"/>
      <c r="H32" s="152"/>
      <c r="I32" s="153"/>
      <c r="J32" s="151"/>
      <c r="K32" s="153"/>
      <c r="L32" s="151"/>
      <c r="M32" s="223"/>
      <c r="N32" s="223"/>
    </row>
    <row r="33" spans="1:14" s="16" customFormat="1" ht="13.5" customHeight="1">
      <c r="A33" s="149"/>
      <c r="B33" s="149"/>
      <c r="C33" s="203" t="s">
        <v>129</v>
      </c>
      <c r="D33" s="204" t="s">
        <v>193</v>
      </c>
      <c r="E33" s="205" t="s">
        <v>90</v>
      </c>
      <c r="F33" s="206">
        <v>0.45</v>
      </c>
      <c r="G33" s="210"/>
      <c r="H33" s="152"/>
      <c r="I33" s="153"/>
      <c r="J33" s="151"/>
      <c r="K33" s="153"/>
      <c r="L33" s="151"/>
      <c r="M33" s="223"/>
      <c r="N33" s="223"/>
    </row>
    <row r="34" spans="1:14" s="16" customFormat="1" ht="13.5" customHeight="1">
      <c r="A34" s="149"/>
      <c r="B34" s="149"/>
      <c r="C34" s="203" t="s">
        <v>184</v>
      </c>
      <c r="D34" s="204" t="s">
        <v>194</v>
      </c>
      <c r="E34" s="205" t="s">
        <v>90</v>
      </c>
      <c r="F34" s="206">
        <v>1</v>
      </c>
      <c r="G34" s="210"/>
      <c r="H34" s="152"/>
      <c r="I34" s="153"/>
      <c r="J34" s="151"/>
      <c r="K34" s="153"/>
      <c r="L34" s="151"/>
      <c r="M34" s="223"/>
      <c r="N34" s="223"/>
    </row>
    <row r="35" spans="1:14" s="16" customFormat="1" ht="13.5" customHeight="1">
      <c r="A35" s="149"/>
      <c r="B35" s="149"/>
      <c r="C35" s="203" t="s">
        <v>185</v>
      </c>
      <c r="D35" s="204" t="s">
        <v>195</v>
      </c>
      <c r="E35" s="205" t="s">
        <v>90</v>
      </c>
      <c r="F35" s="206">
        <v>0.72</v>
      </c>
      <c r="G35" s="210"/>
      <c r="H35" s="152"/>
      <c r="I35" s="153"/>
      <c r="J35" s="151"/>
      <c r="K35" s="153"/>
      <c r="L35" s="151"/>
      <c r="M35" s="223"/>
      <c r="N35" s="223"/>
    </row>
    <row r="36" spans="1:14" s="16" customFormat="1" ht="13.5" customHeight="1">
      <c r="A36" s="149"/>
      <c r="B36" s="149"/>
      <c r="C36" s="203" t="s">
        <v>196</v>
      </c>
      <c r="D36" s="204" t="s">
        <v>197</v>
      </c>
      <c r="E36" s="205" t="s">
        <v>90</v>
      </c>
      <c r="F36" s="206">
        <v>0.038</v>
      </c>
      <c r="G36" s="210"/>
      <c r="H36" s="152"/>
      <c r="I36" s="153"/>
      <c r="J36" s="151"/>
      <c r="K36" s="153"/>
      <c r="L36" s="151"/>
      <c r="M36" s="223"/>
      <c r="N36" s="223"/>
    </row>
    <row r="37" spans="1:14" s="16" customFormat="1" ht="13.5" customHeight="1">
      <c r="A37" s="149"/>
      <c r="B37" s="149"/>
      <c r="C37" s="203" t="s">
        <v>188</v>
      </c>
      <c r="D37" s="204" t="s">
        <v>2</v>
      </c>
      <c r="E37" s="205" t="s">
        <v>2</v>
      </c>
      <c r="F37" s="206" t="s">
        <v>2</v>
      </c>
      <c r="G37" s="210"/>
      <c r="H37" s="152"/>
      <c r="I37" s="153"/>
      <c r="J37" s="151"/>
      <c r="K37" s="153"/>
      <c r="L37" s="151"/>
      <c r="M37" s="223"/>
      <c r="N37" s="223"/>
    </row>
    <row r="38" spans="1:14" s="16" customFormat="1" ht="13.5" customHeight="1">
      <c r="A38" s="149"/>
      <c r="B38" s="149"/>
      <c r="C38" s="203"/>
      <c r="D38" s="204" t="s">
        <v>127</v>
      </c>
      <c r="E38" s="205" t="s">
        <v>90</v>
      </c>
      <c r="F38" s="206">
        <f>SUM(F30:F37)</f>
        <v>5.392</v>
      </c>
      <c r="G38" s="210"/>
      <c r="H38" s="152"/>
      <c r="I38" s="153"/>
      <c r="J38" s="151"/>
      <c r="K38" s="153"/>
      <c r="L38" s="151"/>
      <c r="M38" s="223"/>
      <c r="N38" s="223"/>
    </row>
    <row r="39" spans="1:14" s="16" customFormat="1" ht="13.5" customHeight="1">
      <c r="A39" s="149">
        <v>5</v>
      </c>
      <c r="B39" s="179" t="s">
        <v>108</v>
      </c>
      <c r="C39" s="157" t="s">
        <v>149</v>
      </c>
      <c r="D39" s="158" t="s">
        <v>131</v>
      </c>
      <c r="E39" s="149" t="s">
        <v>91</v>
      </c>
      <c r="F39" s="151">
        <v>50.7</v>
      </c>
      <c r="G39" s="226">
        <v>0</v>
      </c>
      <c r="H39" s="152">
        <f>F39*G39</f>
        <v>0</v>
      </c>
      <c r="I39" s="153"/>
      <c r="J39" s="151"/>
      <c r="K39" s="153"/>
      <c r="L39" s="151"/>
      <c r="M39" s="223">
        <v>0.74</v>
      </c>
      <c r="N39" s="223">
        <f>SUM(F39*M39)</f>
        <v>37.518</v>
      </c>
    </row>
    <row r="40" spans="1:14" s="16" customFormat="1" ht="13.5" customHeight="1">
      <c r="A40" s="149"/>
      <c r="B40" s="149"/>
      <c r="C40" s="157"/>
      <c r="D40" s="158" t="s">
        <v>130</v>
      </c>
      <c r="E40" s="149"/>
      <c r="F40" s="209" t="s">
        <v>2</v>
      </c>
      <c r="G40" s="226"/>
      <c r="H40" s="152"/>
      <c r="I40" s="153"/>
      <c r="J40" s="151"/>
      <c r="K40" s="153"/>
      <c r="L40" s="151"/>
      <c r="M40" s="223"/>
      <c r="N40" s="223"/>
    </row>
    <row r="41" spans="1:14" s="16" customFormat="1" ht="13.5" customHeight="1">
      <c r="A41" s="149"/>
      <c r="B41" s="149"/>
      <c r="C41" s="203"/>
      <c r="D41" s="204" t="s">
        <v>126</v>
      </c>
      <c r="E41" s="205"/>
      <c r="F41" s="206" t="s">
        <v>2</v>
      </c>
      <c r="G41" s="226"/>
      <c r="H41" s="152"/>
      <c r="I41" s="153"/>
      <c r="J41" s="151"/>
      <c r="K41" s="153"/>
      <c r="L41" s="151"/>
      <c r="M41" s="223"/>
      <c r="N41" s="223"/>
    </row>
    <row r="42" spans="1:14" s="16" customFormat="1" ht="13.5" customHeight="1">
      <c r="A42" s="149"/>
      <c r="B42" s="149"/>
      <c r="C42" s="203" t="s">
        <v>128</v>
      </c>
      <c r="D42" s="204" t="s">
        <v>198</v>
      </c>
      <c r="E42" s="205" t="s">
        <v>91</v>
      </c>
      <c r="F42" s="206">
        <v>47.25</v>
      </c>
      <c r="G42" s="226"/>
      <c r="H42" s="152"/>
      <c r="I42" s="153"/>
      <c r="J42" s="151"/>
      <c r="K42" s="153"/>
      <c r="L42" s="151"/>
      <c r="M42" s="223"/>
      <c r="N42" s="223"/>
    </row>
    <row r="43" spans="1:14" s="16" customFormat="1" ht="13.5" customHeight="1">
      <c r="A43" s="149"/>
      <c r="B43" s="149"/>
      <c r="C43" s="203"/>
      <c r="D43" s="204" t="s">
        <v>199</v>
      </c>
      <c r="E43" s="205" t="s">
        <v>91</v>
      </c>
      <c r="F43" s="206">
        <v>1.8</v>
      </c>
      <c r="G43" s="226"/>
      <c r="H43" s="152"/>
      <c r="I43" s="153"/>
      <c r="J43" s="151"/>
      <c r="K43" s="153"/>
      <c r="L43" s="151"/>
      <c r="M43" s="223"/>
      <c r="N43" s="223"/>
    </row>
    <row r="44" spans="1:14" s="16" customFormat="1" ht="13.5" customHeight="1">
      <c r="A44" s="149"/>
      <c r="B44" s="149"/>
      <c r="C44" s="203"/>
      <c r="D44" s="204" t="s">
        <v>200</v>
      </c>
      <c r="E44" s="205" t="s">
        <v>91</v>
      </c>
      <c r="F44" s="206">
        <v>1.65</v>
      </c>
      <c r="G44" s="226"/>
      <c r="H44" s="152"/>
      <c r="I44" s="153"/>
      <c r="J44" s="151"/>
      <c r="K44" s="153"/>
      <c r="L44" s="151"/>
      <c r="M44" s="223"/>
      <c r="N44" s="223"/>
    </row>
    <row r="45" spans="1:14" s="16" customFormat="1" ht="13.5" customHeight="1">
      <c r="A45" s="149"/>
      <c r="B45" s="149"/>
      <c r="C45" s="203"/>
      <c r="D45" s="204" t="s">
        <v>127</v>
      </c>
      <c r="E45" s="205" t="s">
        <v>91</v>
      </c>
      <c r="F45" s="206">
        <f>SUM(F42:F44)</f>
        <v>50.699999999999996</v>
      </c>
      <c r="G45" s="226"/>
      <c r="H45" s="152"/>
      <c r="I45" s="153"/>
      <c r="J45" s="151"/>
      <c r="K45" s="153"/>
      <c r="L45" s="151"/>
      <c r="M45" s="223"/>
      <c r="N45" s="223"/>
    </row>
    <row r="46" spans="1:14" s="16" customFormat="1" ht="13.5" customHeight="1">
      <c r="A46" s="149">
        <v>6</v>
      </c>
      <c r="B46" s="179" t="s">
        <v>108</v>
      </c>
      <c r="C46" s="157" t="s">
        <v>150</v>
      </c>
      <c r="D46" s="158" t="s">
        <v>132</v>
      </c>
      <c r="E46" s="179" t="s">
        <v>90</v>
      </c>
      <c r="F46" s="151">
        <v>5.265</v>
      </c>
      <c r="G46" s="152">
        <v>0</v>
      </c>
      <c r="H46" s="152">
        <f>F46*G46</f>
        <v>0</v>
      </c>
      <c r="I46" s="153"/>
      <c r="J46" s="151"/>
      <c r="K46" s="153"/>
      <c r="L46" s="151"/>
      <c r="M46" s="223">
        <v>2.525</v>
      </c>
      <c r="N46" s="223">
        <f>SUM(F46*M46)</f>
        <v>13.294125</v>
      </c>
    </row>
    <row r="47" spans="1:14" s="16" customFormat="1" ht="13.5" customHeight="1">
      <c r="A47" s="149"/>
      <c r="B47" s="149"/>
      <c r="C47" s="203"/>
      <c r="D47" s="204" t="s">
        <v>126</v>
      </c>
      <c r="E47" s="205"/>
      <c r="F47" s="206"/>
      <c r="G47" s="152"/>
      <c r="H47" s="152"/>
      <c r="I47" s="153"/>
      <c r="J47" s="151"/>
      <c r="K47" s="153"/>
      <c r="L47" s="151"/>
      <c r="M47" s="223"/>
      <c r="N47" s="223"/>
    </row>
    <row r="48" spans="1:14" s="16" customFormat="1" ht="13.5" customHeight="1">
      <c r="A48" s="149"/>
      <c r="B48" s="149"/>
      <c r="C48" s="203" t="s">
        <v>201</v>
      </c>
      <c r="D48" s="204" t="s">
        <v>203</v>
      </c>
      <c r="E48" s="205" t="s">
        <v>90</v>
      </c>
      <c r="F48" s="206">
        <v>5.04</v>
      </c>
      <c r="G48" s="152"/>
      <c r="H48" s="152"/>
      <c r="I48" s="153"/>
      <c r="J48" s="151"/>
      <c r="K48" s="153"/>
      <c r="L48" s="151"/>
      <c r="M48" s="223"/>
      <c r="N48" s="223"/>
    </row>
    <row r="49" spans="1:14" s="16" customFormat="1" ht="13.5" customHeight="1">
      <c r="A49" s="149"/>
      <c r="B49" s="149"/>
      <c r="C49" s="203" t="s">
        <v>202</v>
      </c>
      <c r="D49" s="204" t="s">
        <v>204</v>
      </c>
      <c r="E49" s="205" t="s">
        <v>90</v>
      </c>
      <c r="F49" s="206">
        <v>0.225</v>
      </c>
      <c r="G49" s="152"/>
      <c r="H49" s="152"/>
      <c r="I49" s="153"/>
      <c r="J49" s="151"/>
      <c r="K49" s="153"/>
      <c r="L49" s="151"/>
      <c r="M49" s="223"/>
      <c r="N49" s="223"/>
    </row>
    <row r="50" spans="1:14" s="16" customFormat="1" ht="13.5" customHeight="1">
      <c r="A50" s="149"/>
      <c r="B50" s="149"/>
      <c r="C50" s="203"/>
      <c r="D50" s="204" t="s">
        <v>127</v>
      </c>
      <c r="E50" s="205" t="s">
        <v>90</v>
      </c>
      <c r="F50" s="206">
        <f>SUM(F48:F49)</f>
        <v>5.265</v>
      </c>
      <c r="G50" s="152"/>
      <c r="H50" s="152"/>
      <c r="I50" s="153"/>
      <c r="J50" s="151"/>
      <c r="K50" s="153"/>
      <c r="L50" s="151"/>
      <c r="M50" s="223"/>
      <c r="N50" s="223"/>
    </row>
    <row r="51" spans="1:14" s="16" customFormat="1" ht="13.5" customHeight="1">
      <c r="A51" s="149">
        <v>7</v>
      </c>
      <c r="B51" s="149"/>
      <c r="C51" s="157" t="s">
        <v>151</v>
      </c>
      <c r="D51" s="158" t="s">
        <v>133</v>
      </c>
      <c r="E51" s="179" t="s">
        <v>109</v>
      </c>
      <c r="F51" s="151">
        <v>3</v>
      </c>
      <c r="G51" s="152">
        <v>0</v>
      </c>
      <c r="H51" s="152">
        <f>F51*G51</f>
        <v>0</v>
      </c>
      <c r="I51" s="153"/>
      <c r="J51" s="151"/>
      <c r="K51" s="153"/>
      <c r="L51" s="151"/>
      <c r="M51" s="223">
        <v>0.00067</v>
      </c>
      <c r="N51" s="223">
        <f>SUM(F51*M51)</f>
        <v>0.00201</v>
      </c>
    </row>
    <row r="52" spans="1:14" s="16" customFormat="1" ht="13.5" customHeight="1">
      <c r="A52" s="149">
        <v>8</v>
      </c>
      <c r="B52" s="179" t="s">
        <v>108</v>
      </c>
      <c r="C52" s="157" t="s">
        <v>152</v>
      </c>
      <c r="D52" s="158" t="s">
        <v>134</v>
      </c>
      <c r="E52" s="179" t="s">
        <v>90</v>
      </c>
      <c r="F52" s="151">
        <v>6.578</v>
      </c>
      <c r="G52" s="152">
        <v>0</v>
      </c>
      <c r="H52" s="152">
        <f>F52*G52</f>
        <v>0</v>
      </c>
      <c r="I52" s="153"/>
      <c r="J52" s="151"/>
      <c r="K52" s="153"/>
      <c r="L52" s="151"/>
      <c r="M52" s="223">
        <v>1.837</v>
      </c>
      <c r="N52" s="223">
        <f>SUM(F52*M52)</f>
        <v>12.083786</v>
      </c>
    </row>
    <row r="53" spans="1:14" s="16" customFormat="1" ht="13.5" customHeight="1">
      <c r="A53" s="149"/>
      <c r="B53" s="149"/>
      <c r="C53" s="203"/>
      <c r="D53" s="204" t="s">
        <v>126</v>
      </c>
      <c r="E53" s="205"/>
      <c r="F53" s="206"/>
      <c r="G53" s="152"/>
      <c r="H53" s="152"/>
      <c r="I53" s="153"/>
      <c r="J53" s="151"/>
      <c r="K53" s="153"/>
      <c r="L53" s="151"/>
      <c r="M53" s="223"/>
      <c r="N53" s="223"/>
    </row>
    <row r="54" spans="1:14" s="16" customFormat="1" ht="13.5" customHeight="1">
      <c r="A54" s="149"/>
      <c r="B54" s="149"/>
      <c r="C54" s="203" t="s">
        <v>212</v>
      </c>
      <c r="D54" s="204" t="s">
        <v>213</v>
      </c>
      <c r="E54" s="205" t="s">
        <v>90</v>
      </c>
      <c r="F54" s="206">
        <v>6.578</v>
      </c>
      <c r="G54" s="152"/>
      <c r="H54" s="152"/>
      <c r="I54" s="153"/>
      <c r="J54" s="151"/>
      <c r="K54" s="153"/>
      <c r="L54" s="151"/>
      <c r="M54" s="223"/>
      <c r="N54" s="223"/>
    </row>
    <row r="55" spans="1:14" s="16" customFormat="1" ht="13.5" customHeight="1">
      <c r="A55" s="149">
        <v>9</v>
      </c>
      <c r="B55" s="149" t="s">
        <v>108</v>
      </c>
      <c r="C55" s="16">
        <v>998011002</v>
      </c>
      <c r="D55" s="150" t="s">
        <v>104</v>
      </c>
      <c r="E55" s="149" t="s">
        <v>95</v>
      </c>
      <c r="F55" s="151">
        <v>73.357</v>
      </c>
      <c r="G55" s="152">
        <v>0</v>
      </c>
      <c r="H55" s="152">
        <f>F55*G55</f>
        <v>0</v>
      </c>
      <c r="I55" s="153">
        <v>0</v>
      </c>
      <c r="J55" s="151">
        <f>F55*I55</f>
        <v>0</v>
      </c>
      <c r="K55" s="153">
        <v>0</v>
      </c>
      <c r="L55" s="151">
        <f>F55*K55</f>
        <v>0</v>
      </c>
      <c r="M55" s="223"/>
      <c r="N55" s="223">
        <f>SUM(N28:N54)</f>
        <v>73.35683732</v>
      </c>
    </row>
    <row r="56" spans="1:14" s="16" customFormat="1" ht="13.5" customHeight="1">
      <c r="A56" s="149"/>
      <c r="B56" s="137">
        <v>271</v>
      </c>
      <c r="C56" s="138" t="s">
        <v>2</v>
      </c>
      <c r="D56" s="138" t="s">
        <v>105</v>
      </c>
      <c r="E56" s="149"/>
      <c r="F56" s="151" t="s">
        <v>2</v>
      </c>
      <c r="G56" s="152"/>
      <c r="H56" s="139">
        <f>SUM(H57:H58)</f>
        <v>0</v>
      </c>
      <c r="I56" s="153"/>
      <c r="J56" s="151"/>
      <c r="K56" s="153"/>
      <c r="L56" s="151"/>
      <c r="M56" s="223"/>
      <c r="N56" s="223"/>
    </row>
    <row r="57" spans="1:14" s="16" customFormat="1" ht="13.5" customHeight="1">
      <c r="A57" s="149">
        <v>10</v>
      </c>
      <c r="B57" s="149" t="s">
        <v>108</v>
      </c>
      <c r="C57" s="207" t="s">
        <v>153</v>
      </c>
      <c r="D57" s="208" t="s">
        <v>135</v>
      </c>
      <c r="E57" s="149" t="s">
        <v>94</v>
      </c>
      <c r="F57" s="151">
        <v>18</v>
      </c>
      <c r="G57" s="152">
        <v>0</v>
      </c>
      <c r="H57" s="152">
        <f>F57*G57</f>
        <v>0</v>
      </c>
      <c r="I57" s="153"/>
      <c r="J57" s="151"/>
      <c r="K57" s="153"/>
      <c r="L57" s="151"/>
      <c r="M57" s="223"/>
      <c r="N57" s="223"/>
    </row>
    <row r="58" spans="1:14" s="16" customFormat="1" ht="13.5" customHeight="1">
      <c r="A58" s="149">
        <v>11</v>
      </c>
      <c r="B58" s="179" t="s">
        <v>108</v>
      </c>
      <c r="C58" s="207" t="s">
        <v>154</v>
      </c>
      <c r="D58" s="208" t="s">
        <v>136</v>
      </c>
      <c r="E58" s="149" t="s">
        <v>94</v>
      </c>
      <c r="F58" s="151">
        <v>40</v>
      </c>
      <c r="G58" s="152">
        <v>0</v>
      </c>
      <c r="H58" s="152">
        <f>F58*G58</f>
        <v>0</v>
      </c>
      <c r="I58" s="156"/>
      <c r="J58" s="155"/>
      <c r="K58" s="156"/>
      <c r="L58" s="155"/>
      <c r="M58" s="223"/>
      <c r="N58" s="223"/>
    </row>
    <row r="59" spans="1:22" s="132" customFormat="1" ht="12.75" customHeight="1">
      <c r="A59" s="177"/>
      <c r="B59" s="167" t="s">
        <v>226</v>
      </c>
      <c r="C59" s="173"/>
      <c r="D59" s="166" t="s">
        <v>227</v>
      </c>
      <c r="E59" s="166"/>
      <c r="F59" s="174"/>
      <c r="G59" s="175"/>
      <c r="H59" s="175">
        <f>SUM(H60:H62)</f>
        <v>0</v>
      </c>
      <c r="J59" s="140" t="e">
        <f>SUM(#REF!)</f>
        <v>#REF!</v>
      </c>
      <c r="L59" s="140" t="e">
        <f>SUM(#REF!)</f>
        <v>#REF!</v>
      </c>
      <c r="M59" s="224"/>
      <c r="N59" s="224"/>
      <c r="O59" s="137"/>
      <c r="Q59" s="138"/>
      <c r="R59" s="138"/>
      <c r="V59" s="139"/>
    </row>
    <row r="60" spans="1:22" s="132" customFormat="1" ht="12.75" customHeight="1">
      <c r="A60" s="149">
        <v>12</v>
      </c>
      <c r="B60" s="179" t="s">
        <v>108</v>
      </c>
      <c r="C60" s="213" t="s">
        <v>228</v>
      </c>
      <c r="D60" s="213" t="s">
        <v>229</v>
      </c>
      <c r="E60" s="217" t="s">
        <v>109</v>
      </c>
      <c r="F60" s="218">
        <v>1</v>
      </c>
      <c r="G60" s="171">
        <v>0</v>
      </c>
      <c r="H60" s="152">
        <f>F60*G60</f>
        <v>0</v>
      </c>
      <c r="J60" s="140"/>
      <c r="L60" s="140"/>
      <c r="M60" s="224">
        <v>-0.015</v>
      </c>
      <c r="N60" s="224"/>
      <c r="O60" s="137"/>
      <c r="Q60" s="138"/>
      <c r="R60" s="138"/>
      <c r="V60" s="139"/>
    </row>
    <row r="61" spans="1:22" s="132" customFormat="1" ht="12.75" customHeight="1">
      <c r="A61" s="217">
        <v>13</v>
      </c>
      <c r="B61" s="179" t="s">
        <v>108</v>
      </c>
      <c r="C61" s="213" t="s">
        <v>230</v>
      </c>
      <c r="D61" s="213" t="s">
        <v>231</v>
      </c>
      <c r="E61" s="217" t="s">
        <v>109</v>
      </c>
      <c r="F61" s="218">
        <v>1</v>
      </c>
      <c r="G61" s="171">
        <v>0</v>
      </c>
      <c r="H61" s="152">
        <f>F61*G61</f>
        <v>0</v>
      </c>
      <c r="J61" s="140"/>
      <c r="L61" s="140"/>
      <c r="M61" s="224">
        <v>-0.016</v>
      </c>
      <c r="N61" s="224"/>
      <c r="O61" s="137"/>
      <c r="Q61" s="138"/>
      <c r="R61" s="138"/>
      <c r="V61" s="139"/>
    </row>
    <row r="62" spans="1:22" s="132" customFormat="1" ht="12.75" customHeight="1">
      <c r="A62" s="217">
        <v>14</v>
      </c>
      <c r="B62" s="179" t="s">
        <v>108</v>
      </c>
      <c r="C62" s="213" t="s">
        <v>232</v>
      </c>
      <c r="D62" s="213" t="s">
        <v>233</v>
      </c>
      <c r="E62" s="217" t="s">
        <v>94</v>
      </c>
      <c r="F62" s="218">
        <v>3.5</v>
      </c>
      <c r="G62" s="171">
        <v>0</v>
      </c>
      <c r="H62" s="152">
        <f>F62*G62</f>
        <v>0</v>
      </c>
      <c r="J62" s="140"/>
      <c r="L62" s="140"/>
      <c r="M62" s="224">
        <v>-0.13</v>
      </c>
      <c r="N62" s="224"/>
      <c r="O62" s="137"/>
      <c r="Q62" s="138"/>
      <c r="R62" s="138"/>
      <c r="V62" s="139"/>
    </row>
    <row r="63" spans="1:22" s="132" customFormat="1" ht="12.75" customHeight="1">
      <c r="A63" s="177"/>
      <c r="B63" s="167" t="s">
        <v>234</v>
      </c>
      <c r="C63" s="173"/>
      <c r="D63" s="166" t="s">
        <v>235</v>
      </c>
      <c r="E63" s="166"/>
      <c r="F63" s="174"/>
      <c r="G63" s="175"/>
      <c r="H63" s="175">
        <f>SUM(H64)</f>
        <v>0</v>
      </c>
      <c r="J63" s="140"/>
      <c r="L63" s="140"/>
      <c r="M63" s="224"/>
      <c r="N63" s="224"/>
      <c r="O63" s="137"/>
      <c r="Q63" s="138"/>
      <c r="R63" s="138"/>
      <c r="V63" s="139"/>
    </row>
    <row r="64" spans="1:22" s="132" customFormat="1" ht="12.75" customHeight="1">
      <c r="A64" s="217">
        <v>15</v>
      </c>
      <c r="B64" s="179" t="s">
        <v>108</v>
      </c>
      <c r="C64" s="213" t="s">
        <v>236</v>
      </c>
      <c r="D64" s="213" t="s">
        <v>237</v>
      </c>
      <c r="E64" s="217" t="s">
        <v>91</v>
      </c>
      <c r="F64" s="218">
        <v>0.525</v>
      </c>
      <c r="G64" s="171">
        <v>0</v>
      </c>
      <c r="H64" s="152">
        <f>F64*G64</f>
        <v>0</v>
      </c>
      <c r="J64" s="140"/>
      <c r="L64" s="140"/>
      <c r="M64" s="232">
        <v>0.03649</v>
      </c>
      <c r="N64" s="224"/>
      <c r="O64" s="137"/>
      <c r="Q64" s="138"/>
      <c r="R64" s="138"/>
      <c r="V64" s="139"/>
    </row>
    <row r="65" spans="1:22" s="132" customFormat="1" ht="12.75" customHeight="1">
      <c r="A65" s="177"/>
      <c r="B65" s="179"/>
      <c r="C65" s="203"/>
      <c r="D65" s="204" t="s">
        <v>126</v>
      </c>
      <c r="E65" s="205"/>
      <c r="F65" s="206"/>
      <c r="G65" s="171"/>
      <c r="H65" s="152"/>
      <c r="J65" s="140"/>
      <c r="L65" s="140"/>
      <c r="M65" s="224"/>
      <c r="N65" s="224"/>
      <c r="O65" s="137"/>
      <c r="Q65" s="138"/>
      <c r="R65" s="138"/>
      <c r="V65" s="139"/>
    </row>
    <row r="66" spans="1:22" s="132" customFormat="1" ht="12.75" customHeight="1">
      <c r="A66" s="177"/>
      <c r="B66" s="167"/>
      <c r="C66" s="203" t="s">
        <v>2</v>
      </c>
      <c r="D66" s="204" t="s">
        <v>238</v>
      </c>
      <c r="E66" s="205" t="s">
        <v>91</v>
      </c>
      <c r="F66" s="206">
        <v>0.525</v>
      </c>
      <c r="G66" s="175"/>
      <c r="H66" s="175"/>
      <c r="J66" s="140"/>
      <c r="L66" s="140"/>
      <c r="M66" s="224"/>
      <c r="N66" s="224"/>
      <c r="O66" s="137"/>
      <c r="Q66" s="138"/>
      <c r="R66" s="138"/>
      <c r="V66" s="139"/>
    </row>
    <row r="67" spans="1:14" ht="11.25" customHeight="1">
      <c r="A67" s="162"/>
      <c r="B67" s="166">
        <v>221</v>
      </c>
      <c r="C67" s="183" t="s">
        <v>2</v>
      </c>
      <c r="D67" s="183" t="s">
        <v>205</v>
      </c>
      <c r="E67" s="183"/>
      <c r="F67" s="183"/>
      <c r="G67" s="183"/>
      <c r="H67" s="184">
        <f>SUM(H68:H75)</f>
        <v>0</v>
      </c>
      <c r="M67" s="225"/>
      <c r="N67" s="225"/>
    </row>
    <row r="68" spans="1:14" ht="11.25" customHeight="1">
      <c r="A68" s="162">
        <v>16</v>
      </c>
      <c r="B68" s="217" t="s">
        <v>108</v>
      </c>
      <c r="C68" s="213" t="s">
        <v>206</v>
      </c>
      <c r="D68" s="213" t="s">
        <v>207</v>
      </c>
      <c r="E68" s="217" t="s">
        <v>91</v>
      </c>
      <c r="F68" s="172">
        <v>124.6</v>
      </c>
      <c r="G68" s="171">
        <v>0</v>
      </c>
      <c r="H68" s="152">
        <f>F68*G68</f>
        <v>0</v>
      </c>
      <c r="M68" s="225">
        <v>-0.225</v>
      </c>
      <c r="N68" s="223">
        <f>SUM(F68*M68)</f>
        <v>-28.035</v>
      </c>
    </row>
    <row r="69" spans="1:14" ht="11.25" customHeight="1">
      <c r="A69" s="162"/>
      <c r="B69" s="217"/>
      <c r="C69" s="203" t="s">
        <v>2</v>
      </c>
      <c r="D69" s="204" t="s">
        <v>126</v>
      </c>
      <c r="E69" s="205" t="s">
        <v>2</v>
      </c>
      <c r="F69" s="206"/>
      <c r="G69" s="171"/>
      <c r="H69" s="171"/>
      <c r="M69" s="225"/>
      <c r="N69" s="225"/>
    </row>
    <row r="70" spans="1:14" ht="11.25" customHeight="1">
      <c r="A70" s="162"/>
      <c r="B70" s="217"/>
      <c r="C70" s="203" t="s">
        <v>208</v>
      </c>
      <c r="D70" s="214" t="s">
        <v>209</v>
      </c>
      <c r="E70" s="205" t="s">
        <v>91</v>
      </c>
      <c r="F70" s="215">
        <v>95.25</v>
      </c>
      <c r="G70" s="171"/>
      <c r="H70" s="171"/>
      <c r="M70" s="225"/>
      <c r="N70" s="225"/>
    </row>
    <row r="71" spans="1:14" ht="11.25" customHeight="1">
      <c r="A71" s="162"/>
      <c r="B71" s="217"/>
      <c r="C71" s="203" t="s">
        <v>184</v>
      </c>
      <c r="D71" s="214" t="s">
        <v>210</v>
      </c>
      <c r="E71" s="205" t="s">
        <v>91</v>
      </c>
      <c r="F71" s="215">
        <v>28</v>
      </c>
      <c r="G71" s="171"/>
      <c r="H71" s="171"/>
      <c r="M71" s="225"/>
      <c r="N71" s="225"/>
    </row>
    <row r="72" spans="1:14" ht="11.25" customHeight="1">
      <c r="A72" s="162"/>
      <c r="B72" s="217"/>
      <c r="C72" s="203" t="s">
        <v>129</v>
      </c>
      <c r="D72" s="214" t="s">
        <v>211</v>
      </c>
      <c r="E72" s="205" t="s">
        <v>91</v>
      </c>
      <c r="F72" s="215">
        <v>1.4</v>
      </c>
      <c r="G72" s="171"/>
      <c r="H72" s="171"/>
      <c r="M72" s="225"/>
      <c r="N72" s="225"/>
    </row>
    <row r="73" spans="1:14" ht="11.25" customHeight="1">
      <c r="A73" s="162"/>
      <c r="B73" s="217"/>
      <c r="C73" s="203"/>
      <c r="D73" s="214" t="s">
        <v>127</v>
      </c>
      <c r="E73" s="205" t="s">
        <v>91</v>
      </c>
      <c r="F73" s="215">
        <f>SUM(F70:F72)</f>
        <v>124.65</v>
      </c>
      <c r="G73" s="171"/>
      <c r="H73" s="171"/>
      <c r="M73" s="225"/>
      <c r="N73" s="225"/>
    </row>
    <row r="74" spans="1:14" ht="11.25" customHeight="1">
      <c r="A74" s="162">
        <v>17</v>
      </c>
      <c r="B74" s="217" t="s">
        <v>108</v>
      </c>
      <c r="C74" s="213" t="s">
        <v>249</v>
      </c>
      <c r="D74" s="213" t="s">
        <v>250</v>
      </c>
      <c r="E74" s="217" t="s">
        <v>91</v>
      </c>
      <c r="F74" s="218">
        <v>134.4</v>
      </c>
      <c r="G74" s="171">
        <v>0</v>
      </c>
      <c r="H74" s="152">
        <f>F74*G74</f>
        <v>0</v>
      </c>
      <c r="M74" s="225">
        <v>0.739</v>
      </c>
      <c r="N74" s="225"/>
    </row>
    <row r="75" spans="1:14" ht="11.25" customHeight="1">
      <c r="A75" s="162"/>
      <c r="B75" s="217"/>
      <c r="C75" s="203" t="s">
        <v>2</v>
      </c>
      <c r="D75" s="204" t="s">
        <v>126</v>
      </c>
      <c r="E75" s="205" t="s">
        <v>2</v>
      </c>
      <c r="F75" s="206"/>
      <c r="G75" s="171"/>
      <c r="H75" s="171"/>
      <c r="M75" s="225"/>
      <c r="N75" s="225"/>
    </row>
    <row r="76" spans="1:14" ht="11.25" customHeight="1">
      <c r="A76" s="162"/>
      <c r="B76" s="217"/>
      <c r="C76" s="203" t="s">
        <v>251</v>
      </c>
      <c r="D76" s="214" t="s">
        <v>252</v>
      </c>
      <c r="E76" s="205" t="s">
        <v>91</v>
      </c>
      <c r="F76" s="215">
        <v>109</v>
      </c>
      <c r="G76" s="171"/>
      <c r="H76" s="171"/>
      <c r="M76" s="225"/>
      <c r="N76" s="225"/>
    </row>
    <row r="77" spans="1:14" ht="11.25" customHeight="1">
      <c r="A77" s="162"/>
      <c r="B77" s="217"/>
      <c r="C77" s="203" t="s">
        <v>184</v>
      </c>
      <c r="D77" s="214" t="s">
        <v>253</v>
      </c>
      <c r="E77" s="205" t="s">
        <v>91</v>
      </c>
      <c r="F77" s="215">
        <v>24</v>
      </c>
      <c r="G77" s="171"/>
      <c r="H77" s="171"/>
      <c r="M77" s="225"/>
      <c r="N77" s="225"/>
    </row>
    <row r="78" spans="1:14" ht="11.25" customHeight="1">
      <c r="A78" s="162"/>
      <c r="B78" s="217"/>
      <c r="C78" s="203" t="s">
        <v>129</v>
      </c>
      <c r="D78" s="214" t="s">
        <v>211</v>
      </c>
      <c r="E78" s="205" t="s">
        <v>91</v>
      </c>
      <c r="F78" s="215">
        <v>1.4</v>
      </c>
      <c r="G78" s="171"/>
      <c r="H78" s="171"/>
      <c r="M78" s="225"/>
      <c r="N78" s="225"/>
    </row>
    <row r="79" spans="1:14" ht="11.25" customHeight="1">
      <c r="A79" s="162"/>
      <c r="B79" s="217"/>
      <c r="C79" s="203"/>
      <c r="D79" s="214" t="s">
        <v>140</v>
      </c>
      <c r="E79" s="205" t="s">
        <v>91</v>
      </c>
      <c r="F79" s="215">
        <f>SUM(F76:F78)</f>
        <v>134.4</v>
      </c>
      <c r="G79" s="171"/>
      <c r="H79" s="171"/>
      <c r="M79" s="225"/>
      <c r="N79" s="225"/>
    </row>
    <row r="80" spans="1:14" ht="11.25" customHeight="1">
      <c r="A80" s="154"/>
      <c r="B80" s="133" t="s">
        <v>52</v>
      </c>
      <c r="C80" s="134" t="s">
        <v>39</v>
      </c>
      <c r="D80" s="134" t="s">
        <v>97</v>
      </c>
      <c r="E80" s="162"/>
      <c r="F80" s="161"/>
      <c r="G80" s="161"/>
      <c r="H80" s="236">
        <f>SUM(H81+H89+H94++H99+H105+H109+H117+H119)</f>
        <v>0</v>
      </c>
      <c r="M80" s="225"/>
      <c r="N80" s="225"/>
    </row>
    <row r="81" spans="1:14" ht="11.25" customHeight="1">
      <c r="A81" s="162"/>
      <c r="B81" s="166">
        <v>155</v>
      </c>
      <c r="C81" s="183" t="s">
        <v>2</v>
      </c>
      <c r="D81" s="183" t="s">
        <v>114</v>
      </c>
      <c r="E81" s="183"/>
      <c r="F81" s="183"/>
      <c r="G81" s="183"/>
      <c r="H81" s="184">
        <f>SUM(H82:H88)</f>
        <v>0</v>
      </c>
      <c r="M81" s="225"/>
      <c r="N81" s="225"/>
    </row>
    <row r="82" spans="1:14" ht="11.25" customHeight="1">
      <c r="A82" s="162">
        <v>18</v>
      </c>
      <c r="B82" s="213" t="s">
        <v>108</v>
      </c>
      <c r="C82" s="207" t="s">
        <v>214</v>
      </c>
      <c r="D82" s="208" t="s">
        <v>215</v>
      </c>
      <c r="E82" s="179" t="s">
        <v>94</v>
      </c>
      <c r="F82" s="151">
        <v>52.3</v>
      </c>
      <c r="G82" s="152">
        <v>0</v>
      </c>
      <c r="H82" s="152">
        <f>F82*G82</f>
        <v>0</v>
      </c>
      <c r="M82" s="225"/>
      <c r="N82" s="225"/>
    </row>
    <row r="83" spans="1:14" ht="11.25" customHeight="1">
      <c r="A83" s="162"/>
      <c r="B83" s="160"/>
      <c r="C83" s="203"/>
      <c r="D83" s="204" t="s">
        <v>126</v>
      </c>
      <c r="E83" s="205"/>
      <c r="F83" s="206"/>
      <c r="G83" s="152"/>
      <c r="H83" s="152"/>
      <c r="M83" s="225"/>
      <c r="N83" s="225"/>
    </row>
    <row r="84" spans="1:14" ht="11.25" customHeight="1">
      <c r="A84" s="162"/>
      <c r="B84" s="160"/>
      <c r="C84" s="203" t="s">
        <v>216</v>
      </c>
      <c r="D84" s="204" t="s">
        <v>217</v>
      </c>
      <c r="E84" s="205" t="s">
        <v>94</v>
      </c>
      <c r="F84" s="206">
        <v>52.3</v>
      </c>
      <c r="G84" s="152"/>
      <c r="H84" s="152"/>
      <c r="M84" s="225"/>
      <c r="N84" s="225"/>
    </row>
    <row r="85" spans="1:14" ht="11.25" customHeight="1">
      <c r="A85" s="162">
        <v>19</v>
      </c>
      <c r="B85" s="217" t="s">
        <v>108</v>
      </c>
      <c r="C85" s="207" t="s">
        <v>218</v>
      </c>
      <c r="D85" s="208" t="s">
        <v>219</v>
      </c>
      <c r="E85" s="179" t="s">
        <v>94</v>
      </c>
      <c r="F85" s="151">
        <v>40</v>
      </c>
      <c r="G85" s="152">
        <v>0</v>
      </c>
      <c r="H85" s="152">
        <f>F85*G85</f>
        <v>0</v>
      </c>
      <c r="M85" s="225"/>
      <c r="N85" s="225"/>
    </row>
    <row r="86" spans="1:14" ht="11.25" customHeight="1">
      <c r="A86" s="162">
        <v>20</v>
      </c>
      <c r="B86" s="217" t="s">
        <v>155</v>
      </c>
      <c r="C86" s="207"/>
      <c r="D86" s="208" t="s">
        <v>223</v>
      </c>
      <c r="E86" s="179" t="s">
        <v>94</v>
      </c>
      <c r="F86" s="151">
        <v>45</v>
      </c>
      <c r="G86" s="152">
        <v>0</v>
      </c>
      <c r="H86" s="152">
        <f>F86*G86</f>
        <v>0</v>
      </c>
      <c r="M86" s="225"/>
      <c r="N86" s="225"/>
    </row>
    <row r="87" spans="1:14" ht="11.25" customHeight="1">
      <c r="A87" s="162">
        <v>21</v>
      </c>
      <c r="B87" s="217" t="s">
        <v>155</v>
      </c>
      <c r="C87" s="207"/>
      <c r="D87" s="208" t="s">
        <v>224</v>
      </c>
      <c r="E87" s="179" t="s">
        <v>113</v>
      </c>
      <c r="F87" s="151">
        <v>1</v>
      </c>
      <c r="G87" s="152">
        <v>0</v>
      </c>
      <c r="H87" s="152">
        <f>F87*G87</f>
        <v>0</v>
      </c>
      <c r="M87" s="225"/>
      <c r="N87" s="225"/>
    </row>
    <row r="88" spans="1:14" ht="11.25" customHeight="1">
      <c r="A88" s="162">
        <v>22</v>
      </c>
      <c r="B88" s="217" t="s">
        <v>155</v>
      </c>
      <c r="C88" s="207"/>
      <c r="D88" s="208" t="s">
        <v>225</v>
      </c>
      <c r="E88" s="179" t="s">
        <v>113</v>
      </c>
      <c r="F88" s="151">
        <v>1</v>
      </c>
      <c r="G88" s="152">
        <v>0</v>
      </c>
      <c r="H88" s="152">
        <f>F88*G88</f>
        <v>0</v>
      </c>
      <c r="M88" s="225"/>
      <c r="N88" s="225"/>
    </row>
    <row r="89" spans="1:14" ht="11.25" customHeight="1">
      <c r="A89" s="162"/>
      <c r="B89" s="166">
        <v>713</v>
      </c>
      <c r="C89" s="185" t="s">
        <v>2</v>
      </c>
      <c r="D89" s="185" t="s">
        <v>99</v>
      </c>
      <c r="E89" s="186"/>
      <c r="F89" s="187"/>
      <c r="G89" s="187"/>
      <c r="H89" s="188">
        <f>SUM(H90:H93)</f>
        <v>0</v>
      </c>
      <c r="M89" s="225"/>
      <c r="N89" s="225"/>
    </row>
    <row r="90" spans="1:14" ht="11.25" customHeight="1">
      <c r="A90" s="162">
        <v>23</v>
      </c>
      <c r="B90" s="217" t="s">
        <v>108</v>
      </c>
      <c r="C90" s="207" t="s">
        <v>156</v>
      </c>
      <c r="D90" s="150" t="s">
        <v>106</v>
      </c>
      <c r="E90" s="149" t="s">
        <v>91</v>
      </c>
      <c r="F90" s="151">
        <v>11.9</v>
      </c>
      <c r="G90" s="152">
        <v>0</v>
      </c>
      <c r="H90" s="152">
        <f>F90*G90</f>
        <v>0</v>
      </c>
      <c r="M90" s="225"/>
      <c r="N90" s="225"/>
    </row>
    <row r="91" spans="1:14" ht="11.25" customHeight="1">
      <c r="A91" s="162"/>
      <c r="B91" s="217"/>
      <c r="C91" s="203"/>
      <c r="D91" s="204" t="s">
        <v>126</v>
      </c>
      <c r="E91" s="205" t="s">
        <v>2</v>
      </c>
      <c r="F91" s="206"/>
      <c r="G91" s="152"/>
      <c r="H91" s="152"/>
      <c r="M91" s="225"/>
      <c r="N91" s="225"/>
    </row>
    <row r="92" spans="1:14" ht="11.25" customHeight="1">
      <c r="A92" s="162"/>
      <c r="B92" s="217"/>
      <c r="C92" s="203" t="s">
        <v>220</v>
      </c>
      <c r="D92" s="214" t="s">
        <v>221</v>
      </c>
      <c r="E92" s="205" t="s">
        <v>91</v>
      </c>
      <c r="F92" s="215">
        <v>11.9</v>
      </c>
      <c r="G92" s="152"/>
      <c r="H92" s="152"/>
      <c r="M92" s="225"/>
      <c r="N92" s="225"/>
    </row>
    <row r="93" spans="1:14" ht="11.25" customHeight="1">
      <c r="A93" s="162">
        <v>24</v>
      </c>
      <c r="B93" s="217" t="s">
        <v>96</v>
      </c>
      <c r="C93" s="207" t="s">
        <v>112</v>
      </c>
      <c r="D93" s="208" t="s">
        <v>222</v>
      </c>
      <c r="E93" s="149" t="s">
        <v>91</v>
      </c>
      <c r="F93" s="151">
        <v>11.9</v>
      </c>
      <c r="G93" s="152">
        <v>0</v>
      </c>
      <c r="H93" s="152">
        <f>F93*G93</f>
        <v>0</v>
      </c>
      <c r="M93" s="225"/>
      <c r="N93" s="225"/>
    </row>
    <row r="94" spans="1:14" ht="11.25" customHeight="1">
      <c r="A94" s="162"/>
      <c r="B94" s="166">
        <v>721</v>
      </c>
      <c r="C94" s="181" t="s">
        <v>2</v>
      </c>
      <c r="D94" s="181" t="s">
        <v>107</v>
      </c>
      <c r="E94" s="181"/>
      <c r="F94" s="181"/>
      <c r="G94" s="181"/>
      <c r="H94" s="182">
        <f>SUM(H95:H98)</f>
        <v>0</v>
      </c>
      <c r="M94" s="225"/>
      <c r="N94" s="225"/>
    </row>
    <row r="95" spans="1:14" ht="11.25" customHeight="1">
      <c r="A95" s="162">
        <v>25</v>
      </c>
      <c r="B95" s="217" t="s">
        <v>155</v>
      </c>
      <c r="C95" s="207" t="s">
        <v>2</v>
      </c>
      <c r="D95" s="208" t="s">
        <v>239</v>
      </c>
      <c r="E95" s="179" t="s">
        <v>113</v>
      </c>
      <c r="F95" s="151">
        <v>1</v>
      </c>
      <c r="G95" s="152">
        <v>0</v>
      </c>
      <c r="H95" s="152">
        <f>F95*G95</f>
        <v>0</v>
      </c>
      <c r="M95" s="225" t="s">
        <v>2</v>
      </c>
      <c r="N95" s="232" t="s">
        <v>2</v>
      </c>
    </row>
    <row r="96" spans="1:14" ht="11.25" customHeight="1">
      <c r="A96" s="162">
        <v>26</v>
      </c>
      <c r="B96" s="217" t="s">
        <v>155</v>
      </c>
      <c r="C96" s="207" t="s">
        <v>2</v>
      </c>
      <c r="D96" s="208" t="s">
        <v>240</v>
      </c>
      <c r="E96" s="179" t="s">
        <v>113</v>
      </c>
      <c r="F96" s="151">
        <v>1</v>
      </c>
      <c r="G96" s="152">
        <v>0</v>
      </c>
      <c r="H96" s="152">
        <f>F96*G96</f>
        <v>0</v>
      </c>
      <c r="M96" s="225" t="s">
        <v>2</v>
      </c>
      <c r="N96" s="232" t="s">
        <v>2</v>
      </c>
    </row>
    <row r="97" spans="1:14" ht="11.25" customHeight="1">
      <c r="A97" s="162">
        <v>27</v>
      </c>
      <c r="B97" s="217" t="s">
        <v>108</v>
      </c>
      <c r="C97" s="207" t="s">
        <v>157</v>
      </c>
      <c r="D97" s="208" t="s">
        <v>137</v>
      </c>
      <c r="E97" s="179" t="s">
        <v>109</v>
      </c>
      <c r="F97" s="151">
        <v>1</v>
      </c>
      <c r="G97" s="152">
        <v>0</v>
      </c>
      <c r="H97" s="152">
        <f>F97*G97</f>
        <v>0</v>
      </c>
      <c r="M97" s="225">
        <v>0.00038</v>
      </c>
      <c r="N97" s="223">
        <f>SUM(F97*M97)</f>
        <v>0.00038</v>
      </c>
    </row>
    <row r="98" spans="1:14" ht="11.25" customHeight="1">
      <c r="A98" s="162">
        <v>28</v>
      </c>
      <c r="B98" s="217" t="s">
        <v>108</v>
      </c>
      <c r="C98" s="207" t="s">
        <v>158</v>
      </c>
      <c r="D98" s="208" t="s">
        <v>138</v>
      </c>
      <c r="E98" s="179" t="s">
        <v>109</v>
      </c>
      <c r="F98" s="151">
        <v>1</v>
      </c>
      <c r="G98" s="152">
        <v>0</v>
      </c>
      <c r="H98" s="152">
        <f>F98*G98</f>
        <v>0</v>
      </c>
      <c r="M98" s="225">
        <v>0.00025</v>
      </c>
      <c r="N98" s="223">
        <f>SUM(F98*M98)</f>
        <v>0.00025</v>
      </c>
    </row>
    <row r="99" spans="1:14" ht="11.25" customHeight="1">
      <c r="A99" s="162"/>
      <c r="B99" s="166">
        <v>731</v>
      </c>
      <c r="C99" s="181" t="s">
        <v>2</v>
      </c>
      <c r="D99" s="183" t="s">
        <v>255</v>
      </c>
      <c r="E99" s="181"/>
      <c r="F99" s="181"/>
      <c r="G99" s="181"/>
      <c r="H99" s="182">
        <f>SUM(H100:H104)</f>
        <v>0</v>
      </c>
      <c r="M99" s="225"/>
      <c r="N99" s="223"/>
    </row>
    <row r="100" spans="1:14" ht="11.25" customHeight="1">
      <c r="A100" s="162">
        <v>29</v>
      </c>
      <c r="B100" s="217" t="s">
        <v>108</v>
      </c>
      <c r="C100" s="207" t="s">
        <v>256</v>
      </c>
      <c r="D100" s="208" t="s">
        <v>257</v>
      </c>
      <c r="E100" s="179" t="s">
        <v>94</v>
      </c>
      <c r="F100" s="151">
        <v>52</v>
      </c>
      <c r="G100" s="152">
        <v>0</v>
      </c>
      <c r="H100" s="152">
        <f>F100*G100</f>
        <v>0</v>
      </c>
      <c r="M100" s="225"/>
      <c r="N100" s="223"/>
    </row>
    <row r="101" spans="1:14" ht="11.25" customHeight="1">
      <c r="A101" s="162"/>
      <c r="B101" s="217"/>
      <c r="C101" s="203"/>
      <c r="D101" s="204" t="s">
        <v>126</v>
      </c>
      <c r="E101" s="205" t="s">
        <v>2</v>
      </c>
      <c r="F101" s="206"/>
      <c r="G101" s="152"/>
      <c r="H101" s="152"/>
      <c r="M101" s="225"/>
      <c r="N101" s="223"/>
    </row>
    <row r="102" spans="1:14" ht="11.25" customHeight="1">
      <c r="A102" s="162"/>
      <c r="B102" s="217"/>
      <c r="C102" s="203" t="s">
        <v>2</v>
      </c>
      <c r="D102" s="214" t="s">
        <v>258</v>
      </c>
      <c r="E102" s="205" t="s">
        <v>94</v>
      </c>
      <c r="F102" s="215">
        <v>52</v>
      </c>
      <c r="G102" s="152"/>
      <c r="H102" s="152"/>
      <c r="M102" s="225"/>
      <c r="N102" s="223"/>
    </row>
    <row r="103" spans="1:14" ht="11.25" customHeight="1">
      <c r="A103" s="162">
        <v>30</v>
      </c>
      <c r="B103" s="217" t="s">
        <v>96</v>
      </c>
      <c r="C103" s="207" t="s">
        <v>112</v>
      </c>
      <c r="D103" s="208" t="s">
        <v>259</v>
      </c>
      <c r="E103" s="179" t="s">
        <v>94</v>
      </c>
      <c r="F103" s="151">
        <v>55</v>
      </c>
      <c r="G103" s="152">
        <v>0</v>
      </c>
      <c r="H103" s="152">
        <f>F103*G103</f>
        <v>0</v>
      </c>
      <c r="M103" s="225"/>
      <c r="N103" s="223"/>
    </row>
    <row r="104" spans="1:14" ht="11.25" customHeight="1">
      <c r="A104" s="162">
        <v>31</v>
      </c>
      <c r="B104" s="217" t="s">
        <v>108</v>
      </c>
      <c r="C104" s="207" t="s">
        <v>260</v>
      </c>
      <c r="D104" s="208" t="s">
        <v>139</v>
      </c>
      <c r="E104" s="179" t="s">
        <v>113</v>
      </c>
      <c r="F104" s="151">
        <v>9</v>
      </c>
      <c r="G104" s="152">
        <v>0</v>
      </c>
      <c r="H104" s="152">
        <f>F104*G104</f>
        <v>0</v>
      </c>
      <c r="M104" s="225"/>
      <c r="N104" s="223"/>
    </row>
    <row r="105" spans="1:23" ht="11.25" customHeight="1">
      <c r="A105" s="178"/>
      <c r="B105" s="166">
        <v>766</v>
      </c>
      <c r="C105" s="166"/>
      <c r="D105" s="166" t="s">
        <v>111</v>
      </c>
      <c r="E105" s="169"/>
      <c r="F105" s="170"/>
      <c r="G105" s="170"/>
      <c r="H105" s="164">
        <f>SUM(H106:H108)</f>
        <v>0</v>
      </c>
      <c r="M105" s="228"/>
      <c r="N105" s="228"/>
      <c r="S105" s="160"/>
      <c r="T105" s="160"/>
      <c r="U105" s="172"/>
      <c r="V105" s="171"/>
      <c r="W105" s="171"/>
    </row>
    <row r="106" spans="1:23" ht="11.25" customHeight="1">
      <c r="A106" s="162">
        <v>32</v>
      </c>
      <c r="B106" s="217" t="s">
        <v>155</v>
      </c>
      <c r="C106" s="213" t="s">
        <v>2</v>
      </c>
      <c r="D106" s="213" t="s">
        <v>241</v>
      </c>
      <c r="E106" s="217" t="s">
        <v>94</v>
      </c>
      <c r="F106" s="216">
        <v>11.4</v>
      </c>
      <c r="G106" s="159">
        <v>0</v>
      </c>
      <c r="H106" s="152">
        <f>F106*G106</f>
        <v>0</v>
      </c>
      <c r="M106" s="228"/>
      <c r="N106" s="228"/>
      <c r="S106" s="160"/>
      <c r="T106" s="160"/>
      <c r="U106" s="172"/>
      <c r="V106" s="171"/>
      <c r="W106" s="171"/>
    </row>
    <row r="107" spans="1:23" ht="11.25" customHeight="1">
      <c r="A107" s="162"/>
      <c r="B107" s="217"/>
      <c r="C107" s="203"/>
      <c r="D107" s="204" t="s">
        <v>126</v>
      </c>
      <c r="E107" s="205" t="s">
        <v>2</v>
      </c>
      <c r="F107" s="206"/>
      <c r="G107" s="159"/>
      <c r="H107" s="152"/>
      <c r="M107" s="228"/>
      <c r="N107" s="228"/>
      <c r="S107" s="160"/>
      <c r="T107" s="160"/>
      <c r="U107" s="172"/>
      <c r="V107" s="171"/>
      <c r="W107" s="171"/>
    </row>
    <row r="108" spans="1:23" ht="11.25" customHeight="1">
      <c r="A108" s="162"/>
      <c r="B108" s="217"/>
      <c r="C108" s="203" t="s">
        <v>2</v>
      </c>
      <c r="D108" s="214" t="s">
        <v>242</v>
      </c>
      <c r="E108" s="205" t="s">
        <v>91</v>
      </c>
      <c r="F108" s="215">
        <v>11.4</v>
      </c>
      <c r="G108" s="159"/>
      <c r="H108" s="152"/>
      <c r="M108" s="228"/>
      <c r="N108" s="228"/>
      <c r="S108" s="160"/>
      <c r="T108" s="160"/>
      <c r="U108" s="172"/>
      <c r="V108" s="171"/>
      <c r="W108" s="171"/>
    </row>
    <row r="109" spans="1:23" ht="11.25" customHeight="1">
      <c r="A109" s="178"/>
      <c r="B109" s="166">
        <v>771</v>
      </c>
      <c r="C109" s="166"/>
      <c r="D109" s="166" t="s">
        <v>141</v>
      </c>
      <c r="E109" s="169"/>
      <c r="F109" s="170"/>
      <c r="G109" s="170"/>
      <c r="H109" s="164">
        <f>SUM(H110:H116)</f>
        <v>0</v>
      </c>
      <c r="M109" s="228"/>
      <c r="N109" s="228"/>
      <c r="S109" s="160"/>
      <c r="T109" s="160"/>
      <c r="U109" s="171"/>
      <c r="V109" s="172"/>
      <c r="W109" s="171"/>
    </row>
    <row r="110" spans="1:14" ht="11.25" customHeight="1">
      <c r="A110" s="162">
        <v>33</v>
      </c>
      <c r="B110" s="217" t="s">
        <v>108</v>
      </c>
      <c r="C110" s="213" t="s">
        <v>159</v>
      </c>
      <c r="D110" s="213" t="s">
        <v>161</v>
      </c>
      <c r="E110" s="217" t="s">
        <v>91</v>
      </c>
      <c r="F110" s="216">
        <v>74.5</v>
      </c>
      <c r="G110" s="229">
        <v>0</v>
      </c>
      <c r="H110" s="152">
        <f>F110*G110</f>
        <v>0</v>
      </c>
      <c r="M110" s="228">
        <v>0.00475</v>
      </c>
      <c r="N110" s="223">
        <f>SUM(F110*M110)</f>
        <v>0.353875</v>
      </c>
    </row>
    <row r="111" spans="1:14" ht="11.25" customHeight="1">
      <c r="A111" s="162">
        <v>34</v>
      </c>
      <c r="B111" s="162" t="s">
        <v>96</v>
      </c>
      <c r="C111" s="213" t="s">
        <v>142</v>
      </c>
      <c r="D111" s="213" t="s">
        <v>143</v>
      </c>
      <c r="E111" s="217" t="s">
        <v>91</v>
      </c>
      <c r="F111" s="216">
        <v>92</v>
      </c>
      <c r="G111" s="159">
        <v>0</v>
      </c>
      <c r="H111" s="152">
        <f>F111*G111</f>
        <v>0</v>
      </c>
      <c r="M111" s="228">
        <v>0.0658</v>
      </c>
      <c r="N111" s="223">
        <f>SUM(F111*M111)</f>
        <v>6.053599999999999</v>
      </c>
    </row>
    <row r="112" spans="1:14" ht="11.25" customHeight="1">
      <c r="A112" s="162">
        <v>35</v>
      </c>
      <c r="B112" s="217" t="s">
        <v>108</v>
      </c>
      <c r="C112" s="213" t="s">
        <v>160</v>
      </c>
      <c r="D112" s="213" t="s">
        <v>144</v>
      </c>
      <c r="E112" s="217" t="s">
        <v>91</v>
      </c>
      <c r="F112" s="216">
        <v>9.1</v>
      </c>
      <c r="G112" s="159">
        <v>0</v>
      </c>
      <c r="H112" s="152">
        <f>F112*G112</f>
        <v>0</v>
      </c>
      <c r="M112" s="228">
        <v>0.06068</v>
      </c>
      <c r="N112" s="223">
        <f>SUM(F112*M112)</f>
        <v>0.552188</v>
      </c>
    </row>
    <row r="113" spans="1:14" ht="11.25" customHeight="1">
      <c r="A113" s="162"/>
      <c r="B113" s="162"/>
      <c r="C113" s="203"/>
      <c r="D113" s="204" t="s">
        <v>126</v>
      </c>
      <c r="E113" s="205" t="s">
        <v>2</v>
      </c>
      <c r="F113" s="206"/>
      <c r="G113" s="159"/>
      <c r="H113" s="152"/>
      <c r="M113" s="228"/>
      <c r="N113" s="228"/>
    </row>
    <row r="114" spans="1:14" ht="11.25" customHeight="1">
      <c r="A114" s="162"/>
      <c r="B114" s="162"/>
      <c r="C114" s="203" t="s">
        <v>243</v>
      </c>
      <c r="D114" s="214" t="s">
        <v>246</v>
      </c>
      <c r="E114" s="205" t="s">
        <v>91</v>
      </c>
      <c r="F114" s="215">
        <v>4.4</v>
      </c>
      <c r="G114" s="159"/>
      <c r="H114" s="152"/>
      <c r="M114" s="228"/>
      <c r="N114" s="228"/>
    </row>
    <row r="115" spans="1:14" ht="11.25" customHeight="1">
      <c r="A115" s="162"/>
      <c r="B115" s="162"/>
      <c r="C115" s="203" t="s">
        <v>244</v>
      </c>
      <c r="D115" s="214" t="s">
        <v>245</v>
      </c>
      <c r="E115" s="205" t="s">
        <v>91</v>
      </c>
      <c r="F115" s="215">
        <v>4.7</v>
      </c>
      <c r="G115" s="159"/>
      <c r="H115" s="152"/>
      <c r="M115" s="228"/>
      <c r="N115" s="228"/>
    </row>
    <row r="116" spans="1:14" ht="11.25" customHeight="1">
      <c r="A116" s="162"/>
      <c r="B116" s="162"/>
      <c r="C116" s="203" t="s">
        <v>2</v>
      </c>
      <c r="D116" s="214" t="s">
        <v>140</v>
      </c>
      <c r="E116" s="205" t="s">
        <v>91</v>
      </c>
      <c r="F116" s="215">
        <f>SUM(F114:F115)</f>
        <v>9.100000000000001</v>
      </c>
      <c r="G116" s="159"/>
      <c r="H116" s="152"/>
      <c r="M116" s="228"/>
      <c r="N116" s="228"/>
    </row>
    <row r="117" spans="1:14" ht="11.25" customHeight="1">
      <c r="A117" s="162"/>
      <c r="B117" s="166">
        <v>767</v>
      </c>
      <c r="C117" s="166"/>
      <c r="D117" s="166" t="s">
        <v>247</v>
      </c>
      <c r="E117" s="169"/>
      <c r="F117" s="170"/>
      <c r="G117" s="170"/>
      <c r="H117" s="164">
        <f>SUM(H118:H118)</f>
        <v>0</v>
      </c>
      <c r="M117" s="228"/>
      <c r="N117" s="228"/>
    </row>
    <row r="118" spans="1:14" ht="11.25" customHeight="1">
      <c r="A118" s="162">
        <v>36</v>
      </c>
      <c r="B118" s="217" t="s">
        <v>155</v>
      </c>
      <c r="C118" s="221" t="s">
        <v>2</v>
      </c>
      <c r="D118" s="221" t="s">
        <v>248</v>
      </c>
      <c r="E118" s="220" t="s">
        <v>113</v>
      </c>
      <c r="F118" s="222">
        <v>1</v>
      </c>
      <c r="G118" s="189">
        <v>0</v>
      </c>
      <c r="H118" s="152">
        <f>F118*G118</f>
        <v>0</v>
      </c>
      <c r="M118" s="228"/>
      <c r="N118" s="228"/>
    </row>
    <row r="119" spans="1:14" ht="11.25" customHeight="1">
      <c r="A119" s="178"/>
      <c r="B119" s="166">
        <v>762</v>
      </c>
      <c r="C119" s="166"/>
      <c r="D119" s="166" t="s">
        <v>264</v>
      </c>
      <c r="E119" s="169"/>
      <c r="F119" s="170"/>
      <c r="G119" s="170"/>
      <c r="H119" s="164">
        <f>SUM(H120:H123)</f>
        <v>0</v>
      </c>
      <c r="M119" s="228"/>
      <c r="N119" s="228"/>
    </row>
    <row r="120" spans="1:14" ht="11.25" customHeight="1">
      <c r="A120" s="217">
        <v>37</v>
      </c>
      <c r="B120" s="217" t="s">
        <v>155</v>
      </c>
      <c r="C120" s="213" t="s">
        <v>2</v>
      </c>
      <c r="D120" s="213" t="s">
        <v>265</v>
      </c>
      <c r="E120" s="217" t="s">
        <v>110</v>
      </c>
      <c r="F120" s="219">
        <v>5</v>
      </c>
      <c r="G120" s="227">
        <v>0</v>
      </c>
      <c r="H120" s="152">
        <f>F120*G120</f>
        <v>0</v>
      </c>
      <c r="M120" s="228"/>
      <c r="N120" s="228"/>
    </row>
    <row r="121" spans="1:14" ht="11.25" customHeight="1">
      <c r="A121" s="162">
        <v>38</v>
      </c>
      <c r="B121" s="217" t="s">
        <v>155</v>
      </c>
      <c r="C121" s="213" t="s">
        <v>2</v>
      </c>
      <c r="D121" s="213" t="s">
        <v>267</v>
      </c>
      <c r="E121" s="217" t="s">
        <v>110</v>
      </c>
      <c r="F121" s="216">
        <v>1</v>
      </c>
      <c r="G121" s="159">
        <v>0</v>
      </c>
      <c r="H121" s="152">
        <f>F121*G121</f>
        <v>0</v>
      </c>
      <c r="M121" s="228"/>
      <c r="N121" s="228"/>
    </row>
    <row r="122" spans="1:14" ht="11.25" customHeight="1">
      <c r="A122" s="162">
        <v>39</v>
      </c>
      <c r="B122" s="217" t="s">
        <v>155</v>
      </c>
      <c r="C122" s="221" t="s">
        <v>2</v>
      </c>
      <c r="D122" s="221" t="s">
        <v>266</v>
      </c>
      <c r="E122" s="220" t="s">
        <v>110</v>
      </c>
      <c r="F122" s="222">
        <v>1</v>
      </c>
      <c r="G122" s="235">
        <v>0</v>
      </c>
      <c r="H122" s="152">
        <f>F122*G122</f>
        <v>0</v>
      </c>
      <c r="M122" s="228"/>
      <c r="N122" s="228"/>
    </row>
    <row r="123" spans="1:14" ht="11.25" customHeight="1">
      <c r="A123" s="162">
        <v>40</v>
      </c>
      <c r="B123" s="217" t="s">
        <v>155</v>
      </c>
      <c r="D123" s="213" t="s">
        <v>268</v>
      </c>
      <c r="E123" s="220" t="s">
        <v>110</v>
      </c>
      <c r="F123" s="222">
        <v>1</v>
      </c>
      <c r="G123" s="227">
        <v>0</v>
      </c>
      <c r="H123" s="152">
        <f>F123*G123</f>
        <v>0</v>
      </c>
      <c r="M123" s="202"/>
      <c r="N123" s="202"/>
    </row>
  </sheetData>
  <sheetProtection/>
  <mergeCells count="1">
    <mergeCell ref="B4:C4"/>
  </mergeCells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  <headerFooter alignWithMargins="0">
    <oddHeader>&amp;CStránka &amp;P</oddHeader>
    <oddFooter>&amp;LIng.Ivan Navátil&amp;Ctel.: 773488368&amp;Re-mail : navratil.ivan@seznam.cz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</dc:creator>
  <cp:keywords/>
  <dc:description/>
  <cp:lastModifiedBy>Fendrichová Ludmila, Ing.</cp:lastModifiedBy>
  <cp:lastPrinted>2012-12-12T22:41:19Z</cp:lastPrinted>
  <dcterms:created xsi:type="dcterms:W3CDTF">2011-09-21T18:15:31Z</dcterms:created>
  <dcterms:modified xsi:type="dcterms:W3CDTF">2017-03-02T05:20:15Z</dcterms:modified>
  <cp:category/>
  <cp:version/>
  <cp:contentType/>
  <cp:contentStatus/>
</cp:coreProperties>
</file>