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40" windowHeight="11020" activeTab="3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Pol'!$A$1:$U$79</definedName>
    <definedName name="_xlnm.Print_Area" localSheetId="1">'Stavba'!$A$1:$J$61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<sst xmlns="http://schemas.openxmlformats.org/spreadsheetml/2006/main" count="397" uniqueCount="219">
  <si>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</si>
  <si>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</si>
  <si>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</si>
  <si>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</si>
  <si>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</si>
  <si>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</si>
  <si>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</si>
  <si>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</si>
  <si>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</si>
  <si>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</si>
  <si>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</si>
  <si>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</si>
  <si>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</si>
  <si>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</si>
  <si>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</si>
  <si>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</si>
  <si>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</si>
  <si>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</si>
  <si>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</si>
  <si>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</si>
  <si>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</si>
  <si>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</si>
  <si>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</si>
  <si>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</si>
  <si>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</si>
  <si>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</si>
  <si>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</si>
  <si>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</si>
  <si>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</si>
  <si>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</si>
  <si>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</si>
  <si>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</si>
  <si>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</si>
  <si>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</si>
  <si>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</si>
  <si>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</si>
  <si>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</si>
  <si>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</si>
  <si>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</si>
  <si>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</si>
  <si>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</si>
  <si>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</si>
  <si>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</si>
  <si>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</si>
  <si>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</si>
  <si>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"Kynšperk n.O. - výměna lapače tuků u objektu č.003"</t>
  </si>
  <si>
    <t>Vězeňská služba České republiky</t>
  </si>
  <si>
    <t>Soudní 1672/1a</t>
  </si>
  <si>
    <t>Praha-Nusle</t>
  </si>
  <si>
    <t>14000</t>
  </si>
  <si>
    <t>00212423</t>
  </si>
  <si>
    <t>CZ00212423</t>
  </si>
  <si>
    <t>Celkem za stavbu</t>
  </si>
  <si>
    <t>CZK</t>
  </si>
  <si>
    <t xml:space="preserve">Popis rozpočtu:  - </t>
  </si>
  <si>
    <t>Stávající odlučovač tuků stávajícího kuchyňského bloku č.003 lapol T5 již nevyhovuje požadavkům provozovatele a bude tak nahrazen novým lapákem tuku, osazeným v těsné blízkosti stávajícího lapáku T5 tak, aby nebyl narušen provoz kuchyně. Stávající lapol T5 bude po přepojení potrubí přípojky na nový lapák tuků vyčištěn a opraven tak, aby mohl sloužit jako rezervní zařízení pro případ odstávky nového lapáku tuků.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</si>
  <si>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</si>
  <si>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</si>
  <si>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</si>
  <si>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</si>
  <si>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</si>
  <si>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</si>
  <si>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</si>
  <si>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</si>
  <si>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</si>
  <si>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</si>
  <si>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</si>
  <si>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</si>
  <si>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</si>
  <si>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Upravy povrchů vnitřní</t>
  </si>
  <si>
    <t>62</t>
  </si>
  <si>
    <t>Upravy povrchů vnější</t>
  </si>
  <si>
    <t>63</t>
  </si>
  <si>
    <t>Podlahy a podlahové konstrukce</t>
  </si>
  <si>
    <t>8</t>
  </si>
  <si>
    <t>95</t>
  </si>
  <si>
    <t>Dokončovací kce na pozem.stav.</t>
  </si>
  <si>
    <t>711</t>
  </si>
  <si>
    <t>Izolace proti vodě</t>
  </si>
  <si>
    <t>783</t>
  </si>
  <si>
    <t>Nátěry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</si>
  <si>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</si>
  <si>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</si>
  <si>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</si>
  <si>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</si>
  <si>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</si>
  <si>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</si>
  <si>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</si>
  <si>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</si>
  <si>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</si>
  <si>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</si>
  <si>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</si>
  <si>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</si>
  <si>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</si>
  <si>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</si>
  <si>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</si>
  <si>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</si>
  <si>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</si>
  <si>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</si>
  <si>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</si>
  <si>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</si>
  <si>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</si>
  <si>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</si>
  <si>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</si>
  <si>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</si>
  <si>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</si>
  <si>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</si>
  <si>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</si>
  <si>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</si>
  <si>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</si>
  <si>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111101101R00</t>
  </si>
  <si>
    <t>Odstranění travin, rákosu na ploše do 0,1 ha</t>
  </si>
  <si>
    <t>ha</t>
  </si>
  <si>
    <t>POL1_0</t>
  </si>
  <si>
    <t>115101201R00</t>
  </si>
  <si>
    <t>Čerpání vody na výšku do 10 m, přítok do 500 l/min</t>
  </si>
  <si>
    <t>h</t>
  </si>
  <si>
    <t>119001421R00</t>
  </si>
  <si>
    <t>Dočasné zajištění kabelů - do počtu 3 kabelů</t>
  </si>
  <si>
    <t>m</t>
  </si>
  <si>
    <t>119001412R00</t>
  </si>
  <si>
    <t>Dočasné zajištění beton.a plast.potrubí DN 200-500</t>
  </si>
  <si>
    <t>120001101R00</t>
  </si>
  <si>
    <t>Příplatek za ztížení vykopávky v blízkosti vedení</t>
  </si>
  <si>
    <t>m3</t>
  </si>
  <si>
    <t>121101100R00</t>
  </si>
  <si>
    <t>Sejmutí ornice, pl. do 400 m2, přemístění do 50 m</t>
  </si>
  <si>
    <t>131201112R00</t>
  </si>
  <si>
    <t>Hloubení nezapaž. jam hor.3 do 1000 m3, STROJNĚ</t>
  </si>
  <si>
    <t>131201202R00</t>
  </si>
  <si>
    <t>Hloubení zapažených jam v hor.3 do 1000 m3</t>
  </si>
  <si>
    <t>151101212R00</t>
  </si>
  <si>
    <t>Odstranění pažení stěn - příložné - hl. do 8 m</t>
  </si>
  <si>
    <t>m2</t>
  </si>
  <si>
    <t>151101103R00</t>
  </si>
  <si>
    <t>Pažení a rozepření stěn rýh - příložné - hl.do 8 m</t>
  </si>
  <si>
    <t>161101103R00</t>
  </si>
  <si>
    <t>Svislé přemístění výkopku z hor.1-4 do 6,0 m</t>
  </si>
  <si>
    <t>167101102R00</t>
  </si>
  <si>
    <t>Nakládání výkopku z hor.1-4 v množství nad 100 m3</t>
  </si>
  <si>
    <t>181101101R00</t>
  </si>
  <si>
    <t>Úprava pláně v zářezech v hor. 1-4, bez zhutnění</t>
  </si>
  <si>
    <t>166101101R00</t>
  </si>
  <si>
    <t>Přehození výkopku z hor.1-4</t>
  </si>
  <si>
    <t>182301122R00</t>
  </si>
  <si>
    <t>Rozprostření ornice, svah, tl. 10-15 cm, do 500 m2</t>
  </si>
  <si>
    <t>199000002R00</t>
  </si>
  <si>
    <t>Poplatek za skládku horniny 1- 4</t>
  </si>
  <si>
    <t>174101102R00</t>
  </si>
  <si>
    <t>Zásyp ruční se zhutněním</t>
  </si>
  <si>
    <t>215901101RT5</t>
  </si>
  <si>
    <t>Zhutnění podloží z hornin nesoudržných do 92% PS, vibrační deskou</t>
  </si>
  <si>
    <t>289971212R00</t>
  </si>
  <si>
    <t>Zřízení vrstvy z geotextilie sklon do 1:5 š.do 6 m</t>
  </si>
  <si>
    <t>67313121R</t>
  </si>
  <si>
    <t>Geotextilie kokosová K 400 š. 400 cm</t>
  </si>
  <si>
    <t>POL3_0</t>
  </si>
  <si>
    <t>58761510R</t>
  </si>
  <si>
    <t>Keramzit Liaflor  fr. 4 -   8/400   VL</t>
  </si>
  <si>
    <t>273310030RA0</t>
  </si>
  <si>
    <t>Základová deska z betonu C 16/20, včetně bednění</t>
  </si>
  <si>
    <t>POL2_0</t>
  </si>
  <si>
    <t>273320030RAA</t>
  </si>
  <si>
    <t>Základová deska ŽB z betonu C 16/20, vč.bednění, výztuž 90 kg/m3, štěrkopískový polštář 25 cm</t>
  </si>
  <si>
    <t>311310019RA0</t>
  </si>
  <si>
    <t>Zdi nadzákladové z betonu C 12/15 tl. 20 cm</t>
  </si>
  <si>
    <t>317120014RAB</t>
  </si>
  <si>
    <t>Osazení překladů prefa, otvor šířky do 375 cm, včetně dodávky RZP 5/10  254 x 14 x 14</t>
  </si>
  <si>
    <t>kus</t>
  </si>
  <si>
    <t>317120012RAA</t>
  </si>
  <si>
    <t>Osazení překladů prefa, otvor šířky do 180 cm, včetně dodávky RZP 2/10  149 x 14 x 14</t>
  </si>
  <si>
    <t>386942113R00</t>
  </si>
  <si>
    <t>Montáž odlučovačů tuků velikosti LTH-20</t>
  </si>
  <si>
    <t>417320020RAB</t>
  </si>
  <si>
    <t>Ztužující věnec ŽB beton C 12/15, 30 x 20 cm, bednění, výztuž 120 kg/m3</t>
  </si>
  <si>
    <t>596100030RAD</t>
  </si>
  <si>
    <t>Chodník z dlažby betonové, podklad štěrkodrť, dlažba HBB 50 x 50 x 5 cm</t>
  </si>
  <si>
    <t>612450014RAA</t>
  </si>
  <si>
    <t>Omítka stěn vnitřní cementová hladká, montáž a demontáž pomocného lešení</t>
  </si>
  <si>
    <t>622450010RAA</t>
  </si>
  <si>
    <t>Omítka stěn vnější cementová štuková, stupeň složitosti 2, lešení</t>
  </si>
  <si>
    <t>631310001RA0</t>
  </si>
  <si>
    <t>Mazanina podkladní z betonu C 8/10, tl. 5 cm</t>
  </si>
  <si>
    <t/>
  </si>
  <si>
    <t>894414111R00</t>
  </si>
  <si>
    <t>Osazení železobet. skruží základových  100/100/10</t>
  </si>
  <si>
    <t>894421111RT1</t>
  </si>
  <si>
    <t>Osazení betonových dílců šachet, skruže rovné, na kroužek, do 0,5 t</t>
  </si>
  <si>
    <t>59224150R</t>
  </si>
  <si>
    <t>Skruž TBS-Q 1000/250/120 SP</t>
  </si>
  <si>
    <t>59224152R</t>
  </si>
  <si>
    <t>Skruž TBS-Q 1000/500/120/SP</t>
  </si>
  <si>
    <t>59224154R</t>
  </si>
  <si>
    <t>Skruž TBS-Q 1000/1000/120 SP</t>
  </si>
  <si>
    <t>899511112R00</t>
  </si>
  <si>
    <t>Stupadla do šachet litinová osazovaná do otvorů</t>
  </si>
  <si>
    <t>831350012RAD</t>
  </si>
  <si>
    <t>Kanalizace z trub PVC hrdlových D 160 mm, hloubka 3,0 m</t>
  </si>
  <si>
    <t>892571111R00</t>
  </si>
  <si>
    <t>Zkouška těsnosti kanalizace DN do 200, vodou</t>
  </si>
  <si>
    <t>894402211RT2</t>
  </si>
  <si>
    <t>Osazení beton. skruží přechodových 60/100/70/9, včetně skruže přechod. TBR-Q 625/600/90/SPK (SLK)</t>
  </si>
  <si>
    <t>953171002R00</t>
  </si>
  <si>
    <t>Poklopy litinové, ocelové do 100 kg, vč. dod.</t>
  </si>
  <si>
    <t>711261111R00</t>
  </si>
  <si>
    <t>Izolace proti vlhkosti vodorovná, izolač.pás, tmel</t>
  </si>
  <si>
    <t>711482011R00</t>
  </si>
  <si>
    <t>Izolační systém fólií Platon, svisle</t>
  </si>
  <si>
    <t>28324326.AR</t>
  </si>
  <si>
    <t>Membrána Platon P20 1,36x19,5 m</t>
  </si>
  <si>
    <t>56241550R</t>
  </si>
  <si>
    <t>Odlučovač tuků plastový LTH-20 2 poklopy</t>
  </si>
  <si>
    <t>711212001RT1</t>
  </si>
  <si>
    <t>Hydroizolační povlak - nátěr, Saniflex (fa Schömburg), proti vlhkosti</t>
  </si>
  <si>
    <t>783220010RAC</t>
  </si>
  <si>
    <t>Nátěr kovových doplňkových konstrukcí syntetický, dvojnásobný krycí s 1x emailováním</t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</si>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</sst>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3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0" fillId="0" borderId="28" xfId="0" applyNumberFormat="1" applyBorder="1" applyAlignment="1">
      <alignment vertical="center" shrinkToFit="1"/>
    </xf>
    <xf numFmtId="0" fontId="3" fillId="24" borderId="0" xfId="0" applyFont="1" applyFill="1" applyAlignment="1">
      <alignment horizontal="left" wrapText="1"/>
    </xf>
    <xf numFmtId="1" fontId="0" fillId="0" borderId="15" xfId="0" applyNumberFormat="1" applyFont="1" applyBorder="1" applyAlignment="1">
      <alignment horizontal="right" inden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8" xfId="0" applyNumberFormat="1" applyFont="1" applyBorder="1" applyAlignment="1">
      <alignment horizontal="right" vertical="center" inden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8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5" fillId="0" borderId="15" xfId="0" applyNumberFormat="1" applyFont="1" applyBorder="1" applyAlignment="1">
      <alignment horizontal="left" vertical="center"/>
    </xf>
    <xf numFmtId="0" fontId="6" fillId="19" borderId="10" xfId="0" applyFont="1" applyFill="1" applyBorder="1" applyAlignment="1">
      <alignment horizontal="left" vertical="center" indent="1"/>
    </xf>
    <xf numFmtId="0" fontId="0" fillId="19" borderId="0" xfId="0" applyFill="1" applyBorder="1" applyAlignment="1">
      <alignment/>
    </xf>
    <xf numFmtId="49" fontId="4" fillId="19" borderId="0" xfId="0" applyNumberFormat="1" applyFont="1" applyFill="1" applyBorder="1" applyAlignment="1">
      <alignment horizontal="left" vertical="center"/>
    </xf>
    <xf numFmtId="0" fontId="5" fillId="19" borderId="0" xfId="0" applyFont="1" applyFill="1" applyBorder="1" applyAlignment="1">
      <alignment/>
    </xf>
    <xf numFmtId="0" fontId="5" fillId="19" borderId="0" xfId="0" applyFont="1" applyFill="1" applyBorder="1" applyAlignment="1">
      <alignment/>
    </xf>
    <xf numFmtId="0" fontId="5" fillId="19" borderId="11" xfId="0" applyFont="1" applyFill="1" applyBorder="1" applyAlignment="1">
      <alignment/>
    </xf>
    <xf numFmtId="0" fontId="0" fillId="19" borderId="10" xfId="0" applyFont="1" applyFill="1" applyBorder="1" applyAlignment="1">
      <alignment horizontal="left" vertical="center" indent="1"/>
    </xf>
    <xf numFmtId="0" fontId="5" fillId="19" borderId="0" xfId="0" applyFont="1" applyFill="1" applyBorder="1" applyAlignment="1">
      <alignment horizontal="left" vertical="center"/>
    </xf>
    <xf numFmtId="0" fontId="5" fillId="19" borderId="0" xfId="0" applyFont="1" applyFill="1" applyBorder="1" applyAlignment="1">
      <alignment vertical="center"/>
    </xf>
    <xf numFmtId="0" fontId="0" fillId="19" borderId="0" xfId="0" applyFont="1" applyFill="1" applyBorder="1" applyAlignment="1">
      <alignment horizontal="right" vertical="center"/>
    </xf>
    <xf numFmtId="0" fontId="5" fillId="19" borderId="11" xfId="0" applyFont="1" applyFill="1" applyBorder="1" applyAlignment="1">
      <alignment vertical="center"/>
    </xf>
    <xf numFmtId="0" fontId="0" fillId="19" borderId="16" xfId="0" applyFont="1" applyFill="1" applyBorder="1" applyAlignment="1">
      <alignment horizontal="left" vertical="center" indent="1"/>
    </xf>
    <xf numFmtId="0" fontId="0" fillId="19" borderId="15" xfId="0" applyFont="1" applyFill="1" applyBorder="1" applyAlignment="1">
      <alignment/>
    </xf>
    <xf numFmtId="49" fontId="5" fillId="19" borderId="15" xfId="0" applyNumberFormat="1" applyFont="1" applyFill="1" applyBorder="1" applyAlignment="1">
      <alignment horizontal="left" vertical="center"/>
    </xf>
    <xf numFmtId="0" fontId="5" fillId="19" borderId="15" xfId="0" applyFont="1" applyFill="1" applyBorder="1" applyAlignment="1">
      <alignment/>
    </xf>
    <xf numFmtId="0" fontId="5" fillId="19" borderId="15" xfId="0" applyFont="1" applyFill="1" applyBorder="1" applyAlignment="1">
      <alignment/>
    </xf>
    <xf numFmtId="0" fontId="5" fillId="19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8" borderId="24" xfId="0" applyNumberFormat="1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49" fontId="5" fillId="8" borderId="15" xfId="0" applyNumberFormat="1" applyFont="1" applyFill="1" applyBorder="1" applyAlignment="1" applyProtection="1">
      <alignment horizontal="left" vertical="center"/>
      <protection locked="0"/>
    </xf>
    <xf numFmtId="49" fontId="5" fillId="8" borderId="15" xfId="0" applyNumberFormat="1" applyFont="1" applyFill="1" applyBorder="1" applyAlignment="1" applyProtection="1">
      <alignment horizontal="righ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3" fontId="0" fillId="18" borderId="33" xfId="0" applyNumberFormat="1" applyFill="1" applyBorder="1" applyAlignment="1">
      <alignment/>
    </xf>
    <xf numFmtId="3" fontId="3" fillId="19" borderId="34" xfId="0" applyNumberFormat="1" applyFont="1" applyFill="1" applyBorder="1" applyAlignment="1">
      <alignment vertical="center"/>
    </xf>
    <xf numFmtId="3" fontId="3" fillId="19" borderId="35" xfId="0" applyNumberFormat="1" applyFont="1" applyFill="1" applyBorder="1" applyAlignment="1">
      <alignment vertical="center"/>
    </xf>
    <xf numFmtId="3" fontId="3" fillId="19" borderId="35" xfId="0" applyNumberFormat="1" applyFont="1" applyFill="1" applyBorder="1" applyAlignment="1">
      <alignment vertical="center" wrapText="1"/>
    </xf>
    <xf numFmtId="3" fontId="3" fillId="19" borderId="36" xfId="0" applyNumberFormat="1" applyFont="1" applyFill="1" applyBorder="1" applyAlignment="1">
      <alignment vertical="center" wrapText="1"/>
    </xf>
    <xf numFmtId="3" fontId="3" fillId="19" borderId="37" xfId="0" applyNumberFormat="1" applyFont="1" applyFill="1" applyBorder="1" applyAlignment="1">
      <alignment horizontal="center" vertical="center" wrapText="1"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39" xfId="0" applyNumberFormat="1" applyBorder="1" applyAlignment="1">
      <alignment wrapText="1"/>
    </xf>
    <xf numFmtId="3" fontId="0" fillId="0" borderId="27" xfId="0" applyNumberFormat="1" applyBorder="1" applyAlignment="1">
      <alignment/>
    </xf>
    <xf numFmtId="3" fontId="0" fillId="18" borderId="38" xfId="0" applyNumberFormat="1" applyFill="1" applyBorder="1" applyAlignment="1">
      <alignment/>
    </xf>
    <xf numFmtId="3" fontId="0" fillId="18" borderId="39" xfId="0" applyNumberFormat="1" applyFill="1" applyBorder="1" applyAlignment="1">
      <alignment/>
    </xf>
    <xf numFmtId="3" fontId="0" fillId="18" borderId="28" xfId="0" applyNumberFormat="1" applyFill="1" applyBorder="1" applyAlignment="1">
      <alignment/>
    </xf>
    <xf numFmtId="0" fontId="2" fillId="0" borderId="0" xfId="0" applyFont="1" applyAlignment="1">
      <alignment horizontal="center" shrinkToFit="1"/>
    </xf>
    <xf numFmtId="3" fontId="7" fillId="19" borderId="37" xfId="0" applyNumberFormat="1" applyFont="1" applyFill="1" applyBorder="1" applyAlignment="1">
      <alignment horizontal="center" vertical="center" wrapText="1" shrinkToFit="1"/>
    </xf>
    <xf numFmtId="3" fontId="3" fillId="19" borderId="37" xfId="0" applyNumberFormat="1" applyFont="1" applyFill="1" applyBorder="1" applyAlignment="1">
      <alignment horizontal="center" vertical="center" wrapText="1" shrinkToFit="1"/>
    </xf>
    <xf numFmtId="3" fontId="3" fillId="0" borderId="27" xfId="0" applyNumberFormat="1" applyFont="1" applyBorder="1" applyAlignment="1">
      <alignment horizontal="right" wrapText="1" shrinkToFit="1"/>
    </xf>
    <xf numFmtId="3" fontId="3" fillId="0" borderId="27" xfId="0" applyNumberFormat="1" applyFont="1" applyBorder="1" applyAlignment="1">
      <alignment horizontal="right" shrinkToFit="1"/>
    </xf>
    <xf numFmtId="3" fontId="0" fillId="0" borderId="27" xfId="0" applyNumberFormat="1" applyBorder="1" applyAlignment="1">
      <alignment shrinkToFit="1"/>
    </xf>
    <xf numFmtId="3" fontId="0" fillId="18" borderId="33" xfId="0" applyNumberFormat="1" applyFill="1" applyBorder="1" applyAlignment="1">
      <alignment wrapText="1" shrinkToFit="1"/>
    </xf>
    <xf numFmtId="3" fontId="0" fillId="18" borderId="33" xfId="0" applyNumberFormat="1" applyFill="1" applyBorder="1" applyAlignment="1">
      <alignment shrinkToFit="1"/>
    </xf>
    <xf numFmtId="0" fontId="4" fillId="19" borderId="40" xfId="0" applyFont="1" applyFill="1" applyBorder="1" applyAlignment="1">
      <alignment horizontal="left" vertical="center" indent="1"/>
    </xf>
    <xf numFmtId="0" fontId="5" fillId="19" borderId="41" xfId="0" applyFont="1" applyFill="1" applyBorder="1" applyAlignment="1">
      <alignment horizontal="left" vertical="center"/>
    </xf>
    <xf numFmtId="0" fontId="0" fillId="19" borderId="41" xfId="0" applyFill="1" applyBorder="1" applyAlignment="1">
      <alignment horizontal="left" vertical="center"/>
    </xf>
    <xf numFmtId="4" fontId="4" fillId="19" borderId="41" xfId="0" applyNumberFormat="1" applyFont="1" applyFill="1" applyBorder="1" applyAlignment="1">
      <alignment horizontal="left" vertical="center"/>
    </xf>
    <xf numFmtId="2" fontId="9" fillId="19" borderId="41" xfId="0" applyNumberFormat="1" applyFont="1" applyFill="1" applyBorder="1" applyAlignment="1">
      <alignment horizontal="right" vertical="center"/>
    </xf>
    <xf numFmtId="49" fontId="0" fillId="19" borderId="42" xfId="0" applyNumberFormat="1" applyFill="1" applyBorder="1" applyAlignment="1">
      <alignment horizontal="left" vertical="center"/>
    </xf>
    <xf numFmtId="0" fontId="0" fillId="19" borderId="41" xfId="0" applyFill="1" applyBorder="1" applyAlignment="1">
      <alignment/>
    </xf>
    <xf numFmtId="4" fontId="9" fillId="19" borderId="41" xfId="0" applyNumberFormat="1" applyFont="1" applyFill="1" applyBorder="1" applyAlignment="1">
      <alignment horizontal="right" vertical="center"/>
    </xf>
    <xf numFmtId="49" fontId="5" fillId="19" borderId="42" xfId="0" applyNumberFormat="1" applyFont="1" applyFill="1" applyBorder="1" applyAlignment="1">
      <alignment horizontal="left" vertical="center"/>
    </xf>
    <xf numFmtId="0" fontId="28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/>
    </xf>
    <xf numFmtId="0" fontId="29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49" fontId="3" fillId="0" borderId="32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29" fillId="19" borderId="43" xfId="0" applyFont="1" applyFill="1" applyBorder="1" applyAlignment="1">
      <alignment horizontal="center" vertical="center" wrapText="1"/>
    </xf>
    <xf numFmtId="0" fontId="29" fillId="19" borderId="44" xfId="0" applyFont="1" applyFill="1" applyBorder="1" applyAlignment="1">
      <alignment horizontal="center" vertical="center" wrapText="1"/>
    </xf>
    <xf numFmtId="0" fontId="3" fillId="18" borderId="45" xfId="0" applyFont="1" applyFill="1" applyBorder="1" applyAlignment="1">
      <alignment/>
    </xf>
    <xf numFmtId="0" fontId="3" fillId="18" borderId="15" xfId="0" applyFont="1" applyFill="1" applyBorder="1" applyAlignment="1">
      <alignment/>
    </xf>
    <xf numFmtId="0" fontId="29" fillId="19" borderId="37" xfId="0" applyFont="1" applyFill="1" applyBorder="1" applyAlignment="1">
      <alignment horizontal="center" vertical="center" wrapText="1"/>
    </xf>
    <xf numFmtId="0" fontId="29" fillId="19" borderId="37" xfId="0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vertical="center"/>
    </xf>
    <xf numFmtId="49" fontId="3" fillId="0" borderId="43" xfId="0" applyNumberFormat="1" applyFont="1" applyBorder="1" applyAlignment="1">
      <alignment vertical="center" wrapText="1"/>
    </xf>
    <xf numFmtId="49" fontId="3" fillId="0" borderId="44" xfId="0" applyNumberFormat="1" applyFont="1" applyBorder="1" applyAlignment="1">
      <alignment vertical="center" wrapText="1"/>
    </xf>
    <xf numFmtId="49" fontId="3" fillId="0" borderId="45" xfId="0" applyNumberFormat="1" applyFont="1" applyBorder="1" applyAlignment="1">
      <alignment vertical="center"/>
    </xf>
    <xf numFmtId="49" fontId="3" fillId="0" borderId="45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0" borderId="37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4" fontId="3" fillId="18" borderId="33" xfId="0" applyNumberFormat="1" applyFont="1" applyFill="1" applyBorder="1" applyAlignment="1">
      <alignment horizontal="center"/>
    </xf>
    <xf numFmtId="4" fontId="3" fillId="18" borderId="33" xfId="0" applyNumberFormat="1" applyFont="1" applyFill="1" applyBorder="1" applyAlignment="1">
      <alignment/>
    </xf>
    <xf numFmtId="4" fontId="3" fillId="18" borderId="3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39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0" fillId="19" borderId="27" xfId="0" applyFill="1" applyBorder="1" applyAlignment="1">
      <alignment/>
    </xf>
    <xf numFmtId="49" fontId="0" fillId="19" borderId="39" xfId="0" applyNumberFormat="1" applyFill="1" applyBorder="1" applyAlignment="1">
      <alignment/>
    </xf>
    <xf numFmtId="49" fontId="0" fillId="19" borderId="39" xfId="0" applyNumberFormat="1" applyFill="1" applyBorder="1" applyAlignment="1">
      <alignment/>
    </xf>
    <xf numFmtId="0" fontId="0" fillId="19" borderId="39" xfId="0" applyFill="1" applyBorder="1" applyAlignment="1">
      <alignment/>
    </xf>
    <xf numFmtId="0" fontId="0" fillId="19" borderId="28" xfId="0" applyFill="1" applyBorder="1" applyAlignment="1">
      <alignment/>
    </xf>
    <xf numFmtId="49" fontId="0" fillId="19" borderId="27" xfId="0" applyNumberFormat="1" applyFill="1" applyBorder="1" applyAlignment="1">
      <alignment/>
    </xf>
    <xf numFmtId="0" fontId="0" fillId="19" borderId="27" xfId="0" applyFill="1" applyBorder="1" applyAlignment="1">
      <alignment wrapText="1"/>
    </xf>
    <xf numFmtId="0" fontId="30" fillId="0" borderId="0" xfId="0" applyFont="1" applyAlignment="1">
      <alignment/>
    </xf>
    <xf numFmtId="0" fontId="30" fillId="0" borderId="32" xfId="0" applyFont="1" applyBorder="1" applyAlignment="1">
      <alignment vertical="top"/>
    </xf>
    <xf numFmtId="0" fontId="0" fillId="19" borderId="27" xfId="0" applyFill="1" applyBorder="1" applyAlignment="1">
      <alignment vertical="top"/>
    </xf>
    <xf numFmtId="0" fontId="0" fillId="19" borderId="38" xfId="0" applyFill="1" applyBorder="1" applyAlignment="1">
      <alignment vertical="top"/>
    </xf>
    <xf numFmtId="0" fontId="0" fillId="19" borderId="45" xfId="0" applyFill="1" applyBorder="1" applyAlignment="1">
      <alignment vertical="top"/>
    </xf>
    <xf numFmtId="49" fontId="0" fillId="19" borderId="38" xfId="0" applyNumberFormat="1" applyFill="1" applyBorder="1" applyAlignment="1">
      <alignment vertical="top"/>
    </xf>
    <xf numFmtId="49" fontId="0" fillId="19" borderId="27" xfId="0" applyNumberFormat="1" applyFill="1" applyBorder="1" applyAlignment="1">
      <alignment vertical="top"/>
    </xf>
    <xf numFmtId="0" fontId="30" fillId="0" borderId="32" xfId="0" applyNumberFormat="1" applyFont="1" applyBorder="1" applyAlignment="1">
      <alignment vertical="top"/>
    </xf>
    <xf numFmtId="0" fontId="0" fillId="19" borderId="45" xfId="0" applyNumberFormat="1" applyFill="1" applyBorder="1" applyAlignment="1">
      <alignment vertical="top"/>
    </xf>
    <xf numFmtId="0" fontId="30" fillId="0" borderId="46" xfId="0" applyFont="1" applyBorder="1" applyAlignment="1">
      <alignment vertical="top" shrinkToFit="1"/>
    </xf>
    <xf numFmtId="0" fontId="0" fillId="19" borderId="33" xfId="0" applyFill="1" applyBorder="1" applyAlignment="1">
      <alignment vertical="top" shrinkToFit="1"/>
    </xf>
    <xf numFmtId="172" fontId="0" fillId="19" borderId="27" xfId="0" applyNumberFormat="1" applyFill="1" applyBorder="1" applyAlignment="1">
      <alignment vertical="top"/>
    </xf>
    <xf numFmtId="172" fontId="30" fillId="0" borderId="46" xfId="0" applyNumberFormat="1" applyFont="1" applyBorder="1" applyAlignment="1">
      <alignment vertical="top" shrinkToFit="1"/>
    </xf>
    <xf numFmtId="172" fontId="0" fillId="19" borderId="33" xfId="0" applyNumberFormat="1" applyFill="1" applyBorder="1" applyAlignment="1">
      <alignment vertical="top" shrinkToFit="1"/>
    </xf>
    <xf numFmtId="4" fontId="0" fillId="19" borderId="27" xfId="0" applyNumberFormat="1" applyFill="1" applyBorder="1" applyAlignment="1">
      <alignment vertical="top"/>
    </xf>
    <xf numFmtId="4" fontId="30" fillId="8" borderId="46" xfId="0" applyNumberFormat="1" applyFont="1" applyFill="1" applyBorder="1" applyAlignment="1" applyProtection="1">
      <alignment vertical="top" shrinkToFit="1"/>
      <protection locked="0"/>
    </xf>
    <xf numFmtId="4" fontId="30" fillId="0" borderId="46" xfId="0" applyNumberFormat="1" applyFont="1" applyBorder="1" applyAlignment="1">
      <alignment vertical="top" shrinkToFit="1"/>
    </xf>
    <xf numFmtId="4" fontId="0" fillId="19" borderId="33" xfId="0" applyNumberFormat="1" applyFill="1" applyBorder="1" applyAlignment="1">
      <alignment vertical="top" shrinkToFit="1"/>
    </xf>
    <xf numFmtId="0" fontId="30" fillId="0" borderId="45" xfId="0" applyFont="1" applyBorder="1" applyAlignment="1">
      <alignment vertical="top"/>
    </xf>
    <xf numFmtId="0" fontId="30" fillId="0" borderId="45" xfId="0" applyNumberFormat="1" applyFont="1" applyBorder="1" applyAlignment="1">
      <alignment vertical="top"/>
    </xf>
    <xf numFmtId="0" fontId="30" fillId="0" borderId="33" xfId="0" applyFont="1" applyBorder="1" applyAlignment="1">
      <alignment vertical="top" shrinkToFit="1"/>
    </xf>
    <xf numFmtId="172" fontId="30" fillId="0" borderId="33" xfId="0" applyNumberFormat="1" applyFont="1" applyBorder="1" applyAlignment="1">
      <alignment vertical="top" shrinkToFit="1"/>
    </xf>
    <xf numFmtId="4" fontId="30" fillId="8" borderId="33" xfId="0" applyNumberFormat="1" applyFont="1" applyFill="1" applyBorder="1" applyAlignment="1" applyProtection="1">
      <alignment vertical="top" shrinkToFit="1"/>
      <protection locked="0"/>
    </xf>
    <xf numFmtId="4" fontId="30" fillId="0" borderId="33" xfId="0" applyNumberFormat="1" applyFont="1" applyBorder="1" applyAlignment="1">
      <alignment vertical="top" shrinkToFit="1"/>
    </xf>
    <xf numFmtId="0" fontId="5" fillId="19" borderId="38" xfId="0" applyFont="1" applyFill="1" applyBorder="1" applyAlignment="1">
      <alignment vertical="top"/>
    </xf>
    <xf numFmtId="49" fontId="5" fillId="19" borderId="39" xfId="0" applyNumberFormat="1" applyFont="1" applyFill="1" applyBorder="1" applyAlignment="1">
      <alignment vertical="top"/>
    </xf>
    <xf numFmtId="0" fontId="5" fillId="19" borderId="39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8" borderId="43" xfId="0" applyFill="1" applyBorder="1" applyAlignment="1" applyProtection="1">
      <alignment vertical="top" wrapText="1"/>
      <protection locked="0"/>
    </xf>
    <xf numFmtId="0" fontId="0" fillId="8" borderId="44" xfId="0" applyFill="1" applyBorder="1" applyAlignment="1" applyProtection="1">
      <alignment vertical="top" wrapText="1"/>
      <protection locked="0"/>
    </xf>
    <xf numFmtId="0" fontId="0" fillId="8" borderId="47" xfId="0" applyFill="1" applyBorder="1" applyAlignment="1" applyProtection="1">
      <alignment vertical="top" wrapText="1"/>
      <protection locked="0"/>
    </xf>
    <xf numFmtId="0" fontId="0" fillId="8" borderId="32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vertical="top" wrapText="1"/>
      <protection locked="0"/>
    </xf>
    <xf numFmtId="0" fontId="0" fillId="8" borderId="48" xfId="0" applyFill="1" applyBorder="1" applyAlignment="1" applyProtection="1">
      <alignment vertical="top" wrapText="1"/>
      <protection locked="0"/>
    </xf>
    <xf numFmtId="0" fontId="0" fillId="8" borderId="45" xfId="0" applyFill="1" applyBorder="1" applyAlignment="1" applyProtection="1">
      <alignment vertical="top" wrapText="1"/>
      <protection locked="0"/>
    </xf>
    <xf numFmtId="0" fontId="0" fillId="8" borderId="15" xfId="0" applyFill="1" applyBorder="1" applyAlignment="1" applyProtection="1">
      <alignment vertical="top" wrapText="1"/>
      <protection locked="0"/>
    </xf>
    <xf numFmtId="0" fontId="0" fillId="8" borderId="49" xfId="0" applyFill="1" applyBorder="1" applyAlignment="1" applyProtection="1">
      <alignment vertical="top" wrapText="1"/>
      <protection locked="0"/>
    </xf>
    <xf numFmtId="4" fontId="5" fillId="19" borderId="28" xfId="0" applyNumberFormat="1" applyFont="1" applyFill="1" applyBorder="1" applyAlignment="1">
      <alignment vertical="top"/>
    </xf>
    <xf numFmtId="0" fontId="30" fillId="0" borderId="46" xfId="0" applyNumberFormat="1" applyFont="1" applyBorder="1" applyAlignment="1">
      <alignment horizontal="left" vertical="top" wrapText="1"/>
    </xf>
    <xf numFmtId="0" fontId="0" fillId="19" borderId="33" xfId="0" applyNumberFormat="1" applyFill="1" applyBorder="1" applyAlignment="1">
      <alignment horizontal="left" vertical="top" wrapText="1"/>
    </xf>
    <xf numFmtId="0" fontId="30" fillId="0" borderId="3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19" borderId="39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8" borderId="44" xfId="0" applyFill="1" applyBorder="1" applyAlignment="1" applyProtection="1">
      <alignment horizontal="left" vertical="top" wrapText="1"/>
      <protection locked="0"/>
    </xf>
    <xf numFmtId="0" fontId="0" fillId="8" borderId="0" xfId="0" applyFill="1" applyBorder="1" applyAlignment="1" applyProtection="1">
      <alignment horizontal="left" vertical="top" wrapText="1"/>
      <protection locked="0"/>
    </xf>
    <xf numFmtId="0" fontId="0" fillId="8" borderId="15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81" t="s">
        <v>39</v>
      </c>
      <c r="B2" s="81"/>
      <c r="C2" s="81"/>
      <c r="D2" s="81"/>
      <c r="E2" s="81"/>
      <c r="F2" s="81"/>
      <c r="G2" s="81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64"/>
  <sheetViews>
    <sheetView showGridLines="0" zoomScaleSheetLayoutView="75" workbookViewId="0" topLeftCell="B29">
      <selection activeCell="A28" sqref="A28"/>
    </sheetView>
  </sheetViews>
  <sheetFormatPr defaultColWidth="9.00390625" defaultRowHeight="12.75"/>
  <cols>
    <col min="1" max="1" width="8.50390625" style="0" hidden="1" customWidth="1"/>
    <col min="2" max="2" width="9.125" style="0" customWidth="1"/>
    <col min="3" max="3" width="7.50390625" style="0" customWidth="1"/>
    <col min="4" max="4" width="13.50390625" style="0" customWidth="1"/>
    <col min="5" max="5" width="12.125" style="0" customWidth="1"/>
    <col min="6" max="6" width="11.5039062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  <col min="52" max="52" width="94.00390625" style="0" customWidth="1"/>
  </cols>
  <sheetData>
    <row r="1" spans="1:10" ht="33.75" customHeight="1">
      <c r="A1" s="73" t="s">
        <v>36</v>
      </c>
      <c r="B1" s="87" t="s">
        <v>42</v>
      </c>
      <c r="C1" s="88"/>
      <c r="D1" s="88"/>
      <c r="E1" s="88"/>
      <c r="F1" s="88"/>
      <c r="G1" s="88"/>
      <c r="H1" s="88"/>
      <c r="I1" s="88"/>
      <c r="J1" s="89"/>
    </row>
    <row r="2" spans="1:15" ht="23.25" customHeight="1">
      <c r="A2" s="4"/>
      <c r="B2" s="106" t="s">
        <v>40</v>
      </c>
      <c r="C2" s="107"/>
      <c r="D2" s="108"/>
      <c r="E2" s="108" t="s">
        <v>45</v>
      </c>
      <c r="F2" s="109"/>
      <c r="G2" s="110"/>
      <c r="H2" s="109"/>
      <c r="I2" s="110"/>
      <c r="J2" s="111"/>
      <c r="O2" s="2"/>
    </row>
    <row r="3" spans="1:10" ht="23.25" customHeight="1" hidden="1">
      <c r="A3" s="4"/>
      <c r="B3" s="112" t="s">
        <v>43</v>
      </c>
      <c r="C3" s="107"/>
      <c r="D3" s="113"/>
      <c r="E3" s="113"/>
      <c r="F3" s="114"/>
      <c r="G3" s="114"/>
      <c r="H3" s="107"/>
      <c r="I3" s="115"/>
      <c r="J3" s="116"/>
    </row>
    <row r="4" spans="1:10" ht="23.25" customHeight="1" hidden="1">
      <c r="A4" s="4"/>
      <c r="B4" s="117" t="s">
        <v>44</v>
      </c>
      <c r="C4" s="118"/>
      <c r="D4" s="119"/>
      <c r="E4" s="119"/>
      <c r="F4" s="120"/>
      <c r="G4" s="121"/>
      <c r="H4" s="120"/>
      <c r="I4" s="121"/>
      <c r="J4" s="122"/>
    </row>
    <row r="5" spans="1:10" ht="24" customHeight="1">
      <c r="A5" s="4"/>
      <c r="B5" s="47" t="s">
        <v>21</v>
      </c>
      <c r="C5" s="5"/>
      <c r="D5" s="123" t="s">
        <v>46</v>
      </c>
      <c r="E5" s="26"/>
      <c r="F5" s="26"/>
      <c r="G5" s="26"/>
      <c r="H5" s="28" t="s">
        <v>33</v>
      </c>
      <c r="I5" s="123" t="s">
        <v>50</v>
      </c>
      <c r="J5" s="11"/>
    </row>
    <row r="6" spans="1:10" ht="15.75" customHeight="1">
      <c r="A6" s="4"/>
      <c r="B6" s="41"/>
      <c r="C6" s="26"/>
      <c r="D6" s="123" t="s">
        <v>47</v>
      </c>
      <c r="E6" s="26"/>
      <c r="F6" s="26"/>
      <c r="G6" s="26"/>
      <c r="H6" s="28" t="s">
        <v>34</v>
      </c>
      <c r="I6" s="123" t="s">
        <v>51</v>
      </c>
      <c r="J6" s="11"/>
    </row>
    <row r="7" spans="1:10" ht="15.75" customHeight="1">
      <c r="A7" s="4"/>
      <c r="B7" s="42"/>
      <c r="C7" s="124" t="s">
        <v>49</v>
      </c>
      <c r="D7" s="105" t="s">
        <v>48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125"/>
      <c r="E11" s="125"/>
      <c r="F11" s="125"/>
      <c r="G11" s="125"/>
      <c r="H11" s="28" t="s">
        <v>33</v>
      </c>
      <c r="I11" s="129"/>
      <c r="J11" s="11"/>
    </row>
    <row r="12" spans="1:10" ht="15.75" customHeight="1">
      <c r="A12" s="4"/>
      <c r="B12" s="41"/>
      <c r="C12" s="26"/>
      <c r="D12" s="126"/>
      <c r="E12" s="126"/>
      <c r="F12" s="126"/>
      <c r="G12" s="126"/>
      <c r="H12" s="28" t="s">
        <v>34</v>
      </c>
      <c r="I12" s="129"/>
      <c r="J12" s="11"/>
    </row>
    <row r="13" spans="1:10" ht="15.75" customHeight="1">
      <c r="A13" s="4"/>
      <c r="B13" s="42"/>
      <c r="C13" s="128"/>
      <c r="D13" s="127"/>
      <c r="E13" s="127"/>
      <c r="F13" s="127"/>
      <c r="G13" s="127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82" t="s">
        <v>29</v>
      </c>
      <c r="F15" s="82"/>
      <c r="G15" s="83" t="s">
        <v>30</v>
      </c>
      <c r="H15" s="83"/>
      <c r="I15" s="83" t="s">
        <v>28</v>
      </c>
      <c r="J15" s="84"/>
    </row>
    <row r="16" spans="1:10" ht="23.25" customHeight="1">
      <c r="A16" s="197" t="s">
        <v>23</v>
      </c>
      <c r="B16" s="198" t="s">
        <v>23</v>
      </c>
      <c r="C16" s="58"/>
      <c r="D16" s="59"/>
      <c r="E16" s="85">
        <f>SUMIF(F49:F60,A16,G49:G60)+SUMIF(F49:F60,"PSU",G49:G60)</f>
        <v>0</v>
      </c>
      <c r="F16" s="86"/>
      <c r="G16" s="85">
        <f>SUMIF(F49:F60,A16,H49:H60)+SUMIF(F49:F60,"PSU",H49:H60)</f>
        <v>0</v>
      </c>
      <c r="H16" s="86"/>
      <c r="I16" s="85">
        <f>SUMIF(F49:F60,A16,I49:I60)+SUMIF(F49:F60,"PSU",I49:I60)</f>
        <v>0</v>
      </c>
      <c r="J16" s="95"/>
    </row>
    <row r="17" spans="1:10" ht="23.25" customHeight="1">
      <c r="A17" s="197" t="s">
        <v>24</v>
      </c>
      <c r="B17" s="198" t="s">
        <v>24</v>
      </c>
      <c r="C17" s="58"/>
      <c r="D17" s="59"/>
      <c r="E17" s="85">
        <f>SUMIF(F49:F60,A17,G49:G60)</f>
        <v>0</v>
      </c>
      <c r="F17" s="86"/>
      <c r="G17" s="85">
        <f>SUMIF(F49:F60,A17,H49:H60)</f>
        <v>0</v>
      </c>
      <c r="H17" s="86"/>
      <c r="I17" s="85">
        <f>SUMIF(F49:F60,A17,I49:I60)</f>
        <v>0</v>
      </c>
      <c r="J17" s="95"/>
    </row>
    <row r="18" spans="1:10" ht="23.25" customHeight="1">
      <c r="A18" s="197" t="s">
        <v>25</v>
      </c>
      <c r="B18" s="198" t="s">
        <v>25</v>
      </c>
      <c r="C18" s="58"/>
      <c r="D18" s="59"/>
      <c r="E18" s="85">
        <f>SUMIF(F49:F60,A18,G49:G60)</f>
        <v>0</v>
      </c>
      <c r="F18" s="86"/>
      <c r="G18" s="85">
        <f>SUMIF(F49:F60,A18,H49:H60)</f>
        <v>0</v>
      </c>
      <c r="H18" s="86"/>
      <c r="I18" s="85">
        <f>SUMIF(F49:F60,A18,I49:I60)</f>
        <v>0</v>
      </c>
      <c r="J18" s="95"/>
    </row>
    <row r="19" spans="1:10" ht="23.25" customHeight="1">
      <c r="A19" s="197" t="s">
        <v>81</v>
      </c>
      <c r="B19" s="198" t="s">
        <v>26</v>
      </c>
      <c r="C19" s="58"/>
      <c r="D19" s="59"/>
      <c r="E19" s="85">
        <f>SUMIF(F49:F60,A19,G49:G60)</f>
        <v>0</v>
      </c>
      <c r="F19" s="86"/>
      <c r="G19" s="85">
        <f>SUMIF(F49:F60,A19,H49:H60)</f>
        <v>0</v>
      </c>
      <c r="H19" s="86"/>
      <c r="I19" s="85">
        <f>SUMIF(F49:F60,A19,I49:I60)</f>
        <v>0</v>
      </c>
      <c r="J19" s="95"/>
    </row>
    <row r="20" spans="1:10" ht="23.25" customHeight="1">
      <c r="A20" s="197" t="s">
        <v>82</v>
      </c>
      <c r="B20" s="198" t="s">
        <v>27</v>
      </c>
      <c r="C20" s="58"/>
      <c r="D20" s="59"/>
      <c r="E20" s="85">
        <f>SUMIF(F49:F60,A20,G49:G60)</f>
        <v>0</v>
      </c>
      <c r="F20" s="86"/>
      <c r="G20" s="85">
        <f>SUMIF(F49:F60,A20,H49:H60)</f>
        <v>0</v>
      </c>
      <c r="H20" s="86"/>
      <c r="I20" s="85">
        <f>SUMIF(F49:F60,A20,I49:I60)</f>
        <v>0</v>
      </c>
      <c r="J20" s="95"/>
    </row>
    <row r="21" spans="1:10" ht="23.25" customHeight="1">
      <c r="A21" s="4"/>
      <c r="B21" s="74" t="s">
        <v>28</v>
      </c>
      <c r="C21" s="75"/>
      <c r="D21" s="76"/>
      <c r="E21" s="96">
        <f>SUM(E16:F20)</f>
        <v>0</v>
      </c>
      <c r="F21" s="97"/>
      <c r="G21" s="96">
        <f>SUM(G16:H20)</f>
        <v>0</v>
      </c>
      <c r="H21" s="97"/>
      <c r="I21" s="96">
        <f>SUM(I16:J20)</f>
        <v>0</v>
      </c>
      <c r="J21" s="101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93">
        <f>ZakladDPHSniVypocet</f>
        <v>0</v>
      </c>
      <c r="H23" s="94"/>
      <c r="I23" s="94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9">
        <f>ZakladDPHSni*SazbaDPH1/100</f>
        <v>0</v>
      </c>
      <c r="H24" s="100"/>
      <c r="I24" s="100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93">
        <f>ZakladDPHZaklVypocet</f>
        <v>0</v>
      </c>
      <c r="H25" s="94"/>
      <c r="I25" s="94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90">
        <f>ZakladDPHZakl*SazbaDPH2/100</f>
        <v>0</v>
      </c>
      <c r="H26" s="91"/>
      <c r="I26" s="91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92">
        <f>0</f>
        <v>0</v>
      </c>
      <c r="H27" s="92"/>
      <c r="I27" s="92"/>
      <c r="J27" s="63" t="str">
        <f t="shared" si="0"/>
        <v>CZK</v>
      </c>
    </row>
    <row r="28" spans="1:10" ht="27.75" customHeight="1" hidden="1" thickBot="1">
      <c r="A28" s="4"/>
      <c r="B28" s="154" t="s">
        <v>22</v>
      </c>
      <c r="C28" s="155"/>
      <c r="D28" s="155"/>
      <c r="E28" s="156"/>
      <c r="F28" s="157"/>
      <c r="G28" s="158">
        <f>ZakladDPHSniVypocet+ZakladDPHZaklVypocet</f>
        <v>0</v>
      </c>
      <c r="H28" s="158"/>
      <c r="I28" s="158"/>
      <c r="J28" s="159" t="str">
        <f t="shared" si="0"/>
        <v>CZK</v>
      </c>
    </row>
    <row r="29" spans="1:10" ht="27.75" customHeight="1" thickBot="1">
      <c r="A29" s="4"/>
      <c r="B29" s="154" t="s">
        <v>35</v>
      </c>
      <c r="C29" s="160"/>
      <c r="D29" s="160"/>
      <c r="E29" s="160"/>
      <c r="F29" s="160"/>
      <c r="G29" s="161">
        <f>ZakladDPHSni+DPHSni+ZakladDPHZakl+DPHZakl+Zaokrouhleni</f>
        <v>0</v>
      </c>
      <c r="H29" s="161"/>
      <c r="I29" s="161"/>
      <c r="J29" s="162" t="s">
        <v>53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42818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98" t="s">
        <v>2</v>
      </c>
      <c r="E35" s="98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46"/>
      <c r="G37" s="146"/>
      <c r="H37" s="146"/>
      <c r="I37" s="146"/>
      <c r="J37" s="3"/>
    </row>
    <row r="38" spans="1:10" ht="25.5" customHeight="1" hidden="1">
      <c r="A38" s="132" t="s">
        <v>37</v>
      </c>
      <c r="B38" s="134" t="s">
        <v>16</v>
      </c>
      <c r="C38" s="135" t="s">
        <v>5</v>
      </c>
      <c r="D38" s="136"/>
      <c r="E38" s="137"/>
      <c r="F38" s="147" t="str">
        <f>B23</f>
        <v>Základ pro sníženou DPH</v>
      </c>
      <c r="G38" s="147" t="str">
        <f>B25</f>
        <v>Základ pro základní DPH</v>
      </c>
      <c r="H38" s="148" t="s">
        <v>17</v>
      </c>
      <c r="I38" s="148" t="s">
        <v>1</v>
      </c>
      <c r="J38" s="138" t="s">
        <v>0</v>
      </c>
    </row>
    <row r="39" spans="1:10" ht="25.5" customHeight="1" hidden="1">
      <c r="A39" s="132">
        <v>1</v>
      </c>
      <c r="B39" s="139"/>
      <c r="C39" s="140"/>
      <c r="D39" s="141"/>
      <c r="E39" s="141"/>
      <c r="F39" s="149">
        <f>' Pol'!AC69</f>
        <v>0</v>
      </c>
      <c r="G39" s="150">
        <f>' Pol'!AD69</f>
        <v>0</v>
      </c>
      <c r="H39" s="151">
        <f>(F39*SazbaDPH1/100)+(G39*SazbaDPH2/100)</f>
        <v>0</v>
      </c>
      <c r="I39" s="151">
        <f>F39+G39+H39</f>
        <v>0</v>
      </c>
      <c r="J39" s="142">
        <f>IF(CenaCelkemVypocet=0,"",I39/CenaCelkemVypocet*100)</f>
      </c>
    </row>
    <row r="40" spans="1:10" ht="25.5" customHeight="1" hidden="1">
      <c r="A40" s="132"/>
      <c r="B40" s="143" t="s">
        <v>52</v>
      </c>
      <c r="C40" s="144"/>
      <c r="D40" s="144"/>
      <c r="E40" s="145"/>
      <c r="F40" s="152">
        <f>SUMIF(A39:A39,"=1",F39:F39)</f>
        <v>0</v>
      </c>
      <c r="G40" s="153">
        <f>SUMIF(A39:A39,"=1",G39:G39)</f>
        <v>0</v>
      </c>
      <c r="H40" s="153">
        <f>SUMIF(A39:A39,"=1",H39:H39)</f>
        <v>0</v>
      </c>
      <c r="I40" s="153">
        <f>SUMIF(A39:A39,"=1",I39:I39)</f>
        <v>0</v>
      </c>
      <c r="J40" s="133">
        <f>SUMIF(A39:A39,"=1",J39:J39)</f>
        <v>0</v>
      </c>
    </row>
    <row r="42" ht="12">
      <c r="B42" t="s">
        <v>54</v>
      </c>
    </row>
    <row r="43" spans="2:52" ht="49.5">
      <c r="B43" s="164" t="s">
        <v>55</v>
      </c>
      <c r="C43" s="164"/>
      <c r="D43" s="164"/>
      <c r="E43" s="164"/>
      <c r="F43" s="164"/>
      <c r="G43" s="164"/>
      <c r="H43" s="164"/>
      <c r="I43" s="164"/>
      <c r="J43" s="164"/>
      <c r="AZ43" s="163" t="str">
        <f>B43</f>
        <v>Stávající odlučovač tuků stávajícího kuchyňského bloku č.003 lapol T5 již nevyhovuje požadavkům provozovatele a bude tak nahrazen novým lapákem tuku, osazeným v těsné blízkosti stávajícího lapáku T5 tak, aby nebyl narušen provoz kuchyně. Stávající lapol T5 bude po přepojení potrubí přípojky na nový lapák tuků vyčištěn a opraven tak, aby mohl sloužit jako rezervní zařízení pro případ odstávky nového lapáku tuků.</v>
      </c>
    </row>
    <row r="46" ht="15">
      <c r="B46" s="165" t="s">
        <v>56</v>
      </c>
    </row>
    <row r="48" spans="1:10" ht="25.5" customHeight="1">
      <c r="A48" s="166"/>
      <c r="B48" s="172" t="s">
        <v>16</v>
      </c>
      <c r="C48" s="172" t="s">
        <v>5</v>
      </c>
      <c r="D48" s="173"/>
      <c r="E48" s="173"/>
      <c r="F48" s="176" t="s">
        <v>57</v>
      </c>
      <c r="G48" s="176" t="s">
        <v>29</v>
      </c>
      <c r="H48" s="176" t="s">
        <v>30</v>
      </c>
      <c r="I48" s="177" t="s">
        <v>28</v>
      </c>
      <c r="J48" s="177"/>
    </row>
    <row r="49" spans="1:10" ht="25.5" customHeight="1">
      <c r="A49" s="167"/>
      <c r="B49" s="178" t="s">
        <v>58</v>
      </c>
      <c r="C49" s="179" t="s">
        <v>59</v>
      </c>
      <c r="D49" s="180"/>
      <c r="E49" s="180"/>
      <c r="F49" s="184" t="s">
        <v>23</v>
      </c>
      <c r="G49" s="185">
        <f>' Pol'!I8</f>
        <v>0</v>
      </c>
      <c r="H49" s="185">
        <f>' Pol'!K8</f>
        <v>0</v>
      </c>
      <c r="I49" s="186"/>
      <c r="J49" s="186"/>
    </row>
    <row r="50" spans="1:10" ht="25.5" customHeight="1">
      <c r="A50" s="167"/>
      <c r="B50" s="170" t="s">
        <v>60</v>
      </c>
      <c r="C50" s="169" t="s">
        <v>61</v>
      </c>
      <c r="D50" s="171"/>
      <c r="E50" s="171"/>
      <c r="F50" s="187" t="s">
        <v>23</v>
      </c>
      <c r="G50" s="188">
        <f>' Pol'!I26</f>
        <v>0</v>
      </c>
      <c r="H50" s="188">
        <f>' Pol'!K26</f>
        <v>0</v>
      </c>
      <c r="I50" s="189"/>
      <c r="J50" s="189"/>
    </row>
    <row r="51" spans="1:10" ht="25.5" customHeight="1">
      <c r="A51" s="167"/>
      <c r="B51" s="170" t="s">
        <v>62</v>
      </c>
      <c r="C51" s="169" t="s">
        <v>63</v>
      </c>
      <c r="D51" s="171"/>
      <c r="E51" s="171"/>
      <c r="F51" s="187" t="s">
        <v>23</v>
      </c>
      <c r="G51" s="188">
        <f>' Pol'!I33</f>
        <v>0</v>
      </c>
      <c r="H51" s="188">
        <f>' Pol'!K33</f>
        <v>0</v>
      </c>
      <c r="I51" s="189"/>
      <c r="J51" s="189"/>
    </row>
    <row r="52" spans="1:10" ht="25.5" customHeight="1">
      <c r="A52" s="167"/>
      <c r="B52" s="170" t="s">
        <v>64</v>
      </c>
      <c r="C52" s="169" t="s">
        <v>65</v>
      </c>
      <c r="D52" s="171"/>
      <c r="E52" s="171"/>
      <c r="F52" s="187" t="s">
        <v>23</v>
      </c>
      <c r="G52" s="188">
        <f>' Pol'!I38</f>
        <v>0</v>
      </c>
      <c r="H52" s="188">
        <f>' Pol'!K38</f>
        <v>0</v>
      </c>
      <c r="I52" s="189"/>
      <c r="J52" s="189"/>
    </row>
    <row r="53" spans="1:10" ht="25.5" customHeight="1">
      <c r="A53" s="167"/>
      <c r="B53" s="170" t="s">
        <v>66</v>
      </c>
      <c r="C53" s="169" t="s">
        <v>67</v>
      </c>
      <c r="D53" s="171"/>
      <c r="E53" s="171"/>
      <c r="F53" s="187" t="s">
        <v>23</v>
      </c>
      <c r="G53" s="188">
        <f>' Pol'!I40</f>
        <v>0</v>
      </c>
      <c r="H53" s="188">
        <f>' Pol'!K40</f>
        <v>0</v>
      </c>
      <c r="I53" s="189"/>
      <c r="J53" s="189"/>
    </row>
    <row r="54" spans="1:10" ht="25.5" customHeight="1">
      <c r="A54" s="167"/>
      <c r="B54" s="170" t="s">
        <v>68</v>
      </c>
      <c r="C54" s="169" t="s">
        <v>69</v>
      </c>
      <c r="D54" s="171"/>
      <c r="E54" s="171"/>
      <c r="F54" s="187" t="s">
        <v>23</v>
      </c>
      <c r="G54" s="188">
        <f>' Pol'!I42</f>
        <v>0</v>
      </c>
      <c r="H54" s="188">
        <f>' Pol'!K42</f>
        <v>0</v>
      </c>
      <c r="I54" s="189"/>
      <c r="J54" s="189"/>
    </row>
    <row r="55" spans="1:10" ht="25.5" customHeight="1">
      <c r="A55" s="167"/>
      <c r="B55" s="170" t="s">
        <v>70</v>
      </c>
      <c r="C55" s="169" t="s">
        <v>71</v>
      </c>
      <c r="D55" s="171"/>
      <c r="E55" s="171"/>
      <c r="F55" s="187" t="s">
        <v>23</v>
      </c>
      <c r="G55" s="188">
        <f>' Pol'!I44</f>
        <v>0</v>
      </c>
      <c r="H55" s="188">
        <f>' Pol'!K44</f>
        <v>0</v>
      </c>
      <c r="I55" s="189"/>
      <c r="J55" s="189"/>
    </row>
    <row r="56" spans="1:10" ht="25.5" customHeight="1">
      <c r="A56" s="167"/>
      <c r="B56" s="170" t="s">
        <v>72</v>
      </c>
      <c r="C56" s="169" t="s">
        <v>73</v>
      </c>
      <c r="D56" s="171"/>
      <c r="E56" s="171"/>
      <c r="F56" s="187" t="s">
        <v>23</v>
      </c>
      <c r="G56" s="188">
        <f>' Pol'!I46</f>
        <v>0</v>
      </c>
      <c r="H56" s="188">
        <f>' Pol'!K46</f>
        <v>0</v>
      </c>
      <c r="I56" s="189"/>
      <c r="J56" s="189"/>
    </row>
    <row r="57" spans="1:10" ht="25.5" customHeight="1">
      <c r="A57" s="167"/>
      <c r="B57" s="170" t="s">
        <v>74</v>
      </c>
      <c r="C57" s="169"/>
      <c r="D57" s="171"/>
      <c r="E57" s="171"/>
      <c r="F57" s="187" t="s">
        <v>23</v>
      </c>
      <c r="G57" s="188">
        <f>' Pol'!I48</f>
        <v>0</v>
      </c>
      <c r="H57" s="188">
        <f>' Pol'!K48</f>
        <v>0</v>
      </c>
      <c r="I57" s="189"/>
      <c r="J57" s="189"/>
    </row>
    <row r="58" spans="1:10" ht="25.5" customHeight="1">
      <c r="A58" s="167"/>
      <c r="B58" s="170" t="s">
        <v>75</v>
      </c>
      <c r="C58" s="169" t="s">
        <v>76</v>
      </c>
      <c r="D58" s="171"/>
      <c r="E58" s="171"/>
      <c r="F58" s="187" t="s">
        <v>23</v>
      </c>
      <c r="G58" s="188">
        <f>' Pol'!I58</f>
        <v>0</v>
      </c>
      <c r="H58" s="188">
        <f>' Pol'!K58</f>
        <v>0</v>
      </c>
      <c r="I58" s="189"/>
      <c r="J58" s="189"/>
    </row>
    <row r="59" spans="1:10" ht="25.5" customHeight="1">
      <c r="A59" s="167"/>
      <c r="B59" s="170" t="s">
        <v>77</v>
      </c>
      <c r="C59" s="169" t="s">
        <v>78</v>
      </c>
      <c r="D59" s="171"/>
      <c r="E59" s="171"/>
      <c r="F59" s="187" t="s">
        <v>24</v>
      </c>
      <c r="G59" s="188">
        <f>' Pol'!I60</f>
        <v>0</v>
      </c>
      <c r="H59" s="188">
        <f>' Pol'!K60</f>
        <v>0</v>
      </c>
      <c r="I59" s="189"/>
      <c r="J59" s="189"/>
    </row>
    <row r="60" spans="1:10" ht="25.5" customHeight="1">
      <c r="A60" s="167"/>
      <c r="B60" s="181" t="s">
        <v>79</v>
      </c>
      <c r="C60" s="182" t="s">
        <v>80</v>
      </c>
      <c r="D60" s="183"/>
      <c r="E60" s="183"/>
      <c r="F60" s="190" t="s">
        <v>24</v>
      </c>
      <c r="G60" s="191">
        <f>' Pol'!I66</f>
        <v>0</v>
      </c>
      <c r="H60" s="191">
        <f>' Pol'!K66</f>
        <v>0</v>
      </c>
      <c r="I60" s="192"/>
      <c r="J60" s="192"/>
    </row>
    <row r="61" spans="1:10" ht="25.5" customHeight="1">
      <c r="A61" s="168"/>
      <c r="B61" s="174" t="s">
        <v>1</v>
      </c>
      <c r="C61" s="174"/>
      <c r="D61" s="175"/>
      <c r="E61" s="175"/>
      <c r="F61" s="193"/>
      <c r="G61" s="194">
        <f>SUM(G49:G60)</f>
        <v>0</v>
      </c>
      <c r="H61" s="194">
        <f>SUM(H49:H60)</f>
        <v>0</v>
      </c>
      <c r="I61" s="195">
        <f>SUM(I49:I60)</f>
        <v>0</v>
      </c>
      <c r="J61" s="195"/>
    </row>
    <row r="62" spans="6:10" ht="12">
      <c r="F62" s="196"/>
      <c r="G62" s="131"/>
      <c r="H62" s="196"/>
      <c r="I62" s="131"/>
      <c r="J62" s="131"/>
    </row>
    <row r="63" spans="6:10" ht="12">
      <c r="F63" s="196"/>
      <c r="G63" s="131"/>
      <c r="H63" s="196"/>
      <c r="I63" s="131"/>
      <c r="J63" s="131"/>
    </row>
    <row r="64" spans="6:10" ht="12">
      <c r="F64" s="196"/>
      <c r="G64" s="131"/>
      <c r="H64" s="196"/>
      <c r="I64" s="131"/>
      <c r="J64" s="131"/>
    </row>
  </sheetData>
  <sheetProtection/>
  <mergeCells count="62">
    <mergeCell ref="I60:J60"/>
    <mergeCell ref="C60:E60"/>
    <mergeCell ref="I61:J61"/>
    <mergeCell ref="I58:J58"/>
    <mergeCell ref="C58:E58"/>
    <mergeCell ref="I59:J59"/>
    <mergeCell ref="C59:E59"/>
    <mergeCell ref="I56:J56"/>
    <mergeCell ref="C56:E56"/>
    <mergeCell ref="I57:J57"/>
    <mergeCell ref="C57:E57"/>
    <mergeCell ref="I54:J54"/>
    <mergeCell ref="C54:E54"/>
    <mergeCell ref="I55:J55"/>
    <mergeCell ref="C55:E55"/>
    <mergeCell ref="I52:J52"/>
    <mergeCell ref="C52:E52"/>
    <mergeCell ref="I53:J53"/>
    <mergeCell ref="C53:E53"/>
    <mergeCell ref="I50:J50"/>
    <mergeCell ref="C50:E50"/>
    <mergeCell ref="I51:J51"/>
    <mergeCell ref="C51:E51"/>
    <mergeCell ref="B40:E40"/>
    <mergeCell ref="B43:J43"/>
    <mergeCell ref="I48:J48"/>
    <mergeCell ref="I49:J49"/>
    <mergeCell ref="C49:E49"/>
    <mergeCell ref="I17:J17"/>
    <mergeCell ref="I18:J18"/>
    <mergeCell ref="E18:F18"/>
    <mergeCell ref="C39:E39"/>
    <mergeCell ref="E17:F17"/>
    <mergeCell ref="G16:H16"/>
    <mergeCell ref="G17:H17"/>
    <mergeCell ref="G18:H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I19:J19"/>
    <mergeCell ref="E21:F21"/>
    <mergeCell ref="G21:H21"/>
    <mergeCell ref="G28:I28"/>
    <mergeCell ref="G26:I26"/>
    <mergeCell ref="G27:I27"/>
    <mergeCell ref="G29:I29"/>
    <mergeCell ref="G25:I25"/>
    <mergeCell ref="E16:F16"/>
    <mergeCell ref="D12:G12"/>
    <mergeCell ref="D13:G13"/>
    <mergeCell ref="B1:J1"/>
    <mergeCell ref="I16:J16"/>
    <mergeCell ref="E15:F15"/>
    <mergeCell ref="D11:G11"/>
    <mergeCell ref="G15:H15"/>
    <mergeCell ref="I15:J15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50390625" style="6" customWidth="1"/>
    <col min="3" max="3" width="38.25390625" style="10" customWidth="1"/>
    <col min="4" max="4" width="4.50390625" style="6" customWidth="1"/>
    <col min="5" max="5" width="10.50390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">
      <c r="A1" s="102" t="s">
        <v>6</v>
      </c>
      <c r="B1" s="102"/>
      <c r="C1" s="103"/>
      <c r="D1" s="102"/>
      <c r="E1" s="102"/>
      <c r="F1" s="102"/>
      <c r="G1" s="102"/>
    </row>
    <row r="2" spans="1:7" ht="24.75" customHeight="1">
      <c r="A2" s="79" t="s">
        <v>41</v>
      </c>
      <c r="B2" s="78"/>
      <c r="C2" s="104"/>
      <c r="D2" s="104"/>
      <c r="E2" s="104"/>
      <c r="F2" s="104"/>
      <c r="G2" s="80"/>
    </row>
    <row r="3" spans="1:7" ht="24.75" customHeight="1" hidden="1">
      <c r="A3" s="79" t="s">
        <v>7</v>
      </c>
      <c r="B3" s="78"/>
      <c r="C3" s="104"/>
      <c r="D3" s="104"/>
      <c r="E3" s="104"/>
      <c r="F3" s="104"/>
      <c r="G3" s="80"/>
    </row>
    <row r="4" spans="1:7" ht="24.75" customHeight="1" hidden="1">
      <c r="A4" s="79" t="s">
        <v>8</v>
      </c>
      <c r="B4" s="78"/>
      <c r="C4" s="104"/>
      <c r="D4" s="104"/>
      <c r="E4" s="104"/>
      <c r="F4" s="104"/>
      <c r="G4" s="80"/>
    </row>
    <row r="5" spans="2:4" ht="12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79"/>
  <sheetViews>
    <sheetView tabSelected="1" workbookViewId="0" topLeftCell="A1">
      <selection activeCell="A1" sqref="A1:G1"/>
    </sheetView>
  </sheetViews>
  <sheetFormatPr defaultColWidth="9.00390625" defaultRowHeight="12.75" outlineLevelRow="1"/>
  <cols>
    <col min="1" max="1" width="4.125" style="0" customWidth="1"/>
    <col min="2" max="2" width="14.375" style="130" customWidth="1"/>
    <col min="3" max="3" width="38.125" style="130" customWidth="1"/>
    <col min="4" max="4" width="4.50390625" style="0" customWidth="1"/>
    <col min="5" max="5" width="10.50390625" style="0" customWidth="1"/>
    <col min="6" max="6" width="9.875" style="0" customWidth="1"/>
    <col min="7" max="7" width="12.625" style="0" customWidth="1"/>
    <col min="12" max="13" width="0" style="0" hidden="1" customWidth="1"/>
    <col min="16" max="21" width="0" style="0" hidden="1" customWidth="1"/>
    <col min="29" max="39" width="0" style="0" hidden="1" customWidth="1"/>
  </cols>
  <sheetData>
    <row r="1" spans="1:31" ht="15.75" customHeight="1">
      <c r="A1" s="199" t="s">
        <v>6</v>
      </c>
      <c r="B1" s="199"/>
      <c r="C1" s="199"/>
      <c r="D1" s="199"/>
      <c r="E1" s="199"/>
      <c r="F1" s="199"/>
      <c r="G1" s="199"/>
      <c r="AE1" t="s">
        <v>84</v>
      </c>
    </row>
    <row r="2" spans="1:31" ht="24.75" customHeight="1">
      <c r="A2" s="200" t="s">
        <v>83</v>
      </c>
      <c r="B2" s="203"/>
      <c r="C2" s="204" t="s">
        <v>45</v>
      </c>
      <c r="D2" s="201"/>
      <c r="E2" s="201"/>
      <c r="F2" s="201"/>
      <c r="G2" s="202"/>
      <c r="AE2" t="s">
        <v>85</v>
      </c>
    </row>
    <row r="3" spans="1:31" ht="24.75" customHeight="1" hidden="1">
      <c r="A3" s="200" t="s">
        <v>7</v>
      </c>
      <c r="B3" s="203"/>
      <c r="C3" s="201"/>
      <c r="D3" s="201"/>
      <c r="E3" s="201"/>
      <c r="F3" s="201"/>
      <c r="G3" s="202"/>
      <c r="AE3" t="s">
        <v>86</v>
      </c>
    </row>
    <row r="4" spans="1:31" ht="24.75" customHeight="1" hidden="1">
      <c r="A4" s="200" t="s">
        <v>8</v>
      </c>
      <c r="B4" s="203"/>
      <c r="C4" s="204"/>
      <c r="D4" s="201"/>
      <c r="E4" s="201"/>
      <c r="F4" s="201"/>
      <c r="G4" s="202"/>
      <c r="AE4" t="s">
        <v>87</v>
      </c>
    </row>
    <row r="5" spans="1:31" ht="12" hidden="1">
      <c r="A5" s="205" t="s">
        <v>88</v>
      </c>
      <c r="B5" s="206"/>
      <c r="C5" s="207"/>
      <c r="D5" s="208"/>
      <c r="E5" s="208"/>
      <c r="F5" s="208"/>
      <c r="G5" s="209"/>
      <c r="AE5" t="s">
        <v>89</v>
      </c>
    </row>
    <row r="7" spans="1:21" ht="37.5">
      <c r="A7" s="205" t="s">
        <v>90</v>
      </c>
      <c r="B7" s="210" t="s">
        <v>91</v>
      </c>
      <c r="C7" s="210" t="s">
        <v>92</v>
      </c>
      <c r="D7" s="205" t="s">
        <v>93</v>
      </c>
      <c r="E7" s="205" t="s">
        <v>94</v>
      </c>
      <c r="F7" s="205" t="s">
        <v>95</v>
      </c>
      <c r="G7" s="205" t="s">
        <v>28</v>
      </c>
      <c r="H7" s="211" t="s">
        <v>29</v>
      </c>
      <c r="I7" s="211" t="s">
        <v>96</v>
      </c>
      <c r="J7" s="211" t="s">
        <v>30</v>
      </c>
      <c r="K7" s="211" t="s">
        <v>97</v>
      </c>
      <c r="L7" s="211" t="s">
        <v>98</v>
      </c>
      <c r="M7" s="211" t="s">
        <v>99</v>
      </c>
      <c r="N7" s="211" t="s">
        <v>100</v>
      </c>
      <c r="O7" s="211" t="s">
        <v>101</v>
      </c>
      <c r="P7" s="211" t="s">
        <v>102</v>
      </c>
      <c r="Q7" s="211" t="s">
        <v>103</v>
      </c>
      <c r="R7" s="211" t="s">
        <v>104</v>
      </c>
      <c r="S7" s="211" t="s">
        <v>105</v>
      </c>
      <c r="T7" s="211" t="s">
        <v>106</v>
      </c>
      <c r="U7" s="211" t="s">
        <v>107</v>
      </c>
    </row>
    <row r="8" spans="1:31" ht="12">
      <c r="A8" s="215" t="s">
        <v>108</v>
      </c>
      <c r="B8" s="217" t="s">
        <v>58</v>
      </c>
      <c r="C8" s="218" t="s">
        <v>59</v>
      </c>
      <c r="D8" s="214"/>
      <c r="E8" s="223"/>
      <c r="F8" s="226"/>
      <c r="G8" s="226">
        <f>SUMIF(AE9:AE25,"&lt;&gt;NOR",G9:G25)</f>
        <v>0</v>
      </c>
      <c r="H8" s="226"/>
      <c r="I8" s="226">
        <f>SUM(I9:I25)</f>
        <v>0</v>
      </c>
      <c r="J8" s="226"/>
      <c r="K8" s="226">
        <f>SUM(K9:K25)</f>
        <v>0</v>
      </c>
      <c r="L8" s="226"/>
      <c r="M8" s="226">
        <f>SUM(M9:M25)</f>
        <v>0</v>
      </c>
      <c r="N8" s="214"/>
      <c r="O8" s="214">
        <f>SUM(O9:O25)</f>
        <v>0.21767</v>
      </c>
      <c r="P8" s="214"/>
      <c r="Q8" s="214">
        <f>SUM(Q9:Q25)</f>
        <v>0</v>
      </c>
      <c r="R8" s="214"/>
      <c r="S8" s="214"/>
      <c r="T8" s="214"/>
      <c r="U8" s="214">
        <f>SUM(U9:U25)</f>
        <v>851.2099999999998</v>
      </c>
      <c r="AE8" t="s">
        <v>109</v>
      </c>
    </row>
    <row r="9" spans="1:60" ht="12" outlineLevel="1">
      <c r="A9" s="213">
        <v>1</v>
      </c>
      <c r="B9" s="219" t="s">
        <v>110</v>
      </c>
      <c r="C9" s="250" t="s">
        <v>111</v>
      </c>
      <c r="D9" s="221" t="s">
        <v>112</v>
      </c>
      <c r="E9" s="224">
        <v>0.01</v>
      </c>
      <c r="F9" s="227"/>
      <c r="G9" s="228">
        <f>ROUND(E9*F9,2)</f>
        <v>0</v>
      </c>
      <c r="H9" s="227"/>
      <c r="I9" s="228">
        <f>ROUND(E9*H9,2)</f>
        <v>0</v>
      </c>
      <c r="J9" s="227"/>
      <c r="K9" s="228">
        <f>ROUND(E9*J9,2)</f>
        <v>0</v>
      </c>
      <c r="L9" s="228">
        <v>21</v>
      </c>
      <c r="M9" s="228">
        <f>G9*(1+L9/100)</f>
        <v>0</v>
      </c>
      <c r="N9" s="221">
        <v>0</v>
      </c>
      <c r="O9" s="221">
        <f>ROUND(E9*N9,5)</f>
        <v>0</v>
      </c>
      <c r="P9" s="221">
        <v>0</v>
      </c>
      <c r="Q9" s="221">
        <f>ROUND(E9*P9,5)</f>
        <v>0</v>
      </c>
      <c r="R9" s="221"/>
      <c r="S9" s="221"/>
      <c r="T9" s="221">
        <v>111</v>
      </c>
      <c r="U9" s="221">
        <f>ROUND(E9*T9,2)</f>
        <v>1.11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113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ht="12" outlineLevel="1">
      <c r="A10" s="213">
        <v>2</v>
      </c>
      <c r="B10" s="219" t="s">
        <v>114</v>
      </c>
      <c r="C10" s="250" t="s">
        <v>115</v>
      </c>
      <c r="D10" s="221" t="s">
        <v>116</v>
      </c>
      <c r="E10" s="224">
        <v>45</v>
      </c>
      <c r="F10" s="227"/>
      <c r="G10" s="228">
        <f>ROUND(E10*F10,2)</f>
        <v>0</v>
      </c>
      <c r="H10" s="227"/>
      <c r="I10" s="228">
        <f>ROUND(E10*H10,2)</f>
        <v>0</v>
      </c>
      <c r="J10" s="227"/>
      <c r="K10" s="228">
        <f>ROUND(E10*J10,2)</f>
        <v>0</v>
      </c>
      <c r="L10" s="228">
        <v>21</v>
      </c>
      <c r="M10" s="228">
        <f>G10*(1+L10/100)</f>
        <v>0</v>
      </c>
      <c r="N10" s="221">
        <v>0</v>
      </c>
      <c r="O10" s="221">
        <f>ROUND(E10*N10,5)</f>
        <v>0</v>
      </c>
      <c r="P10" s="221">
        <v>0</v>
      </c>
      <c r="Q10" s="221">
        <f>ROUND(E10*P10,5)</f>
        <v>0</v>
      </c>
      <c r="R10" s="221"/>
      <c r="S10" s="221"/>
      <c r="T10" s="221">
        <v>0.203</v>
      </c>
      <c r="U10" s="221">
        <f>ROUND(E10*T10,2)</f>
        <v>9.14</v>
      </c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113</v>
      </c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ht="12" outlineLevel="1">
      <c r="A11" s="213">
        <v>3</v>
      </c>
      <c r="B11" s="219" t="s">
        <v>117</v>
      </c>
      <c r="C11" s="250" t="s">
        <v>118</v>
      </c>
      <c r="D11" s="221" t="s">
        <v>119</v>
      </c>
      <c r="E11" s="224">
        <v>3</v>
      </c>
      <c r="F11" s="227"/>
      <c r="G11" s="228">
        <f>ROUND(E11*F11,2)</f>
        <v>0</v>
      </c>
      <c r="H11" s="227"/>
      <c r="I11" s="228">
        <f>ROUND(E11*H11,2)</f>
        <v>0</v>
      </c>
      <c r="J11" s="227"/>
      <c r="K11" s="228">
        <f>ROUND(E11*J11,2)</f>
        <v>0</v>
      </c>
      <c r="L11" s="228">
        <v>21</v>
      </c>
      <c r="M11" s="228">
        <f>G11*(1+L11/100)</f>
        <v>0</v>
      </c>
      <c r="N11" s="221">
        <v>0.02478</v>
      </c>
      <c r="O11" s="221">
        <f>ROUND(E11*N11,5)</f>
        <v>0.07434</v>
      </c>
      <c r="P11" s="221">
        <v>0</v>
      </c>
      <c r="Q11" s="221">
        <f>ROUND(E11*P11,5)</f>
        <v>0</v>
      </c>
      <c r="R11" s="221"/>
      <c r="S11" s="221"/>
      <c r="T11" s="221">
        <v>0.547</v>
      </c>
      <c r="U11" s="221">
        <f>ROUND(E11*T11,2)</f>
        <v>1.64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113</v>
      </c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ht="12" outlineLevel="1">
      <c r="A12" s="213">
        <v>4</v>
      </c>
      <c r="B12" s="219" t="s">
        <v>120</v>
      </c>
      <c r="C12" s="250" t="s">
        <v>121</v>
      </c>
      <c r="D12" s="221" t="s">
        <v>119</v>
      </c>
      <c r="E12" s="224">
        <v>8</v>
      </c>
      <c r="F12" s="227"/>
      <c r="G12" s="228">
        <f>ROUND(E12*F12,2)</f>
        <v>0</v>
      </c>
      <c r="H12" s="227"/>
      <c r="I12" s="228">
        <f>ROUND(E12*H12,2)</f>
        <v>0</v>
      </c>
      <c r="J12" s="227"/>
      <c r="K12" s="228">
        <f>ROUND(E12*J12,2)</f>
        <v>0</v>
      </c>
      <c r="L12" s="228">
        <v>21</v>
      </c>
      <c r="M12" s="228">
        <f>G12*(1+L12/100)</f>
        <v>0</v>
      </c>
      <c r="N12" s="221">
        <v>0.01271</v>
      </c>
      <c r="O12" s="221">
        <f>ROUND(E12*N12,5)</f>
        <v>0.10168</v>
      </c>
      <c r="P12" s="221">
        <v>0</v>
      </c>
      <c r="Q12" s="221">
        <f>ROUND(E12*P12,5)</f>
        <v>0</v>
      </c>
      <c r="R12" s="221"/>
      <c r="S12" s="221"/>
      <c r="T12" s="221">
        <v>1.153</v>
      </c>
      <c r="U12" s="221">
        <f>ROUND(E12*T12,2)</f>
        <v>9.22</v>
      </c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113</v>
      </c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ht="12" outlineLevel="1">
      <c r="A13" s="213">
        <v>5</v>
      </c>
      <c r="B13" s="219" t="s">
        <v>122</v>
      </c>
      <c r="C13" s="250" t="s">
        <v>123</v>
      </c>
      <c r="D13" s="221" t="s">
        <v>124</v>
      </c>
      <c r="E13" s="224">
        <v>8</v>
      </c>
      <c r="F13" s="227"/>
      <c r="G13" s="228">
        <f>ROUND(E13*F13,2)</f>
        <v>0</v>
      </c>
      <c r="H13" s="227"/>
      <c r="I13" s="228">
        <f>ROUND(E13*H13,2)</f>
        <v>0</v>
      </c>
      <c r="J13" s="227"/>
      <c r="K13" s="228">
        <f>ROUND(E13*J13,2)</f>
        <v>0</v>
      </c>
      <c r="L13" s="228">
        <v>21</v>
      </c>
      <c r="M13" s="228">
        <f>G13*(1+L13/100)</f>
        <v>0</v>
      </c>
      <c r="N13" s="221">
        <v>0</v>
      </c>
      <c r="O13" s="221">
        <f>ROUND(E13*N13,5)</f>
        <v>0</v>
      </c>
      <c r="P13" s="221">
        <v>0</v>
      </c>
      <c r="Q13" s="221">
        <f>ROUND(E13*P13,5)</f>
        <v>0</v>
      </c>
      <c r="R13" s="221"/>
      <c r="S13" s="221"/>
      <c r="T13" s="221">
        <v>1.548</v>
      </c>
      <c r="U13" s="221">
        <f>ROUND(E13*T13,2)</f>
        <v>12.38</v>
      </c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113</v>
      </c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ht="12" outlineLevel="1">
      <c r="A14" s="213">
        <v>6</v>
      </c>
      <c r="B14" s="219" t="s">
        <v>125</v>
      </c>
      <c r="C14" s="250" t="s">
        <v>126</v>
      </c>
      <c r="D14" s="221" t="s">
        <v>124</v>
      </c>
      <c r="E14" s="224">
        <v>25</v>
      </c>
      <c r="F14" s="227"/>
      <c r="G14" s="228">
        <f>ROUND(E14*F14,2)</f>
        <v>0</v>
      </c>
      <c r="H14" s="227"/>
      <c r="I14" s="228">
        <f>ROUND(E14*H14,2)</f>
        <v>0</v>
      </c>
      <c r="J14" s="227"/>
      <c r="K14" s="228">
        <f>ROUND(E14*J14,2)</f>
        <v>0</v>
      </c>
      <c r="L14" s="228">
        <v>21</v>
      </c>
      <c r="M14" s="228">
        <f>G14*(1+L14/100)</f>
        <v>0</v>
      </c>
      <c r="N14" s="221">
        <v>0</v>
      </c>
      <c r="O14" s="221">
        <f>ROUND(E14*N14,5)</f>
        <v>0</v>
      </c>
      <c r="P14" s="221">
        <v>0</v>
      </c>
      <c r="Q14" s="221">
        <f>ROUND(E14*P14,5)</f>
        <v>0</v>
      </c>
      <c r="R14" s="221"/>
      <c r="S14" s="221"/>
      <c r="T14" s="221">
        <v>0.0952</v>
      </c>
      <c r="U14" s="221">
        <f>ROUND(E14*T14,2)</f>
        <v>2.38</v>
      </c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113</v>
      </c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ht="12" outlineLevel="1">
      <c r="A15" s="213">
        <v>7</v>
      </c>
      <c r="B15" s="219" t="s">
        <v>127</v>
      </c>
      <c r="C15" s="250" t="s">
        <v>128</v>
      </c>
      <c r="D15" s="221" t="s">
        <v>124</v>
      </c>
      <c r="E15" s="224">
        <v>320</v>
      </c>
      <c r="F15" s="227"/>
      <c r="G15" s="228">
        <f>ROUND(E15*F15,2)</f>
        <v>0</v>
      </c>
      <c r="H15" s="227"/>
      <c r="I15" s="228">
        <f>ROUND(E15*H15,2)</f>
        <v>0</v>
      </c>
      <c r="J15" s="227"/>
      <c r="K15" s="228">
        <f>ROUND(E15*J15,2)</f>
        <v>0</v>
      </c>
      <c r="L15" s="228">
        <v>21</v>
      </c>
      <c r="M15" s="228">
        <f>G15*(1+L15/100)</f>
        <v>0</v>
      </c>
      <c r="N15" s="221">
        <v>0</v>
      </c>
      <c r="O15" s="221">
        <f>ROUND(E15*N15,5)</f>
        <v>0</v>
      </c>
      <c r="P15" s="221">
        <v>0</v>
      </c>
      <c r="Q15" s="221">
        <f>ROUND(E15*P15,5)</f>
        <v>0</v>
      </c>
      <c r="R15" s="221"/>
      <c r="S15" s="221"/>
      <c r="T15" s="221">
        <v>0.11</v>
      </c>
      <c r="U15" s="221">
        <f>ROUND(E15*T15,2)</f>
        <v>35.2</v>
      </c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113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ht="12" outlineLevel="1">
      <c r="A16" s="213">
        <v>8</v>
      </c>
      <c r="B16" s="219" t="s">
        <v>129</v>
      </c>
      <c r="C16" s="250" t="s">
        <v>130</v>
      </c>
      <c r="D16" s="221" t="s">
        <v>124</v>
      </c>
      <c r="E16" s="224">
        <v>150</v>
      </c>
      <c r="F16" s="227"/>
      <c r="G16" s="228">
        <f>ROUND(E16*F16,2)</f>
        <v>0</v>
      </c>
      <c r="H16" s="227"/>
      <c r="I16" s="228">
        <f>ROUND(E16*H16,2)</f>
        <v>0</v>
      </c>
      <c r="J16" s="227"/>
      <c r="K16" s="228">
        <f>ROUND(E16*J16,2)</f>
        <v>0</v>
      </c>
      <c r="L16" s="228">
        <v>21</v>
      </c>
      <c r="M16" s="228">
        <f>G16*(1+L16/100)</f>
        <v>0</v>
      </c>
      <c r="N16" s="221">
        <v>0</v>
      </c>
      <c r="O16" s="221">
        <f>ROUND(E16*N16,5)</f>
        <v>0</v>
      </c>
      <c r="P16" s="221">
        <v>0</v>
      </c>
      <c r="Q16" s="221">
        <f>ROUND(E16*P16,5)</f>
        <v>0</v>
      </c>
      <c r="R16" s="221"/>
      <c r="S16" s="221"/>
      <c r="T16" s="221">
        <v>1.556</v>
      </c>
      <c r="U16" s="221">
        <f>ROUND(E16*T16,2)</f>
        <v>233.4</v>
      </c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113</v>
      </c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ht="12" outlineLevel="1">
      <c r="A17" s="213">
        <v>9</v>
      </c>
      <c r="B17" s="219" t="s">
        <v>131</v>
      </c>
      <c r="C17" s="250" t="s">
        <v>132</v>
      </c>
      <c r="D17" s="221" t="s">
        <v>133</v>
      </c>
      <c r="E17" s="224">
        <v>35</v>
      </c>
      <c r="F17" s="227"/>
      <c r="G17" s="228">
        <f>ROUND(E17*F17,2)</f>
        <v>0</v>
      </c>
      <c r="H17" s="227"/>
      <c r="I17" s="228">
        <f>ROUND(E17*H17,2)</f>
        <v>0</v>
      </c>
      <c r="J17" s="227"/>
      <c r="K17" s="228">
        <f>ROUND(E17*J17,2)</f>
        <v>0</v>
      </c>
      <c r="L17" s="228">
        <v>21</v>
      </c>
      <c r="M17" s="228">
        <f>G17*(1+L17/100)</f>
        <v>0</v>
      </c>
      <c r="N17" s="221">
        <v>0</v>
      </c>
      <c r="O17" s="221">
        <f>ROUND(E17*N17,5)</f>
        <v>0</v>
      </c>
      <c r="P17" s="221">
        <v>0</v>
      </c>
      <c r="Q17" s="221">
        <f>ROUND(E17*P17,5)</f>
        <v>0</v>
      </c>
      <c r="R17" s="221"/>
      <c r="S17" s="221"/>
      <c r="T17" s="221">
        <v>0.171</v>
      </c>
      <c r="U17" s="221">
        <f>ROUND(E17*T17,2)</f>
        <v>5.99</v>
      </c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113</v>
      </c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ht="12" outlineLevel="1">
      <c r="A18" s="213">
        <v>10</v>
      </c>
      <c r="B18" s="219" t="s">
        <v>134</v>
      </c>
      <c r="C18" s="250" t="s">
        <v>135</v>
      </c>
      <c r="D18" s="221" t="s">
        <v>133</v>
      </c>
      <c r="E18" s="224">
        <v>35</v>
      </c>
      <c r="F18" s="227"/>
      <c r="G18" s="228">
        <f>ROUND(E18*F18,2)</f>
        <v>0</v>
      </c>
      <c r="H18" s="227"/>
      <c r="I18" s="228">
        <f>ROUND(E18*H18,2)</f>
        <v>0</v>
      </c>
      <c r="J18" s="227"/>
      <c r="K18" s="228">
        <f>ROUND(E18*J18,2)</f>
        <v>0</v>
      </c>
      <c r="L18" s="228">
        <v>21</v>
      </c>
      <c r="M18" s="228">
        <f>G18*(1+L18/100)</f>
        <v>0</v>
      </c>
      <c r="N18" s="221">
        <v>0.00119</v>
      </c>
      <c r="O18" s="221">
        <f>ROUND(E18*N18,5)</f>
        <v>0.04165</v>
      </c>
      <c r="P18" s="221">
        <v>0</v>
      </c>
      <c r="Q18" s="221">
        <f>ROUND(E18*P18,5)</f>
        <v>0</v>
      </c>
      <c r="R18" s="221"/>
      <c r="S18" s="221"/>
      <c r="T18" s="221">
        <v>0.637</v>
      </c>
      <c r="U18" s="221">
        <f>ROUND(E18*T18,2)</f>
        <v>22.3</v>
      </c>
      <c r="V18" s="212"/>
      <c r="W18" s="212"/>
      <c r="X18" s="212"/>
      <c r="Y18" s="212"/>
      <c r="Z18" s="212"/>
      <c r="AA18" s="212"/>
      <c r="AB18" s="212"/>
      <c r="AC18" s="212"/>
      <c r="AD18" s="212"/>
      <c r="AE18" s="212" t="s">
        <v>113</v>
      </c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ht="12" outlineLevel="1">
      <c r="A19" s="213">
        <v>11</v>
      </c>
      <c r="B19" s="219" t="s">
        <v>136</v>
      </c>
      <c r="C19" s="250" t="s">
        <v>137</v>
      </c>
      <c r="D19" s="221" t="s">
        <v>124</v>
      </c>
      <c r="E19" s="224">
        <v>470</v>
      </c>
      <c r="F19" s="227"/>
      <c r="G19" s="228">
        <f>ROUND(E19*F19,2)</f>
        <v>0</v>
      </c>
      <c r="H19" s="227"/>
      <c r="I19" s="228">
        <f>ROUND(E19*H19,2)</f>
        <v>0</v>
      </c>
      <c r="J19" s="227"/>
      <c r="K19" s="228">
        <f>ROUND(E19*J19,2)</f>
        <v>0</v>
      </c>
      <c r="L19" s="228">
        <v>21</v>
      </c>
      <c r="M19" s="228">
        <f>G19*(1+L19/100)</f>
        <v>0</v>
      </c>
      <c r="N19" s="221">
        <v>0</v>
      </c>
      <c r="O19" s="221">
        <f>ROUND(E19*N19,5)</f>
        <v>0</v>
      </c>
      <c r="P19" s="221">
        <v>0</v>
      </c>
      <c r="Q19" s="221">
        <f>ROUND(E19*P19,5)</f>
        <v>0</v>
      </c>
      <c r="R19" s="221"/>
      <c r="S19" s="221"/>
      <c r="T19" s="221">
        <v>0.626</v>
      </c>
      <c r="U19" s="221">
        <f>ROUND(E19*T19,2)</f>
        <v>294.22</v>
      </c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113</v>
      </c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ht="12" outlineLevel="1">
      <c r="A20" s="213">
        <v>12</v>
      </c>
      <c r="B20" s="219" t="s">
        <v>138</v>
      </c>
      <c r="C20" s="250" t="s">
        <v>139</v>
      </c>
      <c r="D20" s="221" t="s">
        <v>124</v>
      </c>
      <c r="E20" s="224">
        <v>470</v>
      </c>
      <c r="F20" s="227"/>
      <c r="G20" s="228">
        <f>ROUND(E20*F20,2)</f>
        <v>0</v>
      </c>
      <c r="H20" s="227"/>
      <c r="I20" s="228">
        <f>ROUND(E20*H20,2)</f>
        <v>0</v>
      </c>
      <c r="J20" s="227"/>
      <c r="K20" s="228">
        <f>ROUND(E20*J20,2)</f>
        <v>0</v>
      </c>
      <c r="L20" s="228">
        <v>21</v>
      </c>
      <c r="M20" s="228">
        <f>G20*(1+L20/100)</f>
        <v>0</v>
      </c>
      <c r="N20" s="221">
        <v>0</v>
      </c>
      <c r="O20" s="221">
        <f>ROUND(E20*N20,5)</f>
        <v>0</v>
      </c>
      <c r="P20" s="221">
        <v>0</v>
      </c>
      <c r="Q20" s="221">
        <f>ROUND(E20*P20,5)</f>
        <v>0</v>
      </c>
      <c r="R20" s="221"/>
      <c r="S20" s="221"/>
      <c r="T20" s="221">
        <v>0.053</v>
      </c>
      <c r="U20" s="221">
        <f>ROUND(E20*T20,2)</f>
        <v>24.91</v>
      </c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113</v>
      </c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ht="12" outlineLevel="1">
      <c r="A21" s="213">
        <v>13</v>
      </c>
      <c r="B21" s="219" t="s">
        <v>140</v>
      </c>
      <c r="C21" s="250" t="s">
        <v>141</v>
      </c>
      <c r="D21" s="221" t="s">
        <v>133</v>
      </c>
      <c r="E21" s="224">
        <v>100</v>
      </c>
      <c r="F21" s="227"/>
      <c r="G21" s="228">
        <f>ROUND(E21*F21,2)</f>
        <v>0</v>
      </c>
      <c r="H21" s="227"/>
      <c r="I21" s="228">
        <f>ROUND(E21*H21,2)</f>
        <v>0</v>
      </c>
      <c r="J21" s="227"/>
      <c r="K21" s="228">
        <f>ROUND(E21*J21,2)</f>
        <v>0</v>
      </c>
      <c r="L21" s="228">
        <v>21</v>
      </c>
      <c r="M21" s="228">
        <f>G21*(1+L21/100)</f>
        <v>0</v>
      </c>
      <c r="N21" s="221">
        <v>0</v>
      </c>
      <c r="O21" s="221">
        <f>ROUND(E21*N21,5)</f>
        <v>0</v>
      </c>
      <c r="P21" s="221">
        <v>0</v>
      </c>
      <c r="Q21" s="221">
        <f>ROUND(E21*P21,5)</f>
        <v>0</v>
      </c>
      <c r="R21" s="221"/>
      <c r="S21" s="221"/>
      <c r="T21" s="221">
        <v>0.013</v>
      </c>
      <c r="U21" s="221">
        <f>ROUND(E21*T21,2)</f>
        <v>1.3</v>
      </c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113</v>
      </c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12" outlineLevel="1">
      <c r="A22" s="213">
        <v>14</v>
      </c>
      <c r="B22" s="219" t="s">
        <v>142</v>
      </c>
      <c r="C22" s="250" t="s">
        <v>143</v>
      </c>
      <c r="D22" s="221" t="s">
        <v>124</v>
      </c>
      <c r="E22" s="224">
        <v>470</v>
      </c>
      <c r="F22" s="227"/>
      <c r="G22" s="228">
        <f>ROUND(E22*F22,2)</f>
        <v>0</v>
      </c>
      <c r="H22" s="227"/>
      <c r="I22" s="228">
        <f>ROUND(E22*H22,2)</f>
        <v>0</v>
      </c>
      <c r="J22" s="227"/>
      <c r="K22" s="228">
        <f>ROUND(E22*J22,2)</f>
        <v>0</v>
      </c>
      <c r="L22" s="228">
        <v>21</v>
      </c>
      <c r="M22" s="228">
        <f>G22*(1+L22/100)</f>
        <v>0</v>
      </c>
      <c r="N22" s="221">
        <v>0</v>
      </c>
      <c r="O22" s="221">
        <f>ROUND(E22*N22,5)</f>
        <v>0</v>
      </c>
      <c r="P22" s="221">
        <v>0</v>
      </c>
      <c r="Q22" s="221">
        <f>ROUND(E22*P22,5)</f>
        <v>0</v>
      </c>
      <c r="R22" s="221"/>
      <c r="S22" s="221"/>
      <c r="T22" s="221">
        <v>0.31</v>
      </c>
      <c r="U22" s="221">
        <f>ROUND(E22*T22,2)</f>
        <v>145.7</v>
      </c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113</v>
      </c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ht="12" outlineLevel="1">
      <c r="A23" s="213">
        <v>15</v>
      </c>
      <c r="B23" s="219" t="s">
        <v>144</v>
      </c>
      <c r="C23" s="250" t="s">
        <v>145</v>
      </c>
      <c r="D23" s="221" t="s">
        <v>133</v>
      </c>
      <c r="E23" s="224">
        <v>100</v>
      </c>
      <c r="F23" s="227"/>
      <c r="G23" s="228">
        <f>ROUND(E23*F23,2)</f>
        <v>0</v>
      </c>
      <c r="H23" s="227"/>
      <c r="I23" s="228">
        <f>ROUND(E23*H23,2)</f>
        <v>0</v>
      </c>
      <c r="J23" s="227"/>
      <c r="K23" s="228">
        <f>ROUND(E23*J23,2)</f>
        <v>0</v>
      </c>
      <c r="L23" s="228">
        <v>21</v>
      </c>
      <c r="M23" s="228">
        <f>G23*(1+L23/100)</f>
        <v>0</v>
      </c>
      <c r="N23" s="221">
        <v>0</v>
      </c>
      <c r="O23" s="221">
        <f>ROUND(E23*N23,5)</f>
        <v>0</v>
      </c>
      <c r="P23" s="221">
        <v>0</v>
      </c>
      <c r="Q23" s="221">
        <f>ROUND(E23*P23,5)</f>
        <v>0</v>
      </c>
      <c r="R23" s="221"/>
      <c r="S23" s="221"/>
      <c r="T23" s="221">
        <v>0.263</v>
      </c>
      <c r="U23" s="221">
        <f>ROUND(E23*T23,2)</f>
        <v>26.3</v>
      </c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113</v>
      </c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ht="12" outlineLevel="1">
      <c r="A24" s="213">
        <v>16</v>
      </c>
      <c r="B24" s="219" t="s">
        <v>146</v>
      </c>
      <c r="C24" s="250" t="s">
        <v>147</v>
      </c>
      <c r="D24" s="221" t="s">
        <v>124</v>
      </c>
      <c r="E24" s="224">
        <v>52</v>
      </c>
      <c r="F24" s="227"/>
      <c r="G24" s="228">
        <f>ROUND(E24*F24,2)</f>
        <v>0</v>
      </c>
      <c r="H24" s="227"/>
      <c r="I24" s="228">
        <f>ROUND(E24*H24,2)</f>
        <v>0</v>
      </c>
      <c r="J24" s="227"/>
      <c r="K24" s="228">
        <f>ROUND(E24*J24,2)</f>
        <v>0</v>
      </c>
      <c r="L24" s="228">
        <v>21</v>
      </c>
      <c r="M24" s="228">
        <f>G24*(1+L24/100)</f>
        <v>0</v>
      </c>
      <c r="N24" s="221">
        <v>0</v>
      </c>
      <c r="O24" s="221">
        <f>ROUND(E24*N24,5)</f>
        <v>0</v>
      </c>
      <c r="P24" s="221">
        <v>0</v>
      </c>
      <c r="Q24" s="221">
        <f>ROUND(E24*P24,5)</f>
        <v>0</v>
      </c>
      <c r="R24" s="221"/>
      <c r="S24" s="221"/>
      <c r="T24" s="221">
        <v>0</v>
      </c>
      <c r="U24" s="221">
        <f>ROUND(E24*T24,2)</f>
        <v>0</v>
      </c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113</v>
      </c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ht="12" outlineLevel="1">
      <c r="A25" s="213">
        <v>17</v>
      </c>
      <c r="B25" s="219" t="s">
        <v>148</v>
      </c>
      <c r="C25" s="250" t="s">
        <v>149</v>
      </c>
      <c r="D25" s="221" t="s">
        <v>124</v>
      </c>
      <c r="E25" s="224">
        <v>21</v>
      </c>
      <c r="F25" s="227"/>
      <c r="G25" s="228">
        <f>ROUND(E25*F25,2)</f>
        <v>0</v>
      </c>
      <c r="H25" s="227"/>
      <c r="I25" s="228">
        <f>ROUND(E25*H25,2)</f>
        <v>0</v>
      </c>
      <c r="J25" s="227"/>
      <c r="K25" s="228">
        <f>ROUND(E25*J25,2)</f>
        <v>0</v>
      </c>
      <c r="L25" s="228">
        <v>21</v>
      </c>
      <c r="M25" s="228">
        <f>G25*(1+L25/100)</f>
        <v>0</v>
      </c>
      <c r="N25" s="221">
        <v>0</v>
      </c>
      <c r="O25" s="221">
        <f>ROUND(E25*N25,5)</f>
        <v>0</v>
      </c>
      <c r="P25" s="221">
        <v>0</v>
      </c>
      <c r="Q25" s="221">
        <f>ROUND(E25*P25,5)</f>
        <v>0</v>
      </c>
      <c r="R25" s="221"/>
      <c r="S25" s="221"/>
      <c r="T25" s="221">
        <v>1.239</v>
      </c>
      <c r="U25" s="221">
        <f>ROUND(E25*T25,2)</f>
        <v>26.02</v>
      </c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113</v>
      </c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31" ht="12">
      <c r="A26" s="216" t="s">
        <v>108</v>
      </c>
      <c r="B26" s="220" t="s">
        <v>60</v>
      </c>
      <c r="C26" s="251" t="s">
        <v>61</v>
      </c>
      <c r="D26" s="222"/>
      <c r="E26" s="225"/>
      <c r="F26" s="229"/>
      <c r="G26" s="229">
        <f>SUMIF(AE27:AE32,"&lt;&gt;NOR",G27:G32)</f>
        <v>0</v>
      </c>
      <c r="H26" s="229"/>
      <c r="I26" s="229">
        <f>SUM(I27:I32)</f>
        <v>0</v>
      </c>
      <c r="J26" s="229"/>
      <c r="K26" s="229">
        <f>SUM(K27:K32)</f>
        <v>0</v>
      </c>
      <c r="L26" s="229"/>
      <c r="M26" s="229">
        <f>SUM(M27:M32)</f>
        <v>0</v>
      </c>
      <c r="N26" s="222"/>
      <c r="O26" s="222">
        <f>SUM(O27:O32)</f>
        <v>23.67288</v>
      </c>
      <c r="P26" s="222"/>
      <c r="Q26" s="222">
        <f>SUM(Q27:Q32)</f>
        <v>0</v>
      </c>
      <c r="R26" s="222"/>
      <c r="S26" s="222"/>
      <c r="T26" s="222"/>
      <c r="U26" s="222">
        <f>SUM(U27:U32)</f>
        <v>36.71</v>
      </c>
      <c r="AE26" t="s">
        <v>109</v>
      </c>
    </row>
    <row r="27" spans="1:60" ht="19.5" outlineLevel="1">
      <c r="A27" s="213">
        <v>18</v>
      </c>
      <c r="B27" s="219" t="s">
        <v>150</v>
      </c>
      <c r="C27" s="250" t="s">
        <v>151</v>
      </c>
      <c r="D27" s="221" t="s">
        <v>133</v>
      </c>
      <c r="E27" s="224">
        <v>100</v>
      </c>
      <c r="F27" s="227"/>
      <c r="G27" s="228">
        <f>ROUND(E27*F27,2)</f>
        <v>0</v>
      </c>
      <c r="H27" s="227"/>
      <c r="I27" s="228">
        <f>ROUND(E27*H27,2)</f>
        <v>0</v>
      </c>
      <c r="J27" s="227"/>
      <c r="K27" s="228">
        <f>ROUND(E27*J27,2)</f>
        <v>0</v>
      </c>
      <c r="L27" s="228">
        <v>21</v>
      </c>
      <c r="M27" s="228">
        <f>G27*(1+L27/100)</f>
        <v>0</v>
      </c>
      <c r="N27" s="221">
        <v>0</v>
      </c>
      <c r="O27" s="221">
        <f>ROUND(E27*N27,5)</f>
        <v>0</v>
      </c>
      <c r="P27" s="221">
        <v>0</v>
      </c>
      <c r="Q27" s="221">
        <f>ROUND(E27*P27,5)</f>
        <v>0</v>
      </c>
      <c r="R27" s="221"/>
      <c r="S27" s="221"/>
      <c r="T27" s="221">
        <v>0.15</v>
      </c>
      <c r="U27" s="221">
        <f>ROUND(E27*T27,2)</f>
        <v>15</v>
      </c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113</v>
      </c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ht="12" outlineLevel="1">
      <c r="A28" s="213">
        <v>19</v>
      </c>
      <c r="B28" s="219" t="s">
        <v>152</v>
      </c>
      <c r="C28" s="250" t="s">
        <v>153</v>
      </c>
      <c r="D28" s="221" t="s">
        <v>133</v>
      </c>
      <c r="E28" s="224">
        <v>65</v>
      </c>
      <c r="F28" s="227"/>
      <c r="G28" s="228">
        <f>ROUND(E28*F28,2)</f>
        <v>0</v>
      </c>
      <c r="H28" s="227"/>
      <c r="I28" s="228">
        <f>ROUND(E28*H28,2)</f>
        <v>0</v>
      </c>
      <c r="J28" s="227"/>
      <c r="K28" s="228">
        <f>ROUND(E28*J28,2)</f>
        <v>0</v>
      </c>
      <c r="L28" s="228">
        <v>21</v>
      </c>
      <c r="M28" s="228">
        <f>G28*(1+L28/100)</f>
        <v>0</v>
      </c>
      <c r="N28" s="221">
        <v>3E-05</v>
      </c>
      <c r="O28" s="221">
        <f>ROUND(E28*N28,5)</f>
        <v>0.00195</v>
      </c>
      <c r="P28" s="221">
        <v>0</v>
      </c>
      <c r="Q28" s="221">
        <f>ROUND(E28*P28,5)</f>
        <v>0</v>
      </c>
      <c r="R28" s="221"/>
      <c r="S28" s="221"/>
      <c r="T28" s="221">
        <v>0.031</v>
      </c>
      <c r="U28" s="221">
        <f>ROUND(E28*T28,2)</f>
        <v>2.02</v>
      </c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113</v>
      </c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ht="12" outlineLevel="1">
      <c r="A29" s="213">
        <v>20</v>
      </c>
      <c r="B29" s="219" t="s">
        <v>154</v>
      </c>
      <c r="C29" s="250" t="s">
        <v>155</v>
      </c>
      <c r="D29" s="221" t="s">
        <v>133</v>
      </c>
      <c r="E29" s="224">
        <v>65</v>
      </c>
      <c r="F29" s="227"/>
      <c r="G29" s="228">
        <f>ROUND(E29*F29,2)</f>
        <v>0</v>
      </c>
      <c r="H29" s="227"/>
      <c r="I29" s="228">
        <f>ROUND(E29*H29,2)</f>
        <v>0</v>
      </c>
      <c r="J29" s="227"/>
      <c r="K29" s="228">
        <f>ROUND(E29*J29,2)</f>
        <v>0</v>
      </c>
      <c r="L29" s="228">
        <v>21</v>
      </c>
      <c r="M29" s="228">
        <f>G29*(1+L29/100)</f>
        <v>0</v>
      </c>
      <c r="N29" s="221">
        <v>0.0004</v>
      </c>
      <c r="O29" s="221">
        <f>ROUND(E29*N29,5)</f>
        <v>0.026</v>
      </c>
      <c r="P29" s="221">
        <v>0</v>
      </c>
      <c r="Q29" s="221">
        <f>ROUND(E29*P29,5)</f>
        <v>0</v>
      </c>
      <c r="R29" s="221"/>
      <c r="S29" s="221"/>
      <c r="T29" s="221">
        <v>0</v>
      </c>
      <c r="U29" s="221">
        <f>ROUND(E29*T29,2)</f>
        <v>0</v>
      </c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156</v>
      </c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ht="12" outlineLevel="1">
      <c r="A30" s="213">
        <v>21</v>
      </c>
      <c r="B30" s="219" t="s">
        <v>157</v>
      </c>
      <c r="C30" s="250" t="s">
        <v>158</v>
      </c>
      <c r="D30" s="221" t="s">
        <v>124</v>
      </c>
      <c r="E30" s="224">
        <v>21</v>
      </c>
      <c r="F30" s="227"/>
      <c r="G30" s="228">
        <f>ROUND(E30*F30,2)</f>
        <v>0</v>
      </c>
      <c r="H30" s="227"/>
      <c r="I30" s="228">
        <f>ROUND(E30*H30,2)</f>
        <v>0</v>
      </c>
      <c r="J30" s="227"/>
      <c r="K30" s="228">
        <f>ROUND(E30*J30,2)</f>
        <v>0</v>
      </c>
      <c r="L30" s="228">
        <v>21</v>
      </c>
      <c r="M30" s="228">
        <f>G30*(1+L30/100)</f>
        <v>0</v>
      </c>
      <c r="N30" s="221">
        <v>0.45</v>
      </c>
      <c r="O30" s="221">
        <f>ROUND(E30*N30,5)</f>
        <v>9.45</v>
      </c>
      <c r="P30" s="221">
        <v>0</v>
      </c>
      <c r="Q30" s="221">
        <f>ROUND(E30*P30,5)</f>
        <v>0</v>
      </c>
      <c r="R30" s="221"/>
      <c r="S30" s="221"/>
      <c r="T30" s="221">
        <v>0</v>
      </c>
      <c r="U30" s="221">
        <f>ROUND(E30*T30,2)</f>
        <v>0</v>
      </c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156</v>
      </c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ht="12" outlineLevel="1">
      <c r="A31" s="213">
        <v>22</v>
      </c>
      <c r="B31" s="219" t="s">
        <v>159</v>
      </c>
      <c r="C31" s="250" t="s">
        <v>160</v>
      </c>
      <c r="D31" s="221" t="s">
        <v>124</v>
      </c>
      <c r="E31" s="224">
        <v>0.5</v>
      </c>
      <c r="F31" s="227"/>
      <c r="G31" s="228">
        <f>ROUND(E31*F31,2)</f>
        <v>0</v>
      </c>
      <c r="H31" s="227"/>
      <c r="I31" s="228">
        <f>ROUND(E31*H31,2)</f>
        <v>0</v>
      </c>
      <c r="J31" s="227"/>
      <c r="K31" s="228">
        <f>ROUND(E31*J31,2)</f>
        <v>0</v>
      </c>
      <c r="L31" s="228">
        <v>21</v>
      </c>
      <c r="M31" s="228">
        <f>G31*(1+L31/100)</f>
        <v>0</v>
      </c>
      <c r="N31" s="221">
        <v>3.02639</v>
      </c>
      <c r="O31" s="221">
        <f>ROUND(E31*N31,5)</f>
        <v>1.5132</v>
      </c>
      <c r="P31" s="221">
        <v>0</v>
      </c>
      <c r="Q31" s="221">
        <f>ROUND(E31*P31,5)</f>
        <v>0</v>
      </c>
      <c r="R31" s="221"/>
      <c r="S31" s="221"/>
      <c r="T31" s="221">
        <v>2.45376</v>
      </c>
      <c r="U31" s="221">
        <f>ROUND(E31*T31,2)</f>
        <v>1.23</v>
      </c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161</v>
      </c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ht="19.5" outlineLevel="1">
      <c r="A32" s="213">
        <v>23</v>
      </c>
      <c r="B32" s="219" t="s">
        <v>162</v>
      </c>
      <c r="C32" s="250" t="s">
        <v>163</v>
      </c>
      <c r="D32" s="221" t="s">
        <v>124</v>
      </c>
      <c r="E32" s="224">
        <v>3.5</v>
      </c>
      <c r="F32" s="227"/>
      <c r="G32" s="228">
        <f>ROUND(E32*F32,2)</f>
        <v>0</v>
      </c>
      <c r="H32" s="227"/>
      <c r="I32" s="228">
        <f>ROUND(E32*H32,2)</f>
        <v>0</v>
      </c>
      <c r="J32" s="227"/>
      <c r="K32" s="228">
        <f>ROUND(E32*J32,2)</f>
        <v>0</v>
      </c>
      <c r="L32" s="228">
        <v>21</v>
      </c>
      <c r="M32" s="228">
        <f>G32*(1+L32/100)</f>
        <v>0</v>
      </c>
      <c r="N32" s="221">
        <v>3.62335</v>
      </c>
      <c r="O32" s="221">
        <f>ROUND(E32*N32,5)</f>
        <v>12.68173</v>
      </c>
      <c r="P32" s="221">
        <v>0</v>
      </c>
      <c r="Q32" s="221">
        <f>ROUND(E32*P32,5)</f>
        <v>0</v>
      </c>
      <c r="R32" s="221"/>
      <c r="S32" s="221"/>
      <c r="T32" s="221">
        <v>5.2738</v>
      </c>
      <c r="U32" s="221">
        <f>ROUND(E32*T32,2)</f>
        <v>18.46</v>
      </c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161</v>
      </c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31" ht="12">
      <c r="A33" s="216" t="s">
        <v>108</v>
      </c>
      <c r="B33" s="220" t="s">
        <v>62</v>
      </c>
      <c r="C33" s="251" t="s">
        <v>63</v>
      </c>
      <c r="D33" s="222"/>
      <c r="E33" s="225"/>
      <c r="F33" s="229"/>
      <c r="G33" s="229">
        <f>SUMIF(AE34:AE37,"&lt;&gt;NOR",G34:G37)</f>
        <v>0</v>
      </c>
      <c r="H33" s="229"/>
      <c r="I33" s="229">
        <f>SUM(I34:I37)</f>
        <v>0</v>
      </c>
      <c r="J33" s="229"/>
      <c r="K33" s="229">
        <f>SUM(K34:K37)</f>
        <v>0</v>
      </c>
      <c r="L33" s="229"/>
      <c r="M33" s="229">
        <f>SUM(M34:M37)</f>
        <v>0</v>
      </c>
      <c r="N33" s="222"/>
      <c r="O33" s="222">
        <f>SUM(O34:O37)</f>
        <v>18.00838</v>
      </c>
      <c r="P33" s="222"/>
      <c r="Q33" s="222">
        <f>SUM(Q34:Q37)</f>
        <v>0</v>
      </c>
      <c r="R33" s="222"/>
      <c r="S33" s="222"/>
      <c r="T33" s="222"/>
      <c r="U33" s="222">
        <f>SUM(U34:U37)</f>
        <v>78.30999999999999</v>
      </c>
      <c r="AE33" t="s">
        <v>109</v>
      </c>
    </row>
    <row r="34" spans="1:60" ht="12" outlineLevel="1">
      <c r="A34" s="213">
        <v>24</v>
      </c>
      <c r="B34" s="219" t="s">
        <v>164</v>
      </c>
      <c r="C34" s="250" t="s">
        <v>165</v>
      </c>
      <c r="D34" s="221" t="s">
        <v>133</v>
      </c>
      <c r="E34" s="224">
        <v>25</v>
      </c>
      <c r="F34" s="227"/>
      <c r="G34" s="228">
        <f>ROUND(E34*F34,2)</f>
        <v>0</v>
      </c>
      <c r="H34" s="227"/>
      <c r="I34" s="228">
        <f>ROUND(E34*H34,2)</f>
        <v>0</v>
      </c>
      <c r="J34" s="227"/>
      <c r="K34" s="228">
        <f>ROUND(E34*J34,2)</f>
        <v>0</v>
      </c>
      <c r="L34" s="228">
        <v>21</v>
      </c>
      <c r="M34" s="228">
        <f>G34*(1+L34/100)</f>
        <v>0</v>
      </c>
      <c r="N34" s="221">
        <v>0.58415</v>
      </c>
      <c r="O34" s="221">
        <f>ROUND(E34*N34,5)</f>
        <v>14.60375</v>
      </c>
      <c r="P34" s="221">
        <v>0</v>
      </c>
      <c r="Q34" s="221">
        <f>ROUND(E34*P34,5)</f>
        <v>0</v>
      </c>
      <c r="R34" s="221"/>
      <c r="S34" s="221"/>
      <c r="T34" s="221">
        <v>2.37473</v>
      </c>
      <c r="U34" s="221">
        <f>ROUND(E34*T34,2)</f>
        <v>59.37</v>
      </c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161</v>
      </c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ht="19.5" outlineLevel="1">
      <c r="A35" s="213">
        <v>25</v>
      </c>
      <c r="B35" s="219" t="s">
        <v>166</v>
      </c>
      <c r="C35" s="250" t="s">
        <v>167</v>
      </c>
      <c r="D35" s="221" t="s">
        <v>168</v>
      </c>
      <c r="E35" s="224">
        <v>15</v>
      </c>
      <c r="F35" s="227"/>
      <c r="G35" s="228">
        <f>ROUND(E35*F35,2)</f>
        <v>0</v>
      </c>
      <c r="H35" s="227"/>
      <c r="I35" s="228">
        <f>ROUND(E35*H35,2)</f>
        <v>0</v>
      </c>
      <c r="J35" s="227"/>
      <c r="K35" s="228">
        <f>ROUND(E35*J35,2)</f>
        <v>0</v>
      </c>
      <c r="L35" s="228">
        <v>21</v>
      </c>
      <c r="M35" s="228">
        <f>G35*(1+L35/100)</f>
        <v>0</v>
      </c>
      <c r="N35" s="221">
        <v>0.13813</v>
      </c>
      <c r="O35" s="221">
        <f>ROUND(E35*N35,5)</f>
        <v>2.07195</v>
      </c>
      <c r="P35" s="221">
        <v>0</v>
      </c>
      <c r="Q35" s="221">
        <f>ROUND(E35*P35,5)</f>
        <v>0</v>
      </c>
      <c r="R35" s="221"/>
      <c r="S35" s="221"/>
      <c r="T35" s="221">
        <v>0.57368</v>
      </c>
      <c r="U35" s="221">
        <f>ROUND(E35*T35,2)</f>
        <v>8.61</v>
      </c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161</v>
      </c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ht="19.5" outlineLevel="1">
      <c r="A36" s="213">
        <v>26</v>
      </c>
      <c r="B36" s="219" t="s">
        <v>169</v>
      </c>
      <c r="C36" s="250" t="s">
        <v>170</v>
      </c>
      <c r="D36" s="221" t="s">
        <v>168</v>
      </c>
      <c r="E36" s="224">
        <v>16</v>
      </c>
      <c r="F36" s="227"/>
      <c r="G36" s="228">
        <f>ROUND(E36*F36,2)</f>
        <v>0</v>
      </c>
      <c r="H36" s="227"/>
      <c r="I36" s="228">
        <f>ROUND(E36*H36,2)</f>
        <v>0</v>
      </c>
      <c r="J36" s="227"/>
      <c r="K36" s="228">
        <f>ROUND(E36*J36,2)</f>
        <v>0</v>
      </c>
      <c r="L36" s="228">
        <v>21</v>
      </c>
      <c r="M36" s="228">
        <f>G36*(1+L36/100)</f>
        <v>0</v>
      </c>
      <c r="N36" s="221">
        <v>0.08323</v>
      </c>
      <c r="O36" s="221">
        <f>ROUND(E36*N36,5)</f>
        <v>1.33168</v>
      </c>
      <c r="P36" s="221">
        <v>0</v>
      </c>
      <c r="Q36" s="221">
        <f>ROUND(E36*P36,5)</f>
        <v>0</v>
      </c>
      <c r="R36" s="221"/>
      <c r="S36" s="221"/>
      <c r="T36" s="221">
        <v>0.37191</v>
      </c>
      <c r="U36" s="221">
        <f>ROUND(E36*T36,2)</f>
        <v>5.95</v>
      </c>
      <c r="V36" s="212"/>
      <c r="W36" s="212"/>
      <c r="X36" s="212"/>
      <c r="Y36" s="212"/>
      <c r="Z36" s="212"/>
      <c r="AA36" s="212"/>
      <c r="AB36" s="212"/>
      <c r="AC36" s="212"/>
      <c r="AD36" s="212"/>
      <c r="AE36" s="212" t="s">
        <v>161</v>
      </c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ht="12" outlineLevel="1">
      <c r="A37" s="213">
        <v>27</v>
      </c>
      <c r="B37" s="219" t="s">
        <v>171</v>
      </c>
      <c r="C37" s="250" t="s">
        <v>172</v>
      </c>
      <c r="D37" s="221" t="s">
        <v>168</v>
      </c>
      <c r="E37" s="224">
        <v>1</v>
      </c>
      <c r="F37" s="227"/>
      <c r="G37" s="228">
        <f>ROUND(E37*F37,2)</f>
        <v>0</v>
      </c>
      <c r="H37" s="227"/>
      <c r="I37" s="228">
        <f>ROUND(E37*H37,2)</f>
        <v>0</v>
      </c>
      <c r="J37" s="227"/>
      <c r="K37" s="228">
        <f>ROUND(E37*J37,2)</f>
        <v>0</v>
      </c>
      <c r="L37" s="228">
        <v>21</v>
      </c>
      <c r="M37" s="228">
        <f>G37*(1+L37/100)</f>
        <v>0</v>
      </c>
      <c r="N37" s="221">
        <v>0.001</v>
      </c>
      <c r="O37" s="221">
        <f>ROUND(E37*N37,5)</f>
        <v>0.001</v>
      </c>
      <c r="P37" s="221">
        <v>0</v>
      </c>
      <c r="Q37" s="221">
        <f>ROUND(E37*P37,5)</f>
        <v>0</v>
      </c>
      <c r="R37" s="221"/>
      <c r="S37" s="221"/>
      <c r="T37" s="221">
        <v>4.38</v>
      </c>
      <c r="U37" s="221">
        <f>ROUND(E37*T37,2)</f>
        <v>4.38</v>
      </c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113</v>
      </c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31" ht="12">
      <c r="A38" s="216" t="s">
        <v>108</v>
      </c>
      <c r="B38" s="220" t="s">
        <v>64</v>
      </c>
      <c r="C38" s="251" t="s">
        <v>65</v>
      </c>
      <c r="D38" s="222"/>
      <c r="E38" s="225"/>
      <c r="F38" s="229"/>
      <c r="G38" s="229">
        <f>SUMIF(AE39:AE39,"&lt;&gt;NOR",G39:G39)</f>
        <v>0</v>
      </c>
      <c r="H38" s="229"/>
      <c r="I38" s="229">
        <f>SUM(I39:I39)</f>
        <v>0</v>
      </c>
      <c r="J38" s="229"/>
      <c r="K38" s="229">
        <f>SUM(K39:K39)</f>
        <v>0</v>
      </c>
      <c r="L38" s="229"/>
      <c r="M38" s="229">
        <f>SUM(M39:M39)</f>
        <v>0</v>
      </c>
      <c r="N38" s="222"/>
      <c r="O38" s="222">
        <f>SUM(O39:O39)</f>
        <v>2.32204</v>
      </c>
      <c r="P38" s="222"/>
      <c r="Q38" s="222">
        <f>SUM(Q39:Q39)</f>
        <v>0</v>
      </c>
      <c r="R38" s="222"/>
      <c r="S38" s="222"/>
      <c r="T38" s="222"/>
      <c r="U38" s="222">
        <f>SUM(U39:U39)</f>
        <v>18.96</v>
      </c>
      <c r="AE38" t="s">
        <v>109</v>
      </c>
    </row>
    <row r="39" spans="1:60" ht="19.5" outlineLevel="1">
      <c r="A39" s="213">
        <v>28</v>
      </c>
      <c r="B39" s="219" t="s">
        <v>173</v>
      </c>
      <c r="C39" s="250" t="s">
        <v>174</v>
      </c>
      <c r="D39" s="221" t="s">
        <v>119</v>
      </c>
      <c r="E39" s="224">
        <v>14</v>
      </c>
      <c r="F39" s="227"/>
      <c r="G39" s="228">
        <f>ROUND(E39*F39,2)</f>
        <v>0</v>
      </c>
      <c r="H39" s="227"/>
      <c r="I39" s="228">
        <f>ROUND(E39*H39,2)</f>
        <v>0</v>
      </c>
      <c r="J39" s="227"/>
      <c r="K39" s="228">
        <f>ROUND(E39*J39,2)</f>
        <v>0</v>
      </c>
      <c r="L39" s="228">
        <v>21</v>
      </c>
      <c r="M39" s="228">
        <f>G39*(1+L39/100)</f>
        <v>0</v>
      </c>
      <c r="N39" s="221">
        <v>0.16586</v>
      </c>
      <c r="O39" s="221">
        <f>ROUND(E39*N39,5)</f>
        <v>2.32204</v>
      </c>
      <c r="P39" s="221">
        <v>0</v>
      </c>
      <c r="Q39" s="221">
        <f>ROUND(E39*P39,5)</f>
        <v>0</v>
      </c>
      <c r="R39" s="221"/>
      <c r="S39" s="221"/>
      <c r="T39" s="221">
        <v>1.35443</v>
      </c>
      <c r="U39" s="221">
        <f>ROUND(E39*T39,2)</f>
        <v>18.96</v>
      </c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161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31" ht="12">
      <c r="A40" s="216" t="s">
        <v>108</v>
      </c>
      <c r="B40" s="220" t="s">
        <v>66</v>
      </c>
      <c r="C40" s="251" t="s">
        <v>67</v>
      </c>
      <c r="D40" s="222"/>
      <c r="E40" s="225"/>
      <c r="F40" s="229"/>
      <c r="G40" s="229">
        <f>SUMIF(AE41:AE41,"&lt;&gt;NOR",G41:G41)</f>
        <v>0</v>
      </c>
      <c r="H40" s="229"/>
      <c r="I40" s="229">
        <f>SUM(I41:I41)</f>
        <v>0</v>
      </c>
      <c r="J40" s="229"/>
      <c r="K40" s="229">
        <f>SUM(K41:K41)</f>
        <v>0</v>
      </c>
      <c r="L40" s="229"/>
      <c r="M40" s="229">
        <f>SUM(M41:M41)</f>
        <v>0</v>
      </c>
      <c r="N40" s="222"/>
      <c r="O40" s="222">
        <f>SUM(O41:O41)</f>
        <v>3.59022</v>
      </c>
      <c r="P40" s="222"/>
      <c r="Q40" s="222">
        <f>SUM(Q41:Q41)</f>
        <v>0</v>
      </c>
      <c r="R40" s="222"/>
      <c r="S40" s="222"/>
      <c r="T40" s="222"/>
      <c r="U40" s="222">
        <f>SUM(U41:U41)</f>
        <v>4.79</v>
      </c>
      <c r="AE40" t="s">
        <v>109</v>
      </c>
    </row>
    <row r="41" spans="1:60" ht="19.5" outlineLevel="1">
      <c r="A41" s="213">
        <v>29</v>
      </c>
      <c r="B41" s="219" t="s">
        <v>175</v>
      </c>
      <c r="C41" s="250" t="s">
        <v>176</v>
      </c>
      <c r="D41" s="221" t="s">
        <v>133</v>
      </c>
      <c r="E41" s="224">
        <v>6</v>
      </c>
      <c r="F41" s="227"/>
      <c r="G41" s="228">
        <f>ROUND(E41*F41,2)</f>
        <v>0</v>
      </c>
      <c r="H41" s="227"/>
      <c r="I41" s="228">
        <f>ROUND(E41*H41,2)</f>
        <v>0</v>
      </c>
      <c r="J41" s="227"/>
      <c r="K41" s="228">
        <f>ROUND(E41*J41,2)</f>
        <v>0</v>
      </c>
      <c r="L41" s="228">
        <v>21</v>
      </c>
      <c r="M41" s="228">
        <f>G41*(1+L41/100)</f>
        <v>0</v>
      </c>
      <c r="N41" s="221">
        <v>0.59837</v>
      </c>
      <c r="O41" s="221">
        <f>ROUND(E41*N41,5)</f>
        <v>3.59022</v>
      </c>
      <c r="P41" s="221">
        <v>0</v>
      </c>
      <c r="Q41" s="221">
        <f>ROUND(E41*P41,5)</f>
        <v>0</v>
      </c>
      <c r="R41" s="221"/>
      <c r="S41" s="221"/>
      <c r="T41" s="221">
        <v>0.79814</v>
      </c>
      <c r="U41" s="221">
        <f>ROUND(E41*T41,2)</f>
        <v>4.79</v>
      </c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161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31" ht="12">
      <c r="A42" s="216" t="s">
        <v>108</v>
      </c>
      <c r="B42" s="220" t="s">
        <v>68</v>
      </c>
      <c r="C42" s="251" t="s">
        <v>69</v>
      </c>
      <c r="D42" s="222"/>
      <c r="E42" s="225"/>
      <c r="F42" s="229"/>
      <c r="G42" s="229">
        <f>SUMIF(AE43:AE43,"&lt;&gt;NOR",G43:G43)</f>
        <v>0</v>
      </c>
      <c r="H42" s="229"/>
      <c r="I42" s="229">
        <f>SUM(I43:I43)</f>
        <v>0</v>
      </c>
      <c r="J42" s="229"/>
      <c r="K42" s="229">
        <f>SUM(K43:K43)</f>
        <v>0</v>
      </c>
      <c r="L42" s="229"/>
      <c r="M42" s="229">
        <f>SUM(M43:M43)</f>
        <v>0</v>
      </c>
      <c r="N42" s="222"/>
      <c r="O42" s="222">
        <f>SUM(O43:O43)</f>
        <v>1.31043</v>
      </c>
      <c r="P42" s="222"/>
      <c r="Q42" s="222">
        <f>SUM(Q43:Q43)</f>
        <v>0</v>
      </c>
      <c r="R42" s="222"/>
      <c r="S42" s="222"/>
      <c r="T42" s="222"/>
      <c r="U42" s="222">
        <f>SUM(U43:U43)</f>
        <v>19.41</v>
      </c>
      <c r="AE42" t="s">
        <v>109</v>
      </c>
    </row>
    <row r="43" spans="1:60" ht="19.5" outlineLevel="1">
      <c r="A43" s="213">
        <v>30</v>
      </c>
      <c r="B43" s="219" t="s">
        <v>177</v>
      </c>
      <c r="C43" s="250" t="s">
        <v>178</v>
      </c>
      <c r="D43" s="221" t="s">
        <v>133</v>
      </c>
      <c r="E43" s="224">
        <v>28.5</v>
      </c>
      <c r="F43" s="227"/>
      <c r="G43" s="228">
        <f>ROUND(E43*F43,2)</f>
        <v>0</v>
      </c>
      <c r="H43" s="227"/>
      <c r="I43" s="228">
        <f>ROUND(E43*H43,2)</f>
        <v>0</v>
      </c>
      <c r="J43" s="227"/>
      <c r="K43" s="228">
        <f>ROUND(E43*J43,2)</f>
        <v>0</v>
      </c>
      <c r="L43" s="228">
        <v>21</v>
      </c>
      <c r="M43" s="228">
        <f>G43*(1+L43/100)</f>
        <v>0</v>
      </c>
      <c r="N43" s="221">
        <v>0.04598</v>
      </c>
      <c r="O43" s="221">
        <f>ROUND(E43*N43,5)</f>
        <v>1.31043</v>
      </c>
      <c r="P43" s="221">
        <v>0</v>
      </c>
      <c r="Q43" s="221">
        <f>ROUND(E43*P43,5)</f>
        <v>0</v>
      </c>
      <c r="R43" s="221"/>
      <c r="S43" s="221"/>
      <c r="T43" s="221">
        <v>0.68105</v>
      </c>
      <c r="U43" s="221">
        <f>ROUND(E43*T43,2)</f>
        <v>19.41</v>
      </c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161</v>
      </c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31" ht="12">
      <c r="A44" s="216" t="s">
        <v>108</v>
      </c>
      <c r="B44" s="220" t="s">
        <v>70</v>
      </c>
      <c r="C44" s="251" t="s">
        <v>71</v>
      </c>
      <c r="D44" s="222"/>
      <c r="E44" s="225"/>
      <c r="F44" s="229"/>
      <c r="G44" s="229">
        <f>SUMIF(AE45:AE45,"&lt;&gt;NOR",G45:G45)</f>
        <v>0</v>
      </c>
      <c r="H44" s="229"/>
      <c r="I44" s="229">
        <f>SUM(I45:I45)</f>
        <v>0</v>
      </c>
      <c r="J44" s="229"/>
      <c r="K44" s="229">
        <f>SUM(K45:K45)</f>
        <v>0</v>
      </c>
      <c r="L44" s="229"/>
      <c r="M44" s="229">
        <f>SUM(M45:M45)</f>
        <v>0</v>
      </c>
      <c r="N44" s="222"/>
      <c r="O44" s="222">
        <f>SUM(O45:O45)</f>
        <v>0.49542</v>
      </c>
      <c r="P44" s="222"/>
      <c r="Q44" s="222">
        <f>SUM(Q45:Q45)</f>
        <v>0</v>
      </c>
      <c r="R44" s="222"/>
      <c r="S44" s="222"/>
      <c r="T44" s="222"/>
      <c r="U44" s="222">
        <f>SUM(U45:U45)</f>
        <v>8.78</v>
      </c>
      <c r="AE44" t="s">
        <v>109</v>
      </c>
    </row>
    <row r="45" spans="1:60" ht="19.5" outlineLevel="1">
      <c r="A45" s="213">
        <v>31</v>
      </c>
      <c r="B45" s="219" t="s">
        <v>179</v>
      </c>
      <c r="C45" s="250" t="s">
        <v>180</v>
      </c>
      <c r="D45" s="221" t="s">
        <v>133</v>
      </c>
      <c r="E45" s="224">
        <v>6</v>
      </c>
      <c r="F45" s="227"/>
      <c r="G45" s="228">
        <f>ROUND(E45*F45,2)</f>
        <v>0</v>
      </c>
      <c r="H45" s="227"/>
      <c r="I45" s="228">
        <f>ROUND(E45*H45,2)</f>
        <v>0</v>
      </c>
      <c r="J45" s="227"/>
      <c r="K45" s="228">
        <f>ROUND(E45*J45,2)</f>
        <v>0</v>
      </c>
      <c r="L45" s="228">
        <v>21</v>
      </c>
      <c r="M45" s="228">
        <f>G45*(1+L45/100)</f>
        <v>0</v>
      </c>
      <c r="N45" s="221">
        <v>0.08257</v>
      </c>
      <c r="O45" s="221">
        <f>ROUND(E45*N45,5)</f>
        <v>0.49542</v>
      </c>
      <c r="P45" s="221">
        <v>0</v>
      </c>
      <c r="Q45" s="221">
        <f>ROUND(E45*P45,5)</f>
        <v>0</v>
      </c>
      <c r="R45" s="221"/>
      <c r="S45" s="221"/>
      <c r="T45" s="221">
        <v>1.46295</v>
      </c>
      <c r="U45" s="221">
        <f>ROUND(E45*T45,2)</f>
        <v>8.78</v>
      </c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161</v>
      </c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31" ht="12">
      <c r="A46" s="216" t="s">
        <v>108</v>
      </c>
      <c r="B46" s="220" t="s">
        <v>72</v>
      </c>
      <c r="C46" s="251" t="s">
        <v>73</v>
      </c>
      <c r="D46" s="222"/>
      <c r="E46" s="225"/>
      <c r="F46" s="229"/>
      <c r="G46" s="229">
        <f>SUMIF(AE47:AE47,"&lt;&gt;NOR",G47:G47)</f>
        <v>0</v>
      </c>
      <c r="H46" s="229"/>
      <c r="I46" s="229">
        <f>SUM(I47:I47)</f>
        <v>0</v>
      </c>
      <c r="J46" s="229"/>
      <c r="K46" s="229">
        <f>SUM(K47:K47)</f>
        <v>0</v>
      </c>
      <c r="L46" s="229"/>
      <c r="M46" s="229">
        <f>SUM(M47:M47)</f>
        <v>0</v>
      </c>
      <c r="N46" s="222"/>
      <c r="O46" s="222">
        <f>SUM(O47:O47)</f>
        <v>0.92985</v>
      </c>
      <c r="P46" s="222"/>
      <c r="Q46" s="222">
        <f>SUM(Q47:Q47)</f>
        <v>0</v>
      </c>
      <c r="R46" s="222"/>
      <c r="S46" s="222"/>
      <c r="T46" s="222"/>
      <c r="U46" s="222">
        <f>SUM(U47:U47)</f>
        <v>1.82</v>
      </c>
      <c r="AE46" t="s">
        <v>109</v>
      </c>
    </row>
    <row r="47" spans="1:60" ht="12" outlineLevel="1">
      <c r="A47" s="213">
        <v>32</v>
      </c>
      <c r="B47" s="219" t="s">
        <v>181</v>
      </c>
      <c r="C47" s="250" t="s">
        <v>182</v>
      </c>
      <c r="D47" s="221" t="s">
        <v>133</v>
      </c>
      <c r="E47" s="224">
        <v>3</v>
      </c>
      <c r="F47" s="227"/>
      <c r="G47" s="228">
        <f>ROUND(E47*F47,2)</f>
        <v>0</v>
      </c>
      <c r="H47" s="227"/>
      <c r="I47" s="228">
        <f>ROUND(E47*H47,2)</f>
        <v>0</v>
      </c>
      <c r="J47" s="227"/>
      <c r="K47" s="228">
        <f>ROUND(E47*J47,2)</f>
        <v>0</v>
      </c>
      <c r="L47" s="228">
        <v>21</v>
      </c>
      <c r="M47" s="228">
        <f>G47*(1+L47/100)</f>
        <v>0</v>
      </c>
      <c r="N47" s="221">
        <v>0.30995</v>
      </c>
      <c r="O47" s="221">
        <f>ROUND(E47*N47,5)</f>
        <v>0.92985</v>
      </c>
      <c r="P47" s="221">
        <v>0</v>
      </c>
      <c r="Q47" s="221">
        <f>ROUND(E47*P47,5)</f>
        <v>0</v>
      </c>
      <c r="R47" s="221"/>
      <c r="S47" s="221"/>
      <c r="T47" s="221">
        <v>0.60832</v>
      </c>
      <c r="U47" s="221">
        <f>ROUND(E47*T47,2)</f>
        <v>1.82</v>
      </c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161</v>
      </c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31" ht="12">
      <c r="A48" s="216" t="s">
        <v>108</v>
      </c>
      <c r="B48" s="220" t="s">
        <v>74</v>
      </c>
      <c r="C48" s="251" t="s">
        <v>183</v>
      </c>
      <c r="D48" s="222"/>
      <c r="E48" s="225"/>
      <c r="F48" s="229"/>
      <c r="G48" s="229">
        <f>SUMIF(AE49:AE57,"&lt;&gt;NOR",G49:G57)</f>
        <v>0</v>
      </c>
      <c r="H48" s="229"/>
      <c r="I48" s="229">
        <f>SUM(I49:I57)</f>
        <v>0</v>
      </c>
      <c r="J48" s="229"/>
      <c r="K48" s="229">
        <f>SUM(K49:K57)</f>
        <v>0</v>
      </c>
      <c r="L48" s="229"/>
      <c r="M48" s="229">
        <f>SUM(M49:M57)</f>
        <v>0</v>
      </c>
      <c r="N48" s="222"/>
      <c r="O48" s="222">
        <f>SUM(O49:O57)</f>
        <v>24.441779999999998</v>
      </c>
      <c r="P48" s="222"/>
      <c r="Q48" s="222">
        <f>SUM(Q49:Q57)</f>
        <v>0</v>
      </c>
      <c r="R48" s="222"/>
      <c r="S48" s="222"/>
      <c r="T48" s="222"/>
      <c r="U48" s="222">
        <f>SUM(U49:U57)</f>
        <v>131.75</v>
      </c>
      <c r="AE48" t="s">
        <v>109</v>
      </c>
    </row>
    <row r="49" spans="1:60" ht="12" outlineLevel="1">
      <c r="A49" s="213">
        <v>33</v>
      </c>
      <c r="B49" s="219" t="s">
        <v>184</v>
      </c>
      <c r="C49" s="250" t="s">
        <v>185</v>
      </c>
      <c r="D49" s="221" t="s">
        <v>168</v>
      </c>
      <c r="E49" s="224">
        <v>8</v>
      </c>
      <c r="F49" s="227"/>
      <c r="G49" s="228">
        <f>ROUND(E49*F49,2)</f>
        <v>0</v>
      </c>
      <c r="H49" s="227"/>
      <c r="I49" s="228">
        <f>ROUND(E49*H49,2)</f>
        <v>0</v>
      </c>
      <c r="J49" s="227"/>
      <c r="K49" s="228">
        <f>ROUND(E49*J49,2)</f>
        <v>0</v>
      </c>
      <c r="L49" s="228">
        <v>21</v>
      </c>
      <c r="M49" s="228">
        <f>G49*(1+L49/100)</f>
        <v>0</v>
      </c>
      <c r="N49" s="221">
        <v>0.28652</v>
      </c>
      <c r="O49" s="221">
        <f>ROUND(E49*N49,5)</f>
        <v>2.29216</v>
      </c>
      <c r="P49" s="221">
        <v>0</v>
      </c>
      <c r="Q49" s="221">
        <f>ROUND(E49*P49,5)</f>
        <v>0</v>
      </c>
      <c r="R49" s="221"/>
      <c r="S49" s="221"/>
      <c r="T49" s="221">
        <v>3.286</v>
      </c>
      <c r="U49" s="221">
        <f>ROUND(E49*T49,2)</f>
        <v>26.29</v>
      </c>
      <c r="V49" s="212"/>
      <c r="W49" s="212"/>
      <c r="X49" s="212"/>
      <c r="Y49" s="212"/>
      <c r="Z49" s="212"/>
      <c r="AA49" s="212"/>
      <c r="AB49" s="212"/>
      <c r="AC49" s="212"/>
      <c r="AD49" s="212"/>
      <c r="AE49" s="212" t="s">
        <v>113</v>
      </c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ht="19.5" outlineLevel="1">
      <c r="A50" s="213">
        <v>34</v>
      </c>
      <c r="B50" s="219" t="s">
        <v>186</v>
      </c>
      <c r="C50" s="250" t="s">
        <v>187</v>
      </c>
      <c r="D50" s="221" t="s">
        <v>168</v>
      </c>
      <c r="E50" s="224">
        <v>5</v>
      </c>
      <c r="F50" s="227"/>
      <c r="G50" s="228">
        <f>ROUND(E50*F50,2)</f>
        <v>0</v>
      </c>
      <c r="H50" s="227"/>
      <c r="I50" s="228">
        <f>ROUND(E50*H50,2)</f>
        <v>0</v>
      </c>
      <c r="J50" s="227"/>
      <c r="K50" s="228">
        <f>ROUND(E50*J50,2)</f>
        <v>0</v>
      </c>
      <c r="L50" s="228">
        <v>21</v>
      </c>
      <c r="M50" s="228">
        <f>G50*(1+L50/100)</f>
        <v>0</v>
      </c>
      <c r="N50" s="221">
        <v>0</v>
      </c>
      <c r="O50" s="221">
        <f>ROUND(E50*N50,5)</f>
        <v>0</v>
      </c>
      <c r="P50" s="221">
        <v>0</v>
      </c>
      <c r="Q50" s="221">
        <f>ROUND(E50*P50,5)</f>
        <v>0</v>
      </c>
      <c r="R50" s="221"/>
      <c r="S50" s="221"/>
      <c r="T50" s="221">
        <v>0.79</v>
      </c>
      <c r="U50" s="221">
        <f>ROUND(E50*T50,2)</f>
        <v>3.95</v>
      </c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113</v>
      </c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ht="12" outlineLevel="1">
      <c r="A51" s="213">
        <v>35</v>
      </c>
      <c r="B51" s="219" t="s">
        <v>188</v>
      </c>
      <c r="C51" s="250" t="s">
        <v>189</v>
      </c>
      <c r="D51" s="221" t="s">
        <v>168</v>
      </c>
      <c r="E51" s="224">
        <v>1</v>
      </c>
      <c r="F51" s="227"/>
      <c r="G51" s="228">
        <f>ROUND(E51*F51,2)</f>
        <v>0</v>
      </c>
      <c r="H51" s="227"/>
      <c r="I51" s="228">
        <f>ROUND(E51*H51,2)</f>
        <v>0</v>
      </c>
      <c r="J51" s="227"/>
      <c r="K51" s="228">
        <f>ROUND(E51*J51,2)</f>
        <v>0</v>
      </c>
      <c r="L51" s="228">
        <v>21</v>
      </c>
      <c r="M51" s="228">
        <f>G51*(1+L51/100)</f>
        <v>0</v>
      </c>
      <c r="N51" s="221">
        <v>0.25</v>
      </c>
      <c r="O51" s="221">
        <f>ROUND(E51*N51,5)</f>
        <v>0.25</v>
      </c>
      <c r="P51" s="221">
        <v>0</v>
      </c>
      <c r="Q51" s="221">
        <f>ROUND(E51*P51,5)</f>
        <v>0</v>
      </c>
      <c r="R51" s="221"/>
      <c r="S51" s="221"/>
      <c r="T51" s="221">
        <v>0</v>
      </c>
      <c r="U51" s="221">
        <f>ROUND(E51*T51,2)</f>
        <v>0</v>
      </c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156</v>
      </c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ht="12" outlineLevel="1">
      <c r="A52" s="213">
        <v>36</v>
      </c>
      <c r="B52" s="219" t="s">
        <v>190</v>
      </c>
      <c r="C52" s="250" t="s">
        <v>191</v>
      </c>
      <c r="D52" s="221" t="s">
        <v>168</v>
      </c>
      <c r="E52" s="224">
        <v>4</v>
      </c>
      <c r="F52" s="227"/>
      <c r="G52" s="228">
        <f>ROUND(E52*F52,2)</f>
        <v>0</v>
      </c>
      <c r="H52" s="227"/>
      <c r="I52" s="228">
        <f>ROUND(E52*H52,2)</f>
        <v>0</v>
      </c>
      <c r="J52" s="227"/>
      <c r="K52" s="228">
        <f>ROUND(E52*J52,2)</f>
        <v>0</v>
      </c>
      <c r="L52" s="228">
        <v>21</v>
      </c>
      <c r="M52" s="228">
        <f>G52*(1+L52/100)</f>
        <v>0</v>
      </c>
      <c r="N52" s="221">
        <v>0.52</v>
      </c>
      <c r="O52" s="221">
        <f>ROUND(E52*N52,5)</f>
        <v>2.08</v>
      </c>
      <c r="P52" s="221">
        <v>0</v>
      </c>
      <c r="Q52" s="221">
        <f>ROUND(E52*P52,5)</f>
        <v>0</v>
      </c>
      <c r="R52" s="221"/>
      <c r="S52" s="221"/>
      <c r="T52" s="221">
        <v>0</v>
      </c>
      <c r="U52" s="221">
        <f>ROUND(E52*T52,2)</f>
        <v>0</v>
      </c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156</v>
      </c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ht="12" outlineLevel="1">
      <c r="A53" s="213">
        <v>37</v>
      </c>
      <c r="B53" s="219" t="s">
        <v>192</v>
      </c>
      <c r="C53" s="250" t="s">
        <v>193</v>
      </c>
      <c r="D53" s="221" t="s">
        <v>168</v>
      </c>
      <c r="E53" s="224">
        <v>8</v>
      </c>
      <c r="F53" s="227"/>
      <c r="G53" s="228">
        <f>ROUND(E53*F53,2)</f>
        <v>0</v>
      </c>
      <c r="H53" s="227"/>
      <c r="I53" s="228">
        <f>ROUND(E53*H53,2)</f>
        <v>0</v>
      </c>
      <c r="J53" s="227"/>
      <c r="K53" s="228">
        <f>ROUND(E53*J53,2)</f>
        <v>0</v>
      </c>
      <c r="L53" s="228">
        <v>21</v>
      </c>
      <c r="M53" s="228">
        <f>G53*(1+L53/100)</f>
        <v>0</v>
      </c>
      <c r="N53" s="221">
        <v>1.035</v>
      </c>
      <c r="O53" s="221">
        <f>ROUND(E53*N53,5)</f>
        <v>8.28</v>
      </c>
      <c r="P53" s="221">
        <v>0</v>
      </c>
      <c r="Q53" s="221">
        <f>ROUND(E53*P53,5)</f>
        <v>0</v>
      </c>
      <c r="R53" s="221"/>
      <c r="S53" s="221"/>
      <c r="T53" s="221">
        <v>0</v>
      </c>
      <c r="U53" s="221">
        <f>ROUND(E53*T53,2)</f>
        <v>0</v>
      </c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156</v>
      </c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ht="12" outlineLevel="1">
      <c r="A54" s="213">
        <v>38</v>
      </c>
      <c r="B54" s="219" t="s">
        <v>194</v>
      </c>
      <c r="C54" s="250" t="s">
        <v>195</v>
      </c>
      <c r="D54" s="221" t="s">
        <v>168</v>
      </c>
      <c r="E54" s="224">
        <v>32</v>
      </c>
      <c r="F54" s="227"/>
      <c r="G54" s="228">
        <f>ROUND(E54*F54,2)</f>
        <v>0</v>
      </c>
      <c r="H54" s="227"/>
      <c r="I54" s="228">
        <f>ROUND(E54*H54,2)</f>
        <v>0</v>
      </c>
      <c r="J54" s="227"/>
      <c r="K54" s="228">
        <f>ROUND(E54*J54,2)</f>
        <v>0</v>
      </c>
      <c r="L54" s="228">
        <v>21</v>
      </c>
      <c r="M54" s="228">
        <f>G54*(1+L54/100)</f>
        <v>0</v>
      </c>
      <c r="N54" s="221">
        <v>0.00337</v>
      </c>
      <c r="O54" s="221">
        <f>ROUND(E54*N54,5)</f>
        <v>0.10784</v>
      </c>
      <c r="P54" s="221">
        <v>0</v>
      </c>
      <c r="Q54" s="221">
        <f>ROUND(E54*P54,5)</f>
        <v>0</v>
      </c>
      <c r="R54" s="221"/>
      <c r="S54" s="221"/>
      <c r="T54" s="221">
        <v>0.25</v>
      </c>
      <c r="U54" s="221">
        <f>ROUND(E54*T54,2)</f>
        <v>8</v>
      </c>
      <c r="V54" s="212"/>
      <c r="W54" s="212"/>
      <c r="X54" s="212"/>
      <c r="Y54" s="212"/>
      <c r="Z54" s="212"/>
      <c r="AA54" s="212"/>
      <c r="AB54" s="212"/>
      <c r="AC54" s="212"/>
      <c r="AD54" s="212"/>
      <c r="AE54" s="212" t="s">
        <v>113</v>
      </c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ht="19.5" outlineLevel="1">
      <c r="A55" s="213">
        <v>39</v>
      </c>
      <c r="B55" s="219" t="s">
        <v>196</v>
      </c>
      <c r="C55" s="250" t="s">
        <v>197</v>
      </c>
      <c r="D55" s="221" t="s">
        <v>119</v>
      </c>
      <c r="E55" s="224">
        <v>11</v>
      </c>
      <c r="F55" s="227"/>
      <c r="G55" s="228">
        <f>ROUND(E55*F55,2)</f>
        <v>0</v>
      </c>
      <c r="H55" s="227"/>
      <c r="I55" s="228">
        <f>ROUND(E55*H55,2)</f>
        <v>0</v>
      </c>
      <c r="J55" s="227"/>
      <c r="K55" s="228">
        <f>ROUND(E55*J55,2)</f>
        <v>0</v>
      </c>
      <c r="L55" s="228">
        <v>21</v>
      </c>
      <c r="M55" s="228">
        <f>G55*(1+L55/100)</f>
        <v>0</v>
      </c>
      <c r="N55" s="221">
        <v>0.83133</v>
      </c>
      <c r="O55" s="221">
        <f>ROUND(E55*N55,5)</f>
        <v>9.14463</v>
      </c>
      <c r="P55" s="221">
        <v>0</v>
      </c>
      <c r="Q55" s="221">
        <f>ROUND(E55*P55,5)</f>
        <v>0</v>
      </c>
      <c r="R55" s="221"/>
      <c r="S55" s="221"/>
      <c r="T55" s="221">
        <v>7.85003</v>
      </c>
      <c r="U55" s="221">
        <f>ROUND(E55*T55,2)</f>
        <v>86.35</v>
      </c>
      <c r="V55" s="212"/>
      <c r="W55" s="212"/>
      <c r="X55" s="212"/>
      <c r="Y55" s="212"/>
      <c r="Z55" s="212"/>
      <c r="AA55" s="212"/>
      <c r="AB55" s="212"/>
      <c r="AC55" s="212"/>
      <c r="AD55" s="212"/>
      <c r="AE55" s="212" t="s">
        <v>161</v>
      </c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ht="12" outlineLevel="1">
      <c r="A56" s="213">
        <v>40</v>
      </c>
      <c r="B56" s="219" t="s">
        <v>198</v>
      </c>
      <c r="C56" s="250" t="s">
        <v>199</v>
      </c>
      <c r="D56" s="221" t="s">
        <v>119</v>
      </c>
      <c r="E56" s="224">
        <v>11</v>
      </c>
      <c r="F56" s="227"/>
      <c r="G56" s="228">
        <f>ROUND(E56*F56,2)</f>
        <v>0</v>
      </c>
      <c r="H56" s="227"/>
      <c r="I56" s="228">
        <f>ROUND(E56*H56,2)</f>
        <v>0</v>
      </c>
      <c r="J56" s="227"/>
      <c r="K56" s="228">
        <f>ROUND(E56*J56,2)</f>
        <v>0</v>
      </c>
      <c r="L56" s="228">
        <v>21</v>
      </c>
      <c r="M56" s="228">
        <f>G56*(1+L56/100)</f>
        <v>0</v>
      </c>
      <c r="N56" s="221">
        <v>0</v>
      </c>
      <c r="O56" s="221">
        <f>ROUND(E56*N56,5)</f>
        <v>0</v>
      </c>
      <c r="P56" s="221">
        <v>0</v>
      </c>
      <c r="Q56" s="221">
        <f>ROUND(E56*P56,5)</f>
        <v>0</v>
      </c>
      <c r="R56" s="221"/>
      <c r="S56" s="221"/>
      <c r="T56" s="221">
        <v>0.059</v>
      </c>
      <c r="U56" s="221">
        <f>ROUND(E56*T56,2)</f>
        <v>0.65</v>
      </c>
      <c r="V56" s="212"/>
      <c r="W56" s="212"/>
      <c r="X56" s="212"/>
      <c r="Y56" s="212"/>
      <c r="Z56" s="212"/>
      <c r="AA56" s="212"/>
      <c r="AB56" s="212"/>
      <c r="AC56" s="212"/>
      <c r="AD56" s="212"/>
      <c r="AE56" s="212" t="s">
        <v>113</v>
      </c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ht="19.5" outlineLevel="1">
      <c r="A57" s="213">
        <v>41</v>
      </c>
      <c r="B57" s="219" t="s">
        <v>200</v>
      </c>
      <c r="C57" s="250" t="s">
        <v>201</v>
      </c>
      <c r="D57" s="221" t="s">
        <v>168</v>
      </c>
      <c r="E57" s="224">
        <v>5</v>
      </c>
      <c r="F57" s="227"/>
      <c r="G57" s="228">
        <f>ROUND(E57*F57,2)</f>
        <v>0</v>
      </c>
      <c r="H57" s="227"/>
      <c r="I57" s="228">
        <f>ROUND(E57*H57,2)</f>
        <v>0</v>
      </c>
      <c r="J57" s="227"/>
      <c r="K57" s="228">
        <f>ROUND(E57*J57,2)</f>
        <v>0</v>
      </c>
      <c r="L57" s="228">
        <v>21</v>
      </c>
      <c r="M57" s="228">
        <f>G57*(1+L57/100)</f>
        <v>0</v>
      </c>
      <c r="N57" s="221">
        <v>0.45743</v>
      </c>
      <c r="O57" s="221">
        <f>ROUND(E57*N57,5)</f>
        <v>2.28715</v>
      </c>
      <c r="P57" s="221">
        <v>0</v>
      </c>
      <c r="Q57" s="221">
        <f>ROUND(E57*P57,5)</f>
        <v>0</v>
      </c>
      <c r="R57" s="221"/>
      <c r="S57" s="221"/>
      <c r="T57" s="221">
        <v>1.302</v>
      </c>
      <c r="U57" s="221">
        <f>ROUND(E57*T57,2)</f>
        <v>6.51</v>
      </c>
      <c r="V57" s="212"/>
      <c r="W57" s="212"/>
      <c r="X57" s="212"/>
      <c r="Y57" s="212"/>
      <c r="Z57" s="212"/>
      <c r="AA57" s="212"/>
      <c r="AB57" s="212"/>
      <c r="AC57" s="212"/>
      <c r="AD57" s="212"/>
      <c r="AE57" s="212" t="s">
        <v>113</v>
      </c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31" ht="12">
      <c r="A58" s="216" t="s">
        <v>108</v>
      </c>
      <c r="B58" s="220" t="s">
        <v>75</v>
      </c>
      <c r="C58" s="251" t="s">
        <v>76</v>
      </c>
      <c r="D58" s="222"/>
      <c r="E58" s="225"/>
      <c r="F58" s="229"/>
      <c r="G58" s="229">
        <f>SUMIF(AE59:AE59,"&lt;&gt;NOR",G59:G59)</f>
        <v>0</v>
      </c>
      <c r="H58" s="229"/>
      <c r="I58" s="229">
        <f>SUM(I59:I59)</f>
        <v>0</v>
      </c>
      <c r="J58" s="229"/>
      <c r="K58" s="229">
        <f>SUM(K59:K59)</f>
        <v>0</v>
      </c>
      <c r="L58" s="229"/>
      <c r="M58" s="229">
        <f>SUM(M59:M59)</f>
        <v>0</v>
      </c>
      <c r="N58" s="222"/>
      <c r="O58" s="222">
        <f>SUM(O59:O59)</f>
        <v>0.03565</v>
      </c>
      <c r="P58" s="222"/>
      <c r="Q58" s="222">
        <f>SUM(Q59:Q59)</f>
        <v>0</v>
      </c>
      <c r="R58" s="222"/>
      <c r="S58" s="222"/>
      <c r="T58" s="222"/>
      <c r="U58" s="222">
        <f>SUM(U59:U59)</f>
        <v>4.45</v>
      </c>
      <c r="AE58" t="s">
        <v>109</v>
      </c>
    </row>
    <row r="59" spans="1:60" ht="12" outlineLevel="1">
      <c r="A59" s="213">
        <v>42</v>
      </c>
      <c r="B59" s="219" t="s">
        <v>202</v>
      </c>
      <c r="C59" s="250" t="s">
        <v>203</v>
      </c>
      <c r="D59" s="221" t="s">
        <v>168</v>
      </c>
      <c r="E59" s="224">
        <v>5</v>
      </c>
      <c r="F59" s="227"/>
      <c r="G59" s="228">
        <f>ROUND(E59*F59,2)</f>
        <v>0</v>
      </c>
      <c r="H59" s="227"/>
      <c r="I59" s="228">
        <f>ROUND(E59*H59,2)</f>
        <v>0</v>
      </c>
      <c r="J59" s="227"/>
      <c r="K59" s="228">
        <f>ROUND(E59*J59,2)</f>
        <v>0</v>
      </c>
      <c r="L59" s="228">
        <v>21</v>
      </c>
      <c r="M59" s="228">
        <f>G59*(1+L59/100)</f>
        <v>0</v>
      </c>
      <c r="N59" s="221">
        <v>0.00713</v>
      </c>
      <c r="O59" s="221">
        <f>ROUND(E59*N59,5)</f>
        <v>0.03565</v>
      </c>
      <c r="P59" s="221">
        <v>0</v>
      </c>
      <c r="Q59" s="221">
        <f>ROUND(E59*P59,5)</f>
        <v>0</v>
      </c>
      <c r="R59" s="221"/>
      <c r="S59" s="221"/>
      <c r="T59" s="221">
        <v>0.89</v>
      </c>
      <c r="U59" s="221">
        <f>ROUND(E59*T59,2)</f>
        <v>4.45</v>
      </c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113</v>
      </c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31" ht="12">
      <c r="A60" s="216" t="s">
        <v>108</v>
      </c>
      <c r="B60" s="220" t="s">
        <v>77</v>
      </c>
      <c r="C60" s="251" t="s">
        <v>78</v>
      </c>
      <c r="D60" s="222"/>
      <c r="E60" s="225"/>
      <c r="F60" s="229"/>
      <c r="G60" s="229">
        <f>SUMIF(AE61:AE65,"&lt;&gt;NOR",G61:G65)</f>
        <v>0</v>
      </c>
      <c r="H60" s="229"/>
      <c r="I60" s="229">
        <f>SUM(I61:I65)</f>
        <v>0</v>
      </c>
      <c r="J60" s="229"/>
      <c r="K60" s="229">
        <f>SUM(K61:K65)</f>
        <v>0</v>
      </c>
      <c r="L60" s="229"/>
      <c r="M60" s="229">
        <f>SUM(M61:M65)</f>
        <v>0</v>
      </c>
      <c r="N60" s="222"/>
      <c r="O60" s="222">
        <f>SUM(O61:O65)</f>
        <v>0.38596</v>
      </c>
      <c r="P60" s="222"/>
      <c r="Q60" s="222">
        <f>SUM(Q61:Q65)</f>
        <v>0</v>
      </c>
      <c r="R60" s="222"/>
      <c r="S60" s="222"/>
      <c r="T60" s="222"/>
      <c r="U60" s="222">
        <f>SUM(U61:U65)</f>
        <v>23.709999999999997</v>
      </c>
      <c r="AE60" t="s">
        <v>109</v>
      </c>
    </row>
    <row r="61" spans="1:60" ht="12" outlineLevel="1">
      <c r="A61" s="213">
        <v>43</v>
      </c>
      <c r="B61" s="219" t="s">
        <v>204</v>
      </c>
      <c r="C61" s="250" t="s">
        <v>205</v>
      </c>
      <c r="D61" s="221" t="s">
        <v>133</v>
      </c>
      <c r="E61" s="224">
        <v>15</v>
      </c>
      <c r="F61" s="227"/>
      <c r="G61" s="228">
        <f>ROUND(E61*F61,2)</f>
        <v>0</v>
      </c>
      <c r="H61" s="227"/>
      <c r="I61" s="228">
        <f>ROUND(E61*H61,2)</f>
        <v>0</v>
      </c>
      <c r="J61" s="227"/>
      <c r="K61" s="228">
        <f>ROUND(E61*J61,2)</f>
        <v>0</v>
      </c>
      <c r="L61" s="228">
        <v>21</v>
      </c>
      <c r="M61" s="228">
        <f>G61*(1+L61/100)</f>
        <v>0</v>
      </c>
      <c r="N61" s="221">
        <v>0.00209</v>
      </c>
      <c r="O61" s="221">
        <f>ROUND(E61*N61,5)</f>
        <v>0.03135</v>
      </c>
      <c r="P61" s="221">
        <v>0</v>
      </c>
      <c r="Q61" s="221">
        <f>ROUND(E61*P61,5)</f>
        <v>0</v>
      </c>
      <c r="R61" s="221"/>
      <c r="S61" s="221"/>
      <c r="T61" s="221">
        <v>0.215</v>
      </c>
      <c r="U61" s="221">
        <f>ROUND(E61*T61,2)</f>
        <v>3.23</v>
      </c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113</v>
      </c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ht="12" outlineLevel="1">
      <c r="A62" s="213">
        <v>44</v>
      </c>
      <c r="B62" s="219" t="s">
        <v>206</v>
      </c>
      <c r="C62" s="250" t="s">
        <v>207</v>
      </c>
      <c r="D62" s="221" t="s">
        <v>133</v>
      </c>
      <c r="E62" s="224">
        <v>38</v>
      </c>
      <c r="F62" s="227"/>
      <c r="G62" s="228">
        <f>ROUND(E62*F62,2)</f>
        <v>0</v>
      </c>
      <c r="H62" s="227"/>
      <c r="I62" s="228">
        <f>ROUND(E62*H62,2)</f>
        <v>0</v>
      </c>
      <c r="J62" s="227"/>
      <c r="K62" s="228">
        <f>ROUND(E62*J62,2)</f>
        <v>0</v>
      </c>
      <c r="L62" s="228">
        <v>21</v>
      </c>
      <c r="M62" s="228">
        <f>G62*(1+L62/100)</f>
        <v>0</v>
      </c>
      <c r="N62" s="221">
        <v>0.00068</v>
      </c>
      <c r="O62" s="221">
        <f>ROUND(E62*N62,5)</f>
        <v>0.02584</v>
      </c>
      <c r="P62" s="221">
        <v>0</v>
      </c>
      <c r="Q62" s="221">
        <f>ROUND(E62*P62,5)</f>
        <v>0</v>
      </c>
      <c r="R62" s="221"/>
      <c r="S62" s="221"/>
      <c r="T62" s="221">
        <v>0.34</v>
      </c>
      <c r="U62" s="221">
        <f>ROUND(E62*T62,2)</f>
        <v>12.92</v>
      </c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113</v>
      </c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ht="12" outlineLevel="1">
      <c r="A63" s="213">
        <v>45</v>
      </c>
      <c r="B63" s="219" t="s">
        <v>208</v>
      </c>
      <c r="C63" s="250" t="s">
        <v>209</v>
      </c>
      <c r="D63" s="221" t="s">
        <v>133</v>
      </c>
      <c r="E63" s="224">
        <v>38</v>
      </c>
      <c r="F63" s="227"/>
      <c r="G63" s="228">
        <f>ROUND(E63*F63,2)</f>
        <v>0</v>
      </c>
      <c r="H63" s="227"/>
      <c r="I63" s="228">
        <f>ROUND(E63*H63,2)</f>
        <v>0</v>
      </c>
      <c r="J63" s="227"/>
      <c r="K63" s="228">
        <f>ROUND(E63*J63,2)</f>
        <v>0</v>
      </c>
      <c r="L63" s="228">
        <v>21</v>
      </c>
      <c r="M63" s="228">
        <f>G63*(1+L63/100)</f>
        <v>0</v>
      </c>
      <c r="N63" s="221">
        <v>0.00066</v>
      </c>
      <c r="O63" s="221">
        <f>ROUND(E63*N63,5)</f>
        <v>0.02508</v>
      </c>
      <c r="P63" s="221">
        <v>0</v>
      </c>
      <c r="Q63" s="221">
        <f>ROUND(E63*P63,5)</f>
        <v>0</v>
      </c>
      <c r="R63" s="221"/>
      <c r="S63" s="221"/>
      <c r="T63" s="221">
        <v>0</v>
      </c>
      <c r="U63" s="221">
        <f>ROUND(E63*T63,2)</f>
        <v>0</v>
      </c>
      <c r="V63" s="212"/>
      <c r="W63" s="212"/>
      <c r="X63" s="212"/>
      <c r="Y63" s="212"/>
      <c r="Z63" s="212"/>
      <c r="AA63" s="212"/>
      <c r="AB63" s="212"/>
      <c r="AC63" s="212"/>
      <c r="AD63" s="212"/>
      <c r="AE63" s="212" t="s">
        <v>156</v>
      </c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ht="12" outlineLevel="1">
      <c r="A64" s="213">
        <v>46</v>
      </c>
      <c r="B64" s="219" t="s">
        <v>210</v>
      </c>
      <c r="C64" s="250" t="s">
        <v>211</v>
      </c>
      <c r="D64" s="221" t="s">
        <v>168</v>
      </c>
      <c r="E64" s="224">
        <v>1</v>
      </c>
      <c r="F64" s="227"/>
      <c r="G64" s="228">
        <f>ROUND(E64*F64,2)</f>
        <v>0</v>
      </c>
      <c r="H64" s="227"/>
      <c r="I64" s="228">
        <f>ROUND(E64*H64,2)</f>
        <v>0</v>
      </c>
      <c r="J64" s="227"/>
      <c r="K64" s="228">
        <f>ROUND(E64*J64,2)</f>
        <v>0</v>
      </c>
      <c r="L64" s="228">
        <v>21</v>
      </c>
      <c r="M64" s="228">
        <f>G64*(1+L64/100)</f>
        <v>0</v>
      </c>
      <c r="N64" s="221">
        <v>0.264</v>
      </c>
      <c r="O64" s="221">
        <f>ROUND(E64*N64,5)</f>
        <v>0.264</v>
      </c>
      <c r="P64" s="221">
        <v>0</v>
      </c>
      <c r="Q64" s="221">
        <f>ROUND(E64*P64,5)</f>
        <v>0</v>
      </c>
      <c r="R64" s="221"/>
      <c r="S64" s="221"/>
      <c r="T64" s="221">
        <v>0</v>
      </c>
      <c r="U64" s="221">
        <f>ROUND(E64*T64,2)</f>
        <v>0</v>
      </c>
      <c r="V64" s="212"/>
      <c r="W64" s="212"/>
      <c r="X64" s="212"/>
      <c r="Y64" s="212"/>
      <c r="Z64" s="212"/>
      <c r="AA64" s="212"/>
      <c r="AB64" s="212"/>
      <c r="AC64" s="212"/>
      <c r="AD64" s="212"/>
      <c r="AE64" s="212" t="s">
        <v>156</v>
      </c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ht="19.5" outlineLevel="1">
      <c r="A65" s="213">
        <v>47</v>
      </c>
      <c r="B65" s="219" t="s">
        <v>212</v>
      </c>
      <c r="C65" s="250" t="s">
        <v>213</v>
      </c>
      <c r="D65" s="221" t="s">
        <v>133</v>
      </c>
      <c r="E65" s="224">
        <v>31.5</v>
      </c>
      <c r="F65" s="227"/>
      <c r="G65" s="228">
        <f>ROUND(E65*F65,2)</f>
        <v>0</v>
      </c>
      <c r="H65" s="227"/>
      <c r="I65" s="228">
        <f>ROUND(E65*H65,2)</f>
        <v>0</v>
      </c>
      <c r="J65" s="227"/>
      <c r="K65" s="228">
        <f>ROUND(E65*J65,2)</f>
        <v>0</v>
      </c>
      <c r="L65" s="228">
        <v>21</v>
      </c>
      <c r="M65" s="228">
        <f>G65*(1+L65/100)</f>
        <v>0</v>
      </c>
      <c r="N65" s="221">
        <v>0.00126</v>
      </c>
      <c r="O65" s="221">
        <f>ROUND(E65*N65,5)</f>
        <v>0.03969</v>
      </c>
      <c r="P65" s="221">
        <v>0</v>
      </c>
      <c r="Q65" s="221">
        <f>ROUND(E65*P65,5)</f>
        <v>0</v>
      </c>
      <c r="R65" s="221"/>
      <c r="S65" s="221"/>
      <c r="T65" s="221">
        <v>0.24</v>
      </c>
      <c r="U65" s="221">
        <f>ROUND(E65*T65,2)</f>
        <v>7.56</v>
      </c>
      <c r="V65" s="212"/>
      <c r="W65" s="212"/>
      <c r="X65" s="212"/>
      <c r="Y65" s="212"/>
      <c r="Z65" s="212"/>
      <c r="AA65" s="212"/>
      <c r="AB65" s="212"/>
      <c r="AC65" s="212"/>
      <c r="AD65" s="212"/>
      <c r="AE65" s="212" t="s">
        <v>113</v>
      </c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31" ht="12">
      <c r="A66" s="216" t="s">
        <v>108</v>
      </c>
      <c r="B66" s="220" t="s">
        <v>79</v>
      </c>
      <c r="C66" s="251" t="s">
        <v>80</v>
      </c>
      <c r="D66" s="222"/>
      <c r="E66" s="225"/>
      <c r="F66" s="229"/>
      <c r="G66" s="229">
        <f>SUMIF(AE67:AE67,"&lt;&gt;NOR",G67:G67)</f>
        <v>0</v>
      </c>
      <c r="H66" s="229"/>
      <c r="I66" s="229">
        <f>SUM(I67:I67)</f>
        <v>0</v>
      </c>
      <c r="J66" s="229"/>
      <c r="K66" s="229">
        <f>SUM(K67:K67)</f>
        <v>0</v>
      </c>
      <c r="L66" s="229"/>
      <c r="M66" s="229">
        <f>SUM(M67:M67)</f>
        <v>0</v>
      </c>
      <c r="N66" s="222"/>
      <c r="O66" s="222">
        <f>SUM(O67:O67)</f>
        <v>0.00128</v>
      </c>
      <c r="P66" s="222"/>
      <c r="Q66" s="222">
        <f>SUM(Q67:Q67)</f>
        <v>0</v>
      </c>
      <c r="R66" s="222"/>
      <c r="S66" s="222"/>
      <c r="T66" s="222"/>
      <c r="U66" s="222">
        <f>SUM(U67:U67)</f>
        <v>1.75</v>
      </c>
      <c r="AE66" t="s">
        <v>109</v>
      </c>
    </row>
    <row r="67" spans="1:60" ht="19.5" outlineLevel="1">
      <c r="A67" s="230">
        <v>48</v>
      </c>
      <c r="B67" s="231" t="s">
        <v>214</v>
      </c>
      <c r="C67" s="252" t="s">
        <v>215</v>
      </c>
      <c r="D67" s="232" t="s">
        <v>133</v>
      </c>
      <c r="E67" s="233">
        <v>4</v>
      </c>
      <c r="F67" s="234"/>
      <c r="G67" s="235">
        <f>ROUND(E67*F67,2)</f>
        <v>0</v>
      </c>
      <c r="H67" s="234"/>
      <c r="I67" s="235">
        <f>ROUND(E67*H67,2)</f>
        <v>0</v>
      </c>
      <c r="J67" s="234"/>
      <c r="K67" s="235">
        <f>ROUND(E67*J67,2)</f>
        <v>0</v>
      </c>
      <c r="L67" s="235">
        <v>21</v>
      </c>
      <c r="M67" s="235">
        <f>G67*(1+L67/100)</f>
        <v>0</v>
      </c>
      <c r="N67" s="232">
        <v>0.00032</v>
      </c>
      <c r="O67" s="232">
        <f>ROUND(E67*N67,5)</f>
        <v>0.00128</v>
      </c>
      <c r="P67" s="232">
        <v>0</v>
      </c>
      <c r="Q67" s="232">
        <f>ROUND(E67*P67,5)</f>
        <v>0</v>
      </c>
      <c r="R67" s="232"/>
      <c r="S67" s="232"/>
      <c r="T67" s="232">
        <v>0.43675</v>
      </c>
      <c r="U67" s="232">
        <f>ROUND(E67*T67,2)</f>
        <v>1.75</v>
      </c>
      <c r="V67" s="212"/>
      <c r="W67" s="212"/>
      <c r="X67" s="212"/>
      <c r="Y67" s="212"/>
      <c r="Z67" s="212"/>
      <c r="AA67" s="212"/>
      <c r="AB67" s="212"/>
      <c r="AC67" s="212"/>
      <c r="AD67" s="212"/>
      <c r="AE67" s="212" t="s">
        <v>161</v>
      </c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30" ht="12">
      <c r="A68" s="6"/>
      <c r="B68" s="7" t="s">
        <v>183</v>
      </c>
      <c r="C68" s="253" t="s">
        <v>183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AC68">
        <v>15</v>
      </c>
      <c r="AD68">
        <v>21</v>
      </c>
    </row>
    <row r="69" spans="1:31" ht="12.75">
      <c r="A69" s="236"/>
      <c r="B69" s="237">
        <v>26</v>
      </c>
      <c r="C69" s="254" t="s">
        <v>183</v>
      </c>
      <c r="D69" s="238"/>
      <c r="E69" s="238"/>
      <c r="F69" s="238"/>
      <c r="G69" s="249">
        <f>G8+G26+G33+G38+G40+G42+G44+G46+G48+G58+G60+G66</f>
        <v>0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AC69">
        <f>SUMIF(L7:L67,AC68,G7:G67)</f>
        <v>0</v>
      </c>
      <c r="AD69">
        <f>SUMIF(L7:L67,AD68,G7:G67)</f>
        <v>0</v>
      </c>
      <c r="AE69" t="s">
        <v>216</v>
      </c>
    </row>
    <row r="70" spans="1:21" ht="12">
      <c r="A70" s="6"/>
      <c r="B70" s="7" t="s">
        <v>183</v>
      </c>
      <c r="C70" s="253" t="s">
        <v>183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>
      <c r="A71" s="6"/>
      <c r="B71" s="7" t="s">
        <v>183</v>
      </c>
      <c r="C71" s="253" t="s">
        <v>183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>
      <c r="A72" s="239">
        <v>33</v>
      </c>
      <c r="B72" s="239"/>
      <c r="C72" s="25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31" ht="12">
      <c r="A73" s="240"/>
      <c r="B73" s="241"/>
      <c r="C73" s="256"/>
      <c r="D73" s="241"/>
      <c r="E73" s="241"/>
      <c r="F73" s="241"/>
      <c r="G73" s="242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AE73" t="s">
        <v>217</v>
      </c>
    </row>
    <row r="74" spans="1:21" ht="12">
      <c r="A74" s="243"/>
      <c r="B74" s="244"/>
      <c r="C74" s="257"/>
      <c r="D74" s="244"/>
      <c r="E74" s="244"/>
      <c r="F74" s="244"/>
      <c r="G74" s="245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>
      <c r="A75" s="243"/>
      <c r="B75" s="244"/>
      <c r="C75" s="257"/>
      <c r="D75" s="244"/>
      <c r="E75" s="244"/>
      <c r="F75" s="244"/>
      <c r="G75" s="24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>
      <c r="A76" s="243"/>
      <c r="B76" s="244"/>
      <c r="C76" s="257"/>
      <c r="D76" s="244"/>
      <c r="E76" s="244"/>
      <c r="F76" s="244"/>
      <c r="G76" s="24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>
      <c r="A77" s="246"/>
      <c r="B77" s="247"/>
      <c r="C77" s="258"/>
      <c r="D77" s="247"/>
      <c r="E77" s="247"/>
      <c r="F77" s="247"/>
      <c r="G77" s="248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>
      <c r="A78" s="6"/>
      <c r="B78" s="7" t="s">
        <v>183</v>
      </c>
      <c r="C78" s="253" t="s">
        <v>183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3:31" ht="12">
      <c r="C79" s="259"/>
      <c r="AE79" t="s">
        <v>218</v>
      </c>
    </row>
  </sheetData>
  <mergeCells count="6">
    <mergeCell ref="A72:C72"/>
    <mergeCell ref="A73:G77"/>
    <mergeCell ref="A1:G1"/>
    <mergeCell ref="C2:G2"/>
    <mergeCell ref="C3:G3"/>
    <mergeCell ref="C4:G4"/>
  </mergeCells>
  <printOptions/>
  <pageMargins left="0.590551181102362" right="0.3937007874015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Honza</cp:lastModifiedBy>
  <cp:lastPrinted>2014-02-28T09:52:57Z</cp:lastPrinted>
  <dcterms:created xsi:type="dcterms:W3CDTF">2009-04-08T07:15:50Z</dcterms:created>
  <dcterms:modified xsi:type="dcterms:W3CDTF">2017-03-24T09:39:20Z</dcterms:modified>
  <cp:category/>
  <cp:version/>
  <cp:contentType/>
  <cp:contentStatus/>
</cp:coreProperties>
</file>