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NN" sheetId="1" r:id="rId1"/>
  </sheets>
  <definedNames>
    <definedName name="_xlnm.Print_Titles" localSheetId="0">'NN'!$120:$120</definedName>
    <definedName name="_xlnm.Print_Area" localSheetId="0">'NN'!$C$4:$Q$70,'NN'!$C$76:$Q$105,'NN'!$C$111:$Q$269</definedName>
  </definedNames>
  <calcPr fullCalcOnLoad="1"/>
</workbook>
</file>

<file path=xl/sharedStrings.xml><?xml version="1.0" encoding="utf-8"?>
<sst xmlns="http://schemas.openxmlformats.org/spreadsheetml/2006/main" count="874" uniqueCount="368">
  <si>
    <t>List obsahuje:</t>
  </si>
  <si>
    <t/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</si>
  <si>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</si>
  <si>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</si>
  <si>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</si>
  <si>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</si>
  <si>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</si>
  <si>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</si>
  <si>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</si>
  <si>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</si>
  <si>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</si>
  <si>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</si>
  <si>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</si>
  <si>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</si>
  <si>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</si>
  <si>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</si>
  <si>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</si>
  <si>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</si>
  <si>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</si>
  <si>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</si>
  <si>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</si>
  <si>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</si>
  <si>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</si>
  <si>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</si>
  <si>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</si>
  <si>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</si>
  <si>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</si>
  <si>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</si>
  <si>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</si>
  <si>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</si>
  <si>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</si>
  <si>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</si>
  <si>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</si>
  <si>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</si>
  <si>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</si>
  <si>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</si>
  <si>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</si>
  <si>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</si>
  <si>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</si>
  <si>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{43c3154f-c93c-4b94-81e9-67918da0bf6c}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</si>
  <si>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</si>
  <si>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</si>
  <si>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</si>
  <si>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</si>
  <si>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</si>
  <si>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</si>
  <si>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</si>
  <si>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</si>
  <si>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</si>
  <si>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</si>
  <si>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</si>
  <si>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</si>
  <si>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</si>
  <si>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</si>
  <si>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</si>
  <si>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</si>
  <si>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</si>
  <si>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</si>
  <si>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</si>
  <si>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</si>
  <si>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</si>
  <si>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</si>
  <si>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</si>
  <si>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</si>
  <si>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</si>
  <si>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</si>
  <si>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</si>
  <si>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</si>
  <si>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</si>
  <si>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</si>
  <si>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</si>
  <si>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</si>
  <si>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</si>
  <si>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</si>
  <si>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</si>
  <si>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</si>
  <si>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</si>
  <si>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</si>
  <si>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</si>
  <si>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</si>
  <si>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</si>
  <si>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16</t>
  </si>
  <si>
    <t>624823024</t>
  </si>
  <si>
    <t>742231100</t>
  </si>
  <si>
    <t>1793308379</t>
  </si>
  <si>
    <t>M</t>
  </si>
  <si>
    <t>35711715R</t>
  </si>
  <si>
    <t>32</t>
  </si>
  <si>
    <t>-1378008195</t>
  </si>
  <si>
    <t>5</t>
  </si>
  <si>
    <t>74281111R</t>
  </si>
  <si>
    <t>1738727196</t>
  </si>
  <si>
    <t>743112115</t>
  </si>
  <si>
    <t>Montáž trubka plastová ohebná D 23 mm uložená pevně</t>
  </si>
  <si>
    <t>m</t>
  </si>
  <si>
    <t>1439816617</t>
  </si>
  <si>
    <t>345710510</t>
  </si>
  <si>
    <t>trubka elektroinstalační ohebná EN 500 86-1141 2323/LPE-1 D22,9 mm</t>
  </si>
  <si>
    <t>1531122796</t>
  </si>
  <si>
    <t>743112117</t>
  </si>
  <si>
    <t>Montáž trubka plastová ohebná D 36 mm uložená pevně</t>
  </si>
  <si>
    <t>673168677</t>
  </si>
  <si>
    <t>345710940</t>
  </si>
  <si>
    <t>trubka elektroinstalační tuhá z PVC L 3 m 1532</t>
  </si>
  <si>
    <t>-131167248</t>
  </si>
  <si>
    <t>-1370384039</t>
  </si>
  <si>
    <t>2057692516</t>
  </si>
  <si>
    <t>ks</t>
  </si>
  <si>
    <t>1270373522</t>
  </si>
  <si>
    <t>-185570223</t>
  </si>
  <si>
    <t>5091111R</t>
  </si>
  <si>
    <t>soubor</t>
  </si>
  <si>
    <t>74991111R</t>
  </si>
  <si>
    <t>1453555842</t>
  </si>
  <si>
    <t>013254000</t>
  </si>
  <si>
    <t>Dokumentace skutečného provedení stavby</t>
  </si>
  <si>
    <t>1024</t>
  </si>
  <si>
    <t>1272706007</t>
  </si>
  <si>
    <t>071103000</t>
  </si>
  <si>
    <t>-2136760690</t>
  </si>
  <si>
    <t>092103001</t>
  </si>
  <si>
    <t>Náklady na zkušební provoz</t>
  </si>
  <si>
    <t>-1231352590</t>
  </si>
  <si>
    <t>-1202240272</t>
  </si>
  <si>
    <t>1) Krycí list rozpočtu</t>
  </si>
  <si>
    <t>2) Rekapitulace rozpočtu</t>
  </si>
  <si>
    <t>3) Rozpočet</t>
  </si>
  <si>
    <t>Rekapitulace stavby</t>
  </si>
  <si>
    <t>kpl</t>
  </si>
  <si>
    <t>hod</t>
  </si>
  <si>
    <t>Montáž rozvodné skříně do 50 kg</t>
  </si>
  <si>
    <t>35711289R</t>
  </si>
  <si>
    <t>Přípojnice hlavního pospojení</t>
  </si>
  <si>
    <t>718111222</t>
  </si>
  <si>
    <t>341828522</t>
  </si>
  <si>
    <t>Trubka korugovaná 50/41</t>
  </si>
  <si>
    <t>749115515</t>
  </si>
  <si>
    <t>340520000</t>
  </si>
  <si>
    <t>zemnící drát FeZn d10</t>
  </si>
  <si>
    <t>749322286</t>
  </si>
  <si>
    <t>340550876</t>
  </si>
  <si>
    <t>svorka SR03 (páska-drát)</t>
  </si>
  <si>
    <t>743112156</t>
  </si>
  <si>
    <t>345710018</t>
  </si>
  <si>
    <t>092100008</t>
  </si>
  <si>
    <t>Stavební přípomoce</t>
  </si>
  <si>
    <t>749300748</t>
  </si>
  <si>
    <t>340550123</t>
  </si>
  <si>
    <t>Svorka AB vč. pásky Cu</t>
  </si>
  <si>
    <t>HSV - Práce a dodávky HSV</t>
  </si>
  <si>
    <t xml:space="preserve">    9 - Ostatní konstrukce a práce, bourání</t>
  </si>
  <si>
    <t>971033141</t>
  </si>
  <si>
    <t>Vybourání otvorů ve zdivu cihelném D do 60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</si>
  <si>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</si>
  <si>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</si>
  <si>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</si>
  <si>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</si>
  <si>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974082214</t>
  </si>
  <si>
    <t>Vysekání rýh pro vodiče v omítce MC stěn š do 70 mm</t>
  </si>
  <si>
    <t>740991200</t>
  </si>
  <si>
    <t>Montáž krabice zapuštěná plastová kruhová typ KU68/2-1902, KO125</t>
  </si>
  <si>
    <t>743411111</t>
  </si>
  <si>
    <t>345715110</t>
  </si>
  <si>
    <t>345715210</t>
  </si>
  <si>
    <t>krabice univerzální z PH KU 68/2-1903</t>
  </si>
  <si>
    <t>345715240</t>
  </si>
  <si>
    <t>krabice přístrojová odbočná s víčkem z PH KO125</t>
  </si>
  <si>
    <t>743411121</t>
  </si>
  <si>
    <t>Montáž krabice zapuštěná plastová čtyřhranná typ KO100, KO125</t>
  </si>
  <si>
    <t>10.033.023</t>
  </si>
  <si>
    <t>Krabice  IP65</t>
  </si>
  <si>
    <t>KS</t>
  </si>
  <si>
    <t>743611121</t>
  </si>
  <si>
    <t>354410730</t>
  </si>
  <si>
    <t>drát průměr 10 mm FeZn</t>
  </si>
  <si>
    <t>743622200</t>
  </si>
  <si>
    <t>Montáž svorka hromosvodná typ ST, SJ, SK, SZ, SR01, 02 se 3 šrouby</t>
  </si>
  <si>
    <t>354420290</t>
  </si>
  <si>
    <t>svorka uzemnění  SU nerez univerzální</t>
  </si>
  <si>
    <t>744211111</t>
  </si>
  <si>
    <t>Montáž vodič Cu izolovaný sk.1 do 1 kV žíla 0,35 až 6 mm2 do stěny</t>
  </si>
  <si>
    <t>341408260</t>
  </si>
  <si>
    <t>vodič silový s Cu jádrem CY H07 V-U 6 mm2</t>
  </si>
  <si>
    <t>744211112</t>
  </si>
  <si>
    <t>Montáž vodič Cu izolovaný sk.1 do 1 kV žíla 10 až 16 mm2 do stěny</t>
  </si>
  <si>
    <t>341408270</t>
  </si>
  <si>
    <t>vodič silový s Cu jádrem CY H07 V-U 10 mm2</t>
  </si>
  <si>
    <t>744411220</t>
  </si>
  <si>
    <t>Montáž kabel Cu sk.2 do 1 kV do 0,20 kg pod omítku stěn</t>
  </si>
  <si>
    <t>341110300</t>
  </si>
  <si>
    <t>kabel silový s Cu jádrem CYKY 3x1,5 mm2</t>
  </si>
  <si>
    <t>341110050</t>
  </si>
  <si>
    <t>341110380</t>
  </si>
  <si>
    <t>kabel silový s Cu jádrem CYKY 5x1,5 mm2</t>
  </si>
  <si>
    <t>744411230</t>
  </si>
  <si>
    <t>Montáž kabel Cu sk.2 do 1 kV do 0,40 kg pod omítku stěn</t>
  </si>
  <si>
    <t>341110940</t>
  </si>
  <si>
    <t>kabel silový s Cu jádrem CYKY 5x2,5 mm2</t>
  </si>
  <si>
    <t>341110360</t>
  </si>
  <si>
    <t>kabel silový s Cu jádrem CYKY 3x2,5 mm2</t>
  </si>
  <si>
    <t>10300124</t>
  </si>
  <si>
    <t xml:space="preserve">    746 - Elektromontáže - soubory pro vodiče</t>
  </si>
  <si>
    <t>746211110</t>
  </si>
  <si>
    <t>Ukončení vodič izolovaný do 2,5mm2 v rozváděči nebo na přístroji</t>
  </si>
  <si>
    <t>21000118</t>
  </si>
  <si>
    <t>SVORKA  3x2,5 ORANZ. ROZEBIRATELNA</t>
  </si>
  <si>
    <t>21060624</t>
  </si>
  <si>
    <t>SVORKA WAGO 221-415 5x2,5</t>
  </si>
  <si>
    <t>68500231</t>
  </si>
  <si>
    <t>SVORKA ST 5 NA POTRUBI</t>
  </si>
  <si>
    <t>68500240</t>
  </si>
  <si>
    <t>OZNAC.STITEK C.1</t>
  </si>
  <si>
    <t>345723090</t>
  </si>
  <si>
    <t>páska stahovací kabelová VPP 4/280</t>
  </si>
  <si>
    <t>100 kus</t>
  </si>
  <si>
    <t>746211140</t>
  </si>
  <si>
    <t>Ukončení vodič izolovaný do 10 mm2 v rozváděči nebo na přístroji</t>
  </si>
  <si>
    <t>746591510</t>
  </si>
  <si>
    <t>Montáž pospojení</t>
  </si>
  <si>
    <t>10.939.562</t>
  </si>
  <si>
    <t>Ukončení vodič izolovaný do 4 mm2 v rozváděči nebo na přístroji</t>
  </si>
  <si>
    <t>747111111</t>
  </si>
  <si>
    <t>Montáž vypínač nástěnný 1-jednopólový prostředí obyčejné nebo vlhké</t>
  </si>
  <si>
    <t>747111125</t>
  </si>
  <si>
    <t>Montáž přepínač nástěnný 5-sériový prostředí obyčejné nebo vlhké</t>
  </si>
  <si>
    <t>747111126</t>
  </si>
  <si>
    <t>Montáž přepínač nástěnný 6-střídavý prostředí obyčejné nebo vlhké</t>
  </si>
  <si>
    <t>747111128</t>
  </si>
  <si>
    <t>Montáž přepínač nástěnný 7-křížový prostředí obyčejné nebo vlhké</t>
  </si>
  <si>
    <t>345357130</t>
  </si>
  <si>
    <t>747161060</t>
  </si>
  <si>
    <t>34555126R</t>
  </si>
  <si>
    <t>747161340</t>
  </si>
  <si>
    <t>10.038.866</t>
  </si>
  <si>
    <t>Zásuvka 16A/400V 5P IP44 pod omítku</t>
  </si>
  <si>
    <t>345551240R</t>
  </si>
  <si>
    <t>7471621R</t>
  </si>
  <si>
    <t>Podružný montážní materiál</t>
  </si>
  <si>
    <t>748121142</t>
  </si>
  <si>
    <t>34814435R</t>
  </si>
  <si>
    <t>34814435R1</t>
  </si>
  <si>
    <t>748121211</t>
  </si>
  <si>
    <t>Montáž svítidlo zářivkové bytové nástěnné přisazené 1 zdroj</t>
  </si>
  <si>
    <t>5091112R</t>
  </si>
  <si>
    <t>74899220R</t>
  </si>
  <si>
    <t>zkouška nouzových svítidel</t>
  </si>
  <si>
    <t>748992300</t>
  </si>
  <si>
    <t>Měření intenzity osvětlení</t>
  </si>
  <si>
    <t>348381000R</t>
  </si>
  <si>
    <t>092100410</t>
  </si>
  <si>
    <t>"Stráž pod Ralskem – oprava rozvodů v objektu č. 12"</t>
  </si>
  <si>
    <t>Rozvaděč R07 - viz výkres č. E-02</t>
  </si>
  <si>
    <t>35711716R</t>
  </si>
  <si>
    <t>35711717R</t>
  </si>
  <si>
    <t>Rozvaděč RS1 - viz výkres č. E-03</t>
  </si>
  <si>
    <t>Rozvaděč R07N - viz výkres č. E-04</t>
  </si>
  <si>
    <t>Koordinace s provozovatelem / investorem</t>
  </si>
  <si>
    <t>Lišta LV 25x25 mm</t>
  </si>
  <si>
    <t>krabice přístrojová instalační KP 68/1</t>
  </si>
  <si>
    <t>345715841</t>
  </si>
  <si>
    <t>krabice přístrojová odbočná s víčkem z PH / IP40</t>
  </si>
  <si>
    <t>Montáž vodič uzemňovací drát nebo lano D do 10 mm / v liště / pod omítkou</t>
  </si>
  <si>
    <t>35711718R</t>
  </si>
  <si>
    <t>35711719R</t>
  </si>
  <si>
    <t>SR5/1/A23 - agregátová / nouzová síť vč. poj.</t>
  </si>
  <si>
    <t>SR4/1/B23  - běžná síť, vč.poj.</t>
  </si>
  <si>
    <t>341408258</t>
  </si>
  <si>
    <t>341408256</t>
  </si>
  <si>
    <t>vodič silový s Cu jádrem CY H07 V-U 2 mm2</t>
  </si>
  <si>
    <t>vodič silový s Cu jádrem CY H07 V-U 4 mm2</t>
  </si>
  <si>
    <t>kabel silový s Cu jádrem CYKY 2x1,5 mm2</t>
  </si>
  <si>
    <t>kabel silový s Cu jádrem CYKY 5x4 mm2</t>
  </si>
  <si>
    <t>10358185R</t>
  </si>
  <si>
    <t>kabel silový s Cu ( 180°C ) SIFH 5x2,5mm2</t>
  </si>
  <si>
    <t>kabel silový s Cu ( 180°C ) SIFH 2x1,5mm2</t>
  </si>
  <si>
    <t>10358555R</t>
  </si>
  <si>
    <t>10358781R</t>
  </si>
  <si>
    <t>kabel silový s Cu ( 180°C ) SIFH 3x1,5mm2</t>
  </si>
  <si>
    <t>341110382</t>
  </si>
  <si>
    <t>kabel silový s Cu jádrem CYKY 7x1,5 mm2</t>
  </si>
  <si>
    <t>744411260</t>
  </si>
  <si>
    <t>Montáž kabel Cu sk.2 do 1 kV do 1,10 kg pod omítku stěn</t>
  </si>
  <si>
    <t>744411260D</t>
  </si>
  <si>
    <t>Demontáž kabel Cu sk.2 do 1 kV do 1,10 kg pod omítku stěn</t>
  </si>
  <si>
    <t>103541000R</t>
  </si>
  <si>
    <t>103581884R</t>
  </si>
  <si>
    <t>kabel silový s Cu jádrem CYKY 4Bx25mm2</t>
  </si>
  <si>
    <t>kabel silový s Cu jádrem CYKY 4Bx35mm2</t>
  </si>
  <si>
    <t>kabel silový s Cu jásrem CYKY 5x6mm2</t>
  </si>
  <si>
    <t>Sada pro ochranné lokální pospojení lokální</t>
  </si>
  <si>
    <t>Ukončení vodič izolovaný do 6 mm2 v rozváděči nebo na přístroji</t>
  </si>
  <si>
    <t>Ukončení vodič izolovaný do 25 mm2 v rozváděči nebo na přístroji</t>
  </si>
  <si>
    <t>Kabelové oko Cu 25/12 lisovací</t>
  </si>
  <si>
    <t>Ukončení vodič izolovaný do 35 mm2 v rozváděči nebo na přístroji</t>
  </si>
  <si>
    <t>Kabelové oko Cu 35/12 lisovací</t>
  </si>
  <si>
    <t>spínač řazení 5 10A  bílý, P20</t>
  </si>
  <si>
    <t>spínač řazení 5 10A  bílý, IP44</t>
  </si>
  <si>
    <t>spínač jednopólový 10A bílý, IP44</t>
  </si>
  <si>
    <t>spínač jednopólový 10A bílý, IP20</t>
  </si>
  <si>
    <t>spínač řazení 6 10A bílý IP20</t>
  </si>
  <si>
    <t>spínač řazení 6+6 10A bílý IP20</t>
  </si>
  <si>
    <t>spínač řazení 6 10A červený IP20</t>
  </si>
  <si>
    <t>spínač řazení 7 10A  bíý IP20</t>
  </si>
  <si>
    <t>spínač řazení 7 10A bílý IP44</t>
  </si>
  <si>
    <t>spínač řazení 6 10A červený IP44</t>
  </si>
  <si>
    <t>spínač řazení 7 10A červený IP20</t>
  </si>
  <si>
    <t>Montáž zásuvka chráněná bezšroubové připojení v krabici L+N+PE dvojí zapojení prostř. základní,vlhké</t>
  </si>
  <si>
    <t>zásuvka dvojnásobná 230V 16A bílá</t>
  </si>
  <si>
    <t>zásuvka 1násobná 16A IP 44 bílá</t>
  </si>
  <si>
    <t>Montáž zásuvek nástěnných šroubové připojení 3L+N+PE se zapojením vodičů</t>
  </si>
  <si>
    <t>748121142D</t>
  </si>
  <si>
    <t>Demontáž svítidlo zářivkové bytové stropní do dvou zdrojů</t>
  </si>
  <si>
    <t>Montáž svítidlo zářivkové bytové stropní do dvou zdrojů</t>
  </si>
  <si>
    <t xml:space="preserve">A - Zářivkové svítidlo přisazené, stávající - provést kontrolu stavu </t>
  </si>
  <si>
    <t>C - LED průmyslové s krytem,IP65,1x50W</t>
  </si>
  <si>
    <t>D -Přisazené LED svítidlo s opálovým krytem s LED zdrojem,IP40,1x36W</t>
  </si>
  <si>
    <t>B - Přisazené LED svítidlo s opálovým krytem s LED zdrojem,IP40,1x56W</t>
  </si>
  <si>
    <t xml:space="preserve">N - svítidlo LED - nouzové osvětlení, IP66 , 1x3W, 1h </t>
  </si>
  <si>
    <t>E - Žárovkové svítidlo IP min 40 s tepelnou odolností min 90°C</t>
  </si>
  <si>
    <t>971033148</t>
  </si>
  <si>
    <t>Vybourání otvorů ve zdivu cihelném D do 150 mm na MVC nebo MV tl do 300 mm</t>
  </si>
  <si>
    <t>Časové doběhové relé 230V - montáž do krabice KO68</t>
  </si>
  <si>
    <t>Montáž časové doběhové relé - montáž do krabice KO68 pod vypínač</t>
  </si>
  <si>
    <t>Podružný, spojovací, připojovací, kotevní a upevňovací materiál, svorky, závěsy, veškeré příslušenství, asfaltový nátěr</t>
  </si>
  <si>
    <t>Koordinace vypnutí stavby, prozatímní napájení staveništního rozvaděče</t>
  </si>
  <si>
    <t>013254000R</t>
  </si>
  <si>
    <t>Plastový pilíř pro PS1 / PS2</t>
  </si>
  <si>
    <t>Ventilátor pr 150mm/230V/max 100W vč. mřížky</t>
  </si>
  <si>
    <t>Ventilátor pr 150mm/230V, vč. intalace a zapojení</t>
  </si>
  <si>
    <t>Ventilátor pr 150mm/230V/max 100W vč. mřížky s tep. odolností do sauny</t>
  </si>
  <si>
    <t>m2</t>
  </si>
  <si>
    <t>Demontáž a montáž saunových kamen</t>
  </si>
  <si>
    <t>Ekologická likvidace odpadů</t>
  </si>
  <si>
    <t>Popisné štítky  vč. mat</t>
  </si>
  <si>
    <t>092203041</t>
  </si>
  <si>
    <t>092203765</t>
  </si>
  <si>
    <t>340520545R</t>
  </si>
  <si>
    <t>34838101R</t>
  </si>
  <si>
    <t>34838108R</t>
  </si>
  <si>
    <t>10.048.852R</t>
  </si>
  <si>
    <t>10.418.866R</t>
  </si>
  <si>
    <t>345357132</t>
  </si>
  <si>
    <t>345357128</t>
  </si>
  <si>
    <t>345355555</t>
  </si>
  <si>
    <t>345355552</t>
  </si>
  <si>
    <t>345355841</t>
  </si>
  <si>
    <t>345355554</t>
  </si>
  <si>
    <t>345358441</t>
  </si>
  <si>
    <t>345355781</t>
  </si>
  <si>
    <t>345357698</t>
  </si>
  <si>
    <t>345357691</t>
  </si>
  <si>
    <t>746211142</t>
  </si>
  <si>
    <t>746211145</t>
  </si>
  <si>
    <t>746211149</t>
  </si>
  <si>
    <t>F - Přisazené LED svítidlo s opálovým krytem s LED zdrojem,IP40,1x40W</t>
  </si>
  <si>
    <t>Celková prohlídka elektrického rozvodu a zařízení do 0,75 milionu Kč</t>
  </si>
  <si>
    <t>345357690</t>
  </si>
  <si>
    <t>spínač tlačítkový jednopólový 10A bílý, IP44</t>
  </si>
  <si>
    <t>743681100D</t>
  </si>
  <si>
    <t>Demontáž kabelové trasy</t>
  </si>
  <si>
    <t>743681100</t>
  </si>
  <si>
    <t>Montáž kabelové trasy</t>
  </si>
  <si>
    <t>354005108R</t>
  </si>
  <si>
    <t>Kabelový žlab drátěný 100x50 mm vč. spojovacího a upevňovacího materiálu, výložníků a závitových tyčí</t>
  </si>
  <si>
    <t>práce ve výšce nad 3m</t>
  </si>
  <si>
    <t>Materiál pro stavební přípomoce/ omít.</t>
  </si>
  <si>
    <t>340521045R</t>
  </si>
  <si>
    <t>Sádrokarton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</si>
</sst>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69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dotted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5" fillId="0" borderId="0">
      <alignment/>
      <protection/>
    </xf>
    <xf numFmtId="0" fontId="5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2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21" fillId="0" borderId="18" xfId="0" applyNumberFormat="1" applyFont="1" applyBorder="1" applyAlignment="1">
      <alignment/>
    </xf>
    <xf numFmtId="174" fontId="21" fillId="0" borderId="19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20" xfId="0" applyFont="1" applyBorder="1" applyAlignment="1">
      <alignment/>
    </xf>
    <xf numFmtId="174" fontId="13" fillId="0" borderId="0" xfId="0" applyNumberFormat="1" applyFont="1" applyBorder="1" applyAlignment="1">
      <alignment/>
    </xf>
    <xf numFmtId="174" fontId="13" fillId="0" borderId="21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75" fontId="0" fillId="0" borderId="31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0" fillId="0" borderId="31" xfId="0" applyFont="1" applyBorder="1" applyAlignment="1">
      <alignment horizontal="left" vertical="center"/>
    </xf>
    <xf numFmtId="174" fontId="10" fillId="0" borderId="0" xfId="0" applyNumberFormat="1" applyFont="1" applyBorder="1" applyAlignment="1">
      <alignment vertical="center"/>
    </xf>
    <xf numFmtId="174" fontId="10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175" fontId="22" fillId="0" borderId="31" xfId="0" applyNumberFormat="1" applyFont="1" applyBorder="1" applyAlignment="1" applyProtection="1">
      <alignment vertical="center"/>
      <protection locked="0"/>
    </xf>
    <xf numFmtId="0" fontId="10" fillId="0" borderId="23" xfId="0" applyFont="1" applyBorder="1" applyAlignment="1">
      <alignment horizontal="center" vertical="center"/>
    </xf>
    <xf numFmtId="174" fontId="10" fillId="0" borderId="23" xfId="0" applyNumberFormat="1" applyFont="1" applyBorder="1" applyAlignment="1">
      <alignment vertical="center"/>
    </xf>
    <xf numFmtId="174" fontId="10" fillId="0" borderId="24" xfId="0" applyNumberFormat="1" applyFont="1" applyBorder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4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>
      <alignment horizontal="left" vertical="center"/>
    </xf>
    <xf numFmtId="175" fontId="0" fillId="0" borderId="31" xfId="0" applyNumberFormat="1" applyFont="1" applyBorder="1" applyAlignment="1" applyProtection="1">
      <alignment vertical="center"/>
      <protection locked="0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75" fontId="0" fillId="0" borderId="32" xfId="0" applyNumberFormat="1" applyFont="1" applyBorder="1" applyAlignment="1" applyProtection="1">
      <alignment vertical="center"/>
      <protection/>
    </xf>
    <xf numFmtId="4" fontId="12" fillId="0" borderId="33" xfId="0" applyNumberFormat="1" applyFont="1" applyBorder="1" applyAlignment="1">
      <alignment/>
    </xf>
    <xf numFmtId="4" fontId="12" fillId="0" borderId="33" xfId="0" applyNumberFormat="1" applyFont="1" applyBorder="1" applyAlignment="1">
      <alignment vertical="center"/>
    </xf>
    <xf numFmtId="0" fontId="67" fillId="0" borderId="32" xfId="0" applyFont="1" applyBorder="1" applyAlignment="1" applyProtection="1">
      <alignment horizontal="center" vertical="center"/>
      <protection/>
    </xf>
    <xf numFmtId="49" fontId="67" fillId="0" borderId="32" xfId="0" applyNumberFormat="1" applyFont="1" applyBorder="1" applyAlignment="1" applyProtection="1">
      <alignment horizontal="left" vertical="center" wrapText="1"/>
      <protection/>
    </xf>
    <xf numFmtId="0" fontId="67" fillId="0" borderId="32" xfId="0" applyFont="1" applyBorder="1" applyAlignment="1" applyProtection="1">
      <alignment horizontal="center" vertical="center" wrapText="1"/>
      <protection/>
    </xf>
    <xf numFmtId="175" fontId="67" fillId="0" borderId="32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68" fillId="0" borderId="31" xfId="0" applyFont="1" applyBorder="1" applyAlignment="1" applyProtection="1">
      <alignment horizontal="center" vertical="center"/>
      <protection locked="0"/>
    </xf>
    <xf numFmtId="0" fontId="68" fillId="0" borderId="32" xfId="0" applyFont="1" applyBorder="1" applyAlignment="1" applyProtection="1">
      <alignment horizontal="center" vertical="center"/>
      <protection/>
    </xf>
    <xf numFmtId="49" fontId="68" fillId="0" borderId="32" xfId="0" applyNumberFormat="1" applyFont="1" applyBorder="1" applyAlignment="1" applyProtection="1">
      <alignment horizontal="left" vertical="center" wrapText="1"/>
      <protection/>
    </xf>
    <xf numFmtId="0" fontId="68" fillId="0" borderId="32" xfId="0" applyFont="1" applyBorder="1" applyAlignment="1" applyProtection="1">
      <alignment horizontal="center" vertical="center" wrapText="1"/>
      <protection/>
    </xf>
    <xf numFmtId="175" fontId="68" fillId="0" borderId="32" xfId="0" applyNumberFormat="1" applyFont="1" applyBorder="1" applyAlignment="1" applyProtection="1">
      <alignment vertical="center"/>
      <protection/>
    </xf>
    <xf numFmtId="0" fontId="68" fillId="0" borderId="32" xfId="0" applyFont="1" applyBorder="1" applyAlignment="1" applyProtection="1">
      <alignment horizontal="left" vertical="center" wrapText="1"/>
      <protection/>
    </xf>
    <xf numFmtId="0" fontId="68" fillId="0" borderId="32" xfId="0" applyFont="1" applyBorder="1" applyAlignment="1" applyProtection="1">
      <alignment vertical="center"/>
      <protection/>
    </xf>
    <xf numFmtId="4" fontId="68" fillId="0" borderId="32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vertical="center"/>
      <protection/>
    </xf>
    <xf numFmtId="4" fontId="0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4" fontId="22" fillId="0" borderId="31" xfId="0" applyNumberFormat="1" applyFont="1" applyBorder="1" applyAlignment="1" applyProtection="1">
      <alignment vertical="center"/>
      <protection locked="0"/>
    </xf>
    <xf numFmtId="0" fontId="22" fillId="0" borderId="31" xfId="0" applyFont="1" applyBorder="1" applyAlignment="1" applyProtection="1">
      <alignment vertical="center"/>
      <protection locked="0"/>
    </xf>
    <xf numFmtId="0" fontId="67" fillId="0" borderId="32" xfId="0" applyFont="1" applyBorder="1" applyAlignment="1" applyProtection="1">
      <alignment horizontal="left" vertical="center" wrapText="1"/>
      <protection/>
    </xf>
    <xf numFmtId="0" fontId="67" fillId="0" borderId="32" xfId="0" applyFont="1" applyBorder="1" applyAlignment="1" applyProtection="1">
      <alignment vertical="center"/>
      <protection/>
    </xf>
    <xf numFmtId="4" fontId="67" fillId="0" borderId="32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4" fontId="0" fillId="0" borderId="32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4" fontId="5" fillId="34" borderId="16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34" borderId="0" xfId="0" applyNumberFormat="1" applyFont="1" applyFill="1" applyBorder="1" applyAlignment="1">
      <alignment vertical="center"/>
    </xf>
    <xf numFmtId="0" fontId="4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 applyProtection="1">
      <alignment vertical="center"/>
      <protection locked="0"/>
    </xf>
    <xf numFmtId="4" fontId="19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4" fontId="0" fillId="0" borderId="30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 vertical="center"/>
    </xf>
    <xf numFmtId="0" fontId="14" fillId="34" borderId="0" xfId="0" applyFont="1" applyFill="1" applyAlignment="1">
      <alignment horizontal="center" vertical="center"/>
    </xf>
    <xf numFmtId="4" fontId="66" fillId="0" borderId="35" xfId="0" applyNumberFormat="1" applyFont="1" applyBorder="1" applyAlignment="1">
      <alignment/>
    </xf>
    <xf numFmtId="4" fontId="66" fillId="0" borderId="35" xfId="0" applyNumberFormat="1" applyFont="1" applyBorder="1" applyAlignment="1">
      <alignment vertical="center"/>
    </xf>
    <xf numFmtId="0" fontId="24" fillId="33" borderId="0" xfId="36" applyFont="1" applyFill="1" applyAlignment="1" applyProtection="1">
      <alignment horizontal="center" vertical="center"/>
      <protection/>
    </xf>
    <xf numFmtId="4" fontId="11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 vertical="center"/>
    </xf>
    <xf numFmtId="4" fontId="22" fillId="0" borderId="28" xfId="0" applyNumberFormat="1" applyFont="1" applyBorder="1" applyAlignment="1" applyProtection="1">
      <alignment vertical="center"/>
      <protection locked="0"/>
    </xf>
    <xf numFmtId="4" fontId="22" fillId="0" borderId="30" xfId="0" applyNumberFormat="1" applyFont="1" applyBorder="1" applyAlignment="1" applyProtection="1">
      <alignment vertical="center"/>
      <protection locked="0"/>
    </xf>
    <xf numFmtId="4" fontId="22" fillId="0" borderId="29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0"/>
  <sheetViews>
    <sheetView showGridLines="0"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D266" sqref="AD266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4.8320312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4" width="9.16015625" style="0" hidden="1" customWidth="1"/>
  </cols>
  <sheetData>
    <row r="1" spans="1:66" ht="21.75" customHeight="1">
      <c r="A1" s="104"/>
      <c r="B1" s="101"/>
      <c r="C1" s="101"/>
      <c r="D1" s="102" t="s">
        <v>0</v>
      </c>
      <c r="E1" s="101"/>
      <c r="F1" s="103" t="s">
        <v>124</v>
      </c>
      <c r="G1" s="103"/>
      <c r="H1" s="194" t="s">
        <v>125</v>
      </c>
      <c r="I1" s="194"/>
      <c r="J1" s="194"/>
      <c r="K1" s="194"/>
      <c r="L1" s="103" t="s">
        <v>126</v>
      </c>
      <c r="M1" s="101"/>
      <c r="N1" s="101"/>
      <c r="O1" s="102" t="s">
        <v>41</v>
      </c>
      <c r="P1" s="101"/>
      <c r="Q1" s="101"/>
      <c r="R1" s="101"/>
      <c r="S1" s="103" t="s">
        <v>127</v>
      </c>
      <c r="T1" s="103"/>
      <c r="U1" s="104"/>
      <c r="V1" s="10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48" t="s">
        <v>3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91" t="s">
        <v>4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7" t="s">
        <v>39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42</v>
      </c>
    </row>
    <row r="4" spans="2:46" ht="36.75" customHeight="1">
      <c r="B4" s="11"/>
      <c r="C4" s="150" t="s">
        <v>43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3"/>
      <c r="T4" s="14" t="s">
        <v>5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1" customFormat="1" ht="32.25" customHeight="1">
      <c r="B6" s="19"/>
      <c r="C6" s="20"/>
      <c r="D6" s="16" t="s">
        <v>6</v>
      </c>
      <c r="E6" s="20"/>
      <c r="F6" s="152" t="s">
        <v>250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20"/>
      <c r="R6" s="21"/>
    </row>
    <row r="7" spans="2:18" s="1" customFormat="1" ht="14.25" customHeight="1">
      <c r="B7" s="19"/>
      <c r="C7" s="20"/>
      <c r="D7" s="17" t="s">
        <v>7</v>
      </c>
      <c r="E7" s="20"/>
      <c r="F7" s="15" t="s">
        <v>1</v>
      </c>
      <c r="G7" s="20"/>
      <c r="H7" s="20"/>
      <c r="I7" s="20"/>
      <c r="J7" s="20"/>
      <c r="K7" s="20"/>
      <c r="L7" s="20"/>
      <c r="M7" s="17" t="s">
        <v>8</v>
      </c>
      <c r="N7" s="20"/>
      <c r="O7" s="15" t="s">
        <v>1</v>
      </c>
      <c r="P7" s="20"/>
      <c r="Q7" s="20"/>
      <c r="R7" s="21"/>
    </row>
    <row r="8" spans="2:18" s="1" customFormat="1" ht="14.25" customHeight="1">
      <c r="B8" s="19"/>
      <c r="C8" s="20"/>
      <c r="D8" s="17" t="s">
        <v>10</v>
      </c>
      <c r="E8" s="20"/>
      <c r="F8" s="15" t="s">
        <v>11</v>
      </c>
      <c r="G8" s="20"/>
      <c r="H8" s="20"/>
      <c r="I8" s="20"/>
      <c r="J8" s="20"/>
      <c r="K8" s="20"/>
      <c r="L8" s="20"/>
      <c r="M8" s="17" t="s">
        <v>12</v>
      </c>
      <c r="N8" s="20"/>
      <c r="O8" s="153">
        <v>42784</v>
      </c>
      <c r="P8" s="147"/>
      <c r="Q8" s="20"/>
      <c r="R8" s="21"/>
    </row>
    <row r="9" spans="2:18" s="1" customFormat="1" ht="10.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2:18" s="1" customFormat="1" ht="14.25" customHeight="1">
      <c r="B10" s="19"/>
      <c r="C10" s="20"/>
      <c r="D10" s="17" t="s">
        <v>13</v>
      </c>
      <c r="E10" s="20"/>
      <c r="F10" s="20"/>
      <c r="G10" s="20"/>
      <c r="H10" s="20"/>
      <c r="I10" s="20"/>
      <c r="J10" s="20"/>
      <c r="K10" s="20"/>
      <c r="L10" s="20"/>
      <c r="M10" s="17" t="s">
        <v>14</v>
      </c>
      <c r="N10" s="20"/>
      <c r="O10" s="146"/>
      <c r="P10" s="147"/>
      <c r="Q10" s="20"/>
      <c r="R10" s="21"/>
    </row>
    <row r="11" spans="2:18" s="1" customFormat="1" ht="18" customHeight="1">
      <c r="B11" s="19"/>
      <c r="C11" s="20"/>
      <c r="D11" s="20"/>
      <c r="E11" s="15"/>
      <c r="F11" s="20"/>
      <c r="G11" s="20"/>
      <c r="H11" s="20"/>
      <c r="I11" s="20"/>
      <c r="J11" s="20"/>
      <c r="K11" s="20"/>
      <c r="L11" s="20"/>
      <c r="M11" s="17" t="s">
        <v>15</v>
      </c>
      <c r="N11" s="20"/>
      <c r="O11" s="146"/>
      <c r="P11" s="147"/>
      <c r="Q11" s="20"/>
      <c r="R11" s="21"/>
    </row>
    <row r="12" spans="2:18" s="1" customFormat="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2:18" s="1" customFormat="1" ht="14.25" customHeight="1">
      <c r="B13" s="19"/>
      <c r="C13" s="20"/>
      <c r="D13" s="17" t="s">
        <v>16</v>
      </c>
      <c r="E13" s="20"/>
      <c r="F13" s="20"/>
      <c r="G13" s="20"/>
      <c r="H13" s="20"/>
      <c r="I13" s="20"/>
      <c r="J13" s="20"/>
      <c r="K13" s="20"/>
      <c r="L13" s="20"/>
      <c r="M13" s="17" t="s">
        <v>14</v>
      </c>
      <c r="N13" s="20"/>
      <c r="O13" s="146"/>
      <c r="P13" s="147"/>
      <c r="Q13" s="20"/>
      <c r="R13" s="21"/>
    </row>
    <row r="14" spans="2:18" s="1" customFormat="1" ht="18" customHeight="1">
      <c r="B14" s="19"/>
      <c r="C14" s="20"/>
      <c r="D14" s="20"/>
      <c r="E14" s="15"/>
      <c r="F14" s="20"/>
      <c r="G14" s="20"/>
      <c r="H14" s="20"/>
      <c r="I14" s="20"/>
      <c r="J14" s="20"/>
      <c r="K14" s="20"/>
      <c r="L14" s="20"/>
      <c r="M14" s="17" t="s">
        <v>15</v>
      </c>
      <c r="N14" s="20"/>
      <c r="O14" s="146"/>
      <c r="P14" s="147"/>
      <c r="Q14" s="20"/>
      <c r="R14" s="21"/>
    </row>
    <row r="15" spans="2:18" s="1" customFormat="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2:18" s="1" customFormat="1" ht="14.25" customHeight="1">
      <c r="B16" s="19"/>
      <c r="C16" s="20"/>
      <c r="D16" s="17" t="s">
        <v>17</v>
      </c>
      <c r="E16" s="20"/>
      <c r="F16" s="20"/>
      <c r="G16" s="20"/>
      <c r="H16" s="20"/>
      <c r="I16" s="20"/>
      <c r="J16" s="20"/>
      <c r="K16" s="20"/>
      <c r="L16" s="20"/>
      <c r="M16" s="17" t="s">
        <v>14</v>
      </c>
      <c r="N16" s="20"/>
      <c r="O16" s="146"/>
      <c r="P16" s="147"/>
      <c r="Q16" s="20"/>
      <c r="R16" s="21"/>
    </row>
    <row r="17" spans="2:18" s="1" customFormat="1" ht="18" customHeight="1">
      <c r="B17" s="19"/>
      <c r="C17" s="20"/>
      <c r="D17" s="20"/>
      <c r="E17" s="15"/>
      <c r="F17" s="20"/>
      <c r="G17" s="20"/>
      <c r="H17" s="20"/>
      <c r="I17" s="20"/>
      <c r="J17" s="20"/>
      <c r="K17" s="20"/>
      <c r="L17" s="20"/>
      <c r="M17" s="17" t="s">
        <v>15</v>
      </c>
      <c r="N17" s="20"/>
      <c r="O17" s="146"/>
      <c r="P17" s="147"/>
      <c r="Q17" s="20"/>
      <c r="R17" s="21"/>
    </row>
    <row r="18" spans="2:18" s="1" customFormat="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19" spans="2:18" s="1" customFormat="1" ht="14.25" customHeight="1">
      <c r="B19" s="19"/>
      <c r="C19" s="20"/>
      <c r="D19" s="17" t="s">
        <v>18</v>
      </c>
      <c r="E19" s="20"/>
      <c r="F19" s="20"/>
      <c r="G19" s="20"/>
      <c r="H19" s="20"/>
      <c r="I19" s="20"/>
      <c r="J19" s="20"/>
      <c r="K19" s="20"/>
      <c r="L19" s="20"/>
      <c r="M19" s="17" t="s">
        <v>14</v>
      </c>
      <c r="N19" s="20"/>
      <c r="O19" s="146"/>
      <c r="P19" s="147"/>
      <c r="Q19" s="20"/>
      <c r="R19" s="21"/>
    </row>
    <row r="20" spans="2:18" s="1" customFormat="1" ht="18" customHeight="1">
      <c r="B20" s="19"/>
      <c r="C20" s="20"/>
      <c r="D20" s="20"/>
      <c r="E20" s="15"/>
      <c r="F20" s="20"/>
      <c r="G20" s="20"/>
      <c r="H20" s="20"/>
      <c r="I20" s="20"/>
      <c r="J20" s="20"/>
      <c r="K20" s="20"/>
      <c r="L20" s="20"/>
      <c r="M20" s="17" t="s">
        <v>15</v>
      </c>
      <c r="N20" s="20"/>
      <c r="O20" s="146"/>
      <c r="P20" s="147"/>
      <c r="Q20" s="20"/>
      <c r="R20" s="21"/>
    </row>
    <row r="21" spans="2:18" s="1" customFormat="1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</row>
    <row r="22" spans="2:18" s="1" customFormat="1" ht="14.25" customHeight="1">
      <c r="B22" s="19"/>
      <c r="C22" s="20"/>
      <c r="D22" s="17" t="s">
        <v>19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20.25" customHeight="1">
      <c r="B23" s="19"/>
      <c r="C23" s="20"/>
      <c r="D23" s="20"/>
      <c r="E23" s="155" t="s">
        <v>1</v>
      </c>
      <c r="F23" s="147"/>
      <c r="G23" s="147"/>
      <c r="H23" s="147"/>
      <c r="I23" s="147"/>
      <c r="J23" s="147"/>
      <c r="K23" s="147"/>
      <c r="L23" s="147"/>
      <c r="M23" s="20"/>
      <c r="N23" s="20"/>
      <c r="O23" s="20"/>
      <c r="P23" s="20"/>
      <c r="Q23" s="20"/>
      <c r="R23" s="21"/>
    </row>
    <row r="24" spans="2:18" s="1" customFormat="1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21"/>
    </row>
    <row r="26" spans="2:18" s="1" customFormat="1" ht="14.25" customHeight="1">
      <c r="B26" s="19"/>
      <c r="C26" s="20"/>
      <c r="D26" s="51" t="s">
        <v>44</v>
      </c>
      <c r="E26" s="20"/>
      <c r="F26" s="20"/>
      <c r="G26" s="20"/>
      <c r="H26" s="20"/>
      <c r="I26" s="20"/>
      <c r="J26" s="20"/>
      <c r="K26" s="20"/>
      <c r="L26" s="20"/>
      <c r="M26" s="156">
        <f>N87</f>
        <v>0</v>
      </c>
      <c r="N26" s="147"/>
      <c r="O26" s="147"/>
      <c r="P26" s="147"/>
      <c r="Q26" s="20"/>
      <c r="R26" s="21"/>
    </row>
    <row r="27" spans="2:18" s="1" customFormat="1" ht="14.25" customHeight="1">
      <c r="B27" s="19"/>
      <c r="C27" s="20"/>
      <c r="D27" s="18" t="s">
        <v>45</v>
      </c>
      <c r="E27" s="20"/>
      <c r="F27" s="20"/>
      <c r="G27" s="20"/>
      <c r="H27" s="20"/>
      <c r="I27" s="20"/>
      <c r="J27" s="20"/>
      <c r="K27" s="20"/>
      <c r="L27" s="20"/>
      <c r="M27" s="156">
        <f>N103</f>
        <v>0</v>
      </c>
      <c r="N27" s="147"/>
      <c r="O27" s="147"/>
      <c r="P27" s="147"/>
      <c r="Q27" s="20"/>
      <c r="R27" s="21"/>
    </row>
    <row r="28" spans="2:18" s="1" customFormat="1" ht="6.75" customHeigh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2:18" s="1" customFormat="1" ht="24.75" customHeight="1">
      <c r="B29" s="19"/>
      <c r="C29" s="20"/>
      <c r="D29" s="52" t="s">
        <v>20</v>
      </c>
      <c r="E29" s="20"/>
      <c r="F29" s="20"/>
      <c r="G29" s="20"/>
      <c r="H29" s="20"/>
      <c r="I29" s="20"/>
      <c r="J29" s="20"/>
      <c r="K29" s="20"/>
      <c r="L29" s="20"/>
      <c r="M29" s="157">
        <f>ROUND(M26+M27,2)</f>
        <v>0</v>
      </c>
      <c r="N29" s="147"/>
      <c r="O29" s="147"/>
      <c r="P29" s="147"/>
      <c r="Q29" s="20"/>
      <c r="R29" s="21"/>
    </row>
    <row r="30" spans="2:18" s="1" customFormat="1" ht="6.75" customHeight="1">
      <c r="B30" s="19"/>
      <c r="C30" s="2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0"/>
      <c r="R30" s="21"/>
    </row>
    <row r="31" spans="2:18" s="1" customFormat="1" ht="14.25" customHeight="1">
      <c r="B31" s="19"/>
      <c r="C31" s="20"/>
      <c r="D31" s="22" t="s">
        <v>21</v>
      </c>
      <c r="E31" s="22" t="s">
        <v>22</v>
      </c>
      <c r="F31" s="23">
        <v>0.21</v>
      </c>
      <c r="G31" s="53" t="s">
        <v>23</v>
      </c>
      <c r="H31" s="154">
        <v>0</v>
      </c>
      <c r="I31" s="147"/>
      <c r="J31" s="147"/>
      <c r="K31" s="20"/>
      <c r="L31" s="20"/>
      <c r="M31" s="154">
        <v>0</v>
      </c>
      <c r="N31" s="147"/>
      <c r="O31" s="147"/>
      <c r="P31" s="147"/>
      <c r="Q31" s="20"/>
      <c r="R31" s="21"/>
    </row>
    <row r="32" spans="2:18" s="1" customFormat="1" ht="14.25" customHeight="1">
      <c r="B32" s="19"/>
      <c r="C32" s="20"/>
      <c r="D32" s="20"/>
      <c r="E32" s="22" t="s">
        <v>24</v>
      </c>
      <c r="F32" s="23">
        <v>0.15</v>
      </c>
      <c r="G32" s="53" t="s">
        <v>23</v>
      </c>
      <c r="H32" s="154">
        <f>ROUND((SUM(BF103:BF104)+SUM(BF121:BF269)),2)</f>
        <v>0</v>
      </c>
      <c r="I32" s="147"/>
      <c r="J32" s="147"/>
      <c r="K32" s="20"/>
      <c r="L32" s="20"/>
      <c r="M32" s="154">
        <f>ROUND(ROUND((SUM(BF103:BF104)+SUM(BF121:BF269)),2)*F32,2)</f>
        <v>0</v>
      </c>
      <c r="N32" s="147"/>
      <c r="O32" s="147"/>
      <c r="P32" s="147"/>
      <c r="Q32" s="20"/>
      <c r="R32" s="21"/>
    </row>
    <row r="33" spans="2:18" s="1" customFormat="1" ht="14.25" customHeight="1" hidden="1">
      <c r="B33" s="19"/>
      <c r="C33" s="20"/>
      <c r="D33" s="20"/>
      <c r="E33" s="22" t="s">
        <v>25</v>
      </c>
      <c r="F33" s="23">
        <v>0.21</v>
      </c>
      <c r="G33" s="53" t="s">
        <v>23</v>
      </c>
      <c r="H33" s="154">
        <f>ROUND((SUM(BG103:BG104)+SUM(BG121:BG269)),2)</f>
        <v>0</v>
      </c>
      <c r="I33" s="147"/>
      <c r="J33" s="147"/>
      <c r="K33" s="20"/>
      <c r="L33" s="20"/>
      <c r="M33" s="154">
        <v>0</v>
      </c>
      <c r="N33" s="147"/>
      <c r="O33" s="147"/>
      <c r="P33" s="147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26</v>
      </c>
      <c r="F34" s="23">
        <v>0.15</v>
      </c>
      <c r="G34" s="53" t="s">
        <v>23</v>
      </c>
      <c r="H34" s="154">
        <f>ROUND((SUM(BH103:BH104)+SUM(BH121:BH269)),2)</f>
        <v>0</v>
      </c>
      <c r="I34" s="147"/>
      <c r="J34" s="147"/>
      <c r="K34" s="20"/>
      <c r="L34" s="20"/>
      <c r="M34" s="154">
        <v>0</v>
      </c>
      <c r="N34" s="147"/>
      <c r="O34" s="147"/>
      <c r="P34" s="147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27</v>
      </c>
      <c r="F35" s="23">
        <v>0</v>
      </c>
      <c r="G35" s="53" t="s">
        <v>23</v>
      </c>
      <c r="H35" s="154">
        <f>ROUND((SUM(BI103:BI104)+SUM(BI121:BI269)),2)</f>
        <v>0</v>
      </c>
      <c r="I35" s="147"/>
      <c r="J35" s="147"/>
      <c r="K35" s="20"/>
      <c r="L35" s="20"/>
      <c r="M35" s="154">
        <v>0</v>
      </c>
      <c r="N35" s="147"/>
      <c r="O35" s="147"/>
      <c r="P35" s="147"/>
      <c r="Q35" s="20"/>
      <c r="R35" s="21"/>
    </row>
    <row r="36" spans="2:18" s="1" customFormat="1" ht="6.7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1" customFormat="1" ht="24.75" customHeight="1">
      <c r="B37" s="19"/>
      <c r="C37" s="25"/>
      <c r="D37" s="26" t="s">
        <v>20</v>
      </c>
      <c r="E37" s="27"/>
      <c r="F37" s="27"/>
      <c r="G37" s="54" t="s">
        <v>28</v>
      </c>
      <c r="H37" s="28" t="s">
        <v>29</v>
      </c>
      <c r="I37" s="27"/>
      <c r="J37" s="27"/>
      <c r="K37" s="27"/>
      <c r="L37" s="159">
        <f>M29+M31</f>
        <v>0</v>
      </c>
      <c r="M37" s="160"/>
      <c r="N37" s="160"/>
      <c r="O37" s="160"/>
      <c r="P37" s="161"/>
      <c r="Q37" s="25"/>
      <c r="R37" s="21"/>
    </row>
    <row r="38" spans="2:18" s="1" customFormat="1" ht="14.2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ht="13.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9" t="s">
        <v>30</v>
      </c>
      <c r="E50" s="30"/>
      <c r="F50" s="30"/>
      <c r="G50" s="30"/>
      <c r="H50" s="31"/>
      <c r="I50" s="20"/>
      <c r="J50" s="29" t="s">
        <v>31</v>
      </c>
      <c r="K50" s="30"/>
      <c r="L50" s="30"/>
      <c r="M50" s="30"/>
      <c r="N50" s="30"/>
      <c r="O50" s="30"/>
      <c r="P50" s="31"/>
      <c r="Q50" s="20"/>
      <c r="R50" s="21"/>
    </row>
    <row r="51" spans="2:18" ht="13.5">
      <c r="B51" s="11"/>
      <c r="C51" s="12"/>
      <c r="D51" s="32"/>
      <c r="E51" s="12"/>
      <c r="F51" s="12"/>
      <c r="G51" s="12"/>
      <c r="H51" s="33"/>
      <c r="I51" s="12"/>
      <c r="J51" s="32"/>
      <c r="K51" s="12"/>
      <c r="L51" s="12"/>
      <c r="M51" s="12"/>
      <c r="N51" s="12"/>
      <c r="O51" s="12"/>
      <c r="P51" s="33"/>
      <c r="Q51" s="12"/>
      <c r="R51" s="13"/>
    </row>
    <row r="52" spans="2:18" ht="13.5">
      <c r="B52" s="11"/>
      <c r="C52" s="12"/>
      <c r="D52" s="32"/>
      <c r="E52" s="12"/>
      <c r="F52" s="12"/>
      <c r="G52" s="12"/>
      <c r="H52" s="33"/>
      <c r="I52" s="12"/>
      <c r="J52" s="32"/>
      <c r="K52" s="12"/>
      <c r="L52" s="12"/>
      <c r="M52" s="12"/>
      <c r="N52" s="12"/>
      <c r="O52" s="12"/>
      <c r="P52" s="33"/>
      <c r="Q52" s="12"/>
      <c r="R52" s="13"/>
    </row>
    <row r="53" spans="2:18" ht="13.5">
      <c r="B53" s="11"/>
      <c r="C53" s="12"/>
      <c r="D53" s="32"/>
      <c r="E53" s="12"/>
      <c r="F53" s="12"/>
      <c r="G53" s="12"/>
      <c r="H53" s="33"/>
      <c r="I53" s="12"/>
      <c r="J53" s="32"/>
      <c r="K53" s="12"/>
      <c r="L53" s="12"/>
      <c r="M53" s="12"/>
      <c r="N53" s="12"/>
      <c r="O53" s="12"/>
      <c r="P53" s="33"/>
      <c r="Q53" s="12"/>
      <c r="R53" s="13"/>
    </row>
    <row r="54" spans="2:18" ht="13.5">
      <c r="B54" s="11"/>
      <c r="C54" s="12"/>
      <c r="D54" s="32"/>
      <c r="E54" s="12"/>
      <c r="F54" s="12"/>
      <c r="G54" s="12"/>
      <c r="H54" s="33"/>
      <c r="I54" s="12"/>
      <c r="J54" s="32"/>
      <c r="K54" s="12"/>
      <c r="L54" s="12"/>
      <c r="M54" s="12"/>
      <c r="N54" s="12"/>
      <c r="O54" s="12"/>
      <c r="P54" s="33"/>
      <c r="Q54" s="12"/>
      <c r="R54" s="13"/>
    </row>
    <row r="55" spans="2:18" ht="13.5">
      <c r="B55" s="11"/>
      <c r="C55" s="12"/>
      <c r="D55" s="32"/>
      <c r="E55" s="12"/>
      <c r="F55" s="12"/>
      <c r="G55" s="12"/>
      <c r="H55" s="33"/>
      <c r="I55" s="12"/>
      <c r="J55" s="32"/>
      <c r="K55" s="12"/>
      <c r="L55" s="12"/>
      <c r="M55" s="12"/>
      <c r="N55" s="12"/>
      <c r="O55" s="12"/>
      <c r="P55" s="33"/>
      <c r="Q55" s="12"/>
      <c r="R55" s="13"/>
    </row>
    <row r="56" spans="2:18" ht="13.5">
      <c r="B56" s="11"/>
      <c r="C56" s="12"/>
      <c r="D56" s="32"/>
      <c r="E56" s="12"/>
      <c r="F56" s="12"/>
      <c r="G56" s="12"/>
      <c r="H56" s="33"/>
      <c r="I56" s="12"/>
      <c r="J56" s="32"/>
      <c r="K56" s="12"/>
      <c r="L56" s="12"/>
      <c r="M56" s="12"/>
      <c r="N56" s="12"/>
      <c r="O56" s="12"/>
      <c r="P56" s="33"/>
      <c r="Q56" s="12"/>
      <c r="R56" s="13"/>
    </row>
    <row r="57" spans="2:18" ht="13.5">
      <c r="B57" s="11"/>
      <c r="C57" s="12"/>
      <c r="D57" s="32"/>
      <c r="E57" s="12"/>
      <c r="F57" s="12"/>
      <c r="G57" s="12"/>
      <c r="H57" s="33"/>
      <c r="I57" s="12"/>
      <c r="J57" s="32"/>
      <c r="K57" s="12"/>
      <c r="L57" s="12"/>
      <c r="M57" s="12"/>
      <c r="N57" s="12"/>
      <c r="O57" s="12"/>
      <c r="P57" s="33"/>
      <c r="Q57" s="12"/>
      <c r="R57" s="13"/>
    </row>
    <row r="58" spans="2:18" ht="13.5">
      <c r="B58" s="11"/>
      <c r="C58" s="12"/>
      <c r="D58" s="32"/>
      <c r="E58" s="12"/>
      <c r="F58" s="12"/>
      <c r="G58" s="12"/>
      <c r="H58" s="33"/>
      <c r="I58" s="12"/>
      <c r="J58" s="32"/>
      <c r="K58" s="12"/>
      <c r="L58" s="12"/>
      <c r="M58" s="12"/>
      <c r="N58" s="12"/>
      <c r="O58" s="12"/>
      <c r="P58" s="33"/>
      <c r="Q58" s="12"/>
      <c r="R58" s="13"/>
    </row>
    <row r="59" spans="2:18" s="1" customFormat="1" ht="15">
      <c r="B59" s="19"/>
      <c r="C59" s="20"/>
      <c r="D59" s="34" t="s">
        <v>32</v>
      </c>
      <c r="E59" s="35"/>
      <c r="F59" s="35"/>
      <c r="G59" s="36" t="s">
        <v>33</v>
      </c>
      <c r="H59" s="37"/>
      <c r="I59" s="20"/>
      <c r="J59" s="34" t="s">
        <v>32</v>
      </c>
      <c r="K59" s="35"/>
      <c r="L59" s="35"/>
      <c r="M59" s="35"/>
      <c r="N59" s="36" t="s">
        <v>33</v>
      </c>
      <c r="O59" s="35"/>
      <c r="P59" s="37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9" t="s">
        <v>34</v>
      </c>
      <c r="E61" s="30"/>
      <c r="F61" s="30"/>
      <c r="G61" s="30"/>
      <c r="H61" s="31"/>
      <c r="I61" s="20"/>
      <c r="J61" s="29" t="s">
        <v>35</v>
      </c>
      <c r="K61" s="30"/>
      <c r="L61" s="30"/>
      <c r="M61" s="30"/>
      <c r="N61" s="30"/>
      <c r="O61" s="30"/>
      <c r="P61" s="31"/>
      <c r="Q61" s="20"/>
      <c r="R61" s="21"/>
    </row>
    <row r="62" spans="2:18" ht="13.5">
      <c r="B62" s="11"/>
      <c r="C62" s="12"/>
      <c r="D62" s="32"/>
      <c r="E62" s="12"/>
      <c r="F62" s="12"/>
      <c r="G62" s="12"/>
      <c r="H62" s="33"/>
      <c r="I62" s="12"/>
      <c r="J62" s="32"/>
      <c r="K62" s="12"/>
      <c r="L62" s="12"/>
      <c r="M62" s="12"/>
      <c r="N62" s="12"/>
      <c r="O62" s="12"/>
      <c r="P62" s="33"/>
      <c r="Q62" s="12"/>
      <c r="R62" s="13"/>
    </row>
    <row r="63" spans="2:18" ht="13.5">
      <c r="B63" s="11"/>
      <c r="C63" s="12"/>
      <c r="D63" s="32"/>
      <c r="E63" s="12"/>
      <c r="F63" s="12"/>
      <c r="G63" s="12"/>
      <c r="H63" s="33"/>
      <c r="I63" s="12"/>
      <c r="J63" s="32"/>
      <c r="K63" s="12"/>
      <c r="L63" s="12"/>
      <c r="M63" s="12"/>
      <c r="N63" s="12"/>
      <c r="O63" s="12"/>
      <c r="P63" s="33"/>
      <c r="Q63" s="12"/>
      <c r="R63" s="13"/>
    </row>
    <row r="64" spans="2:18" ht="13.5">
      <c r="B64" s="11"/>
      <c r="C64" s="12"/>
      <c r="D64" s="32"/>
      <c r="E64" s="12"/>
      <c r="F64" s="12"/>
      <c r="G64" s="12"/>
      <c r="H64" s="33"/>
      <c r="I64" s="12"/>
      <c r="J64" s="32"/>
      <c r="K64" s="12"/>
      <c r="L64" s="12"/>
      <c r="M64" s="12"/>
      <c r="N64" s="12"/>
      <c r="O64" s="12"/>
      <c r="P64" s="33"/>
      <c r="Q64" s="12"/>
      <c r="R64" s="13"/>
    </row>
    <row r="65" spans="2:18" ht="13.5">
      <c r="B65" s="11"/>
      <c r="C65" s="12"/>
      <c r="D65" s="32"/>
      <c r="E65" s="12"/>
      <c r="F65" s="12"/>
      <c r="G65" s="12"/>
      <c r="H65" s="33"/>
      <c r="I65" s="12"/>
      <c r="J65" s="32"/>
      <c r="K65" s="12"/>
      <c r="L65" s="12"/>
      <c r="M65" s="12"/>
      <c r="N65" s="12"/>
      <c r="O65" s="12"/>
      <c r="P65" s="33"/>
      <c r="Q65" s="12"/>
      <c r="R65" s="13"/>
    </row>
    <row r="66" spans="2:18" ht="13.5">
      <c r="B66" s="11"/>
      <c r="C66" s="12"/>
      <c r="D66" s="32"/>
      <c r="E66" s="12"/>
      <c r="F66" s="12"/>
      <c r="G66" s="12"/>
      <c r="H66" s="33"/>
      <c r="I66" s="12"/>
      <c r="J66" s="32"/>
      <c r="K66" s="12"/>
      <c r="L66" s="12"/>
      <c r="M66" s="12"/>
      <c r="N66" s="12"/>
      <c r="O66" s="12"/>
      <c r="P66" s="33"/>
      <c r="Q66" s="12"/>
      <c r="R66" s="13"/>
    </row>
    <row r="67" spans="2:18" ht="13.5">
      <c r="B67" s="11"/>
      <c r="C67" s="12"/>
      <c r="D67" s="32"/>
      <c r="E67" s="12"/>
      <c r="F67" s="12"/>
      <c r="G67" s="12"/>
      <c r="H67" s="33"/>
      <c r="I67" s="12"/>
      <c r="J67" s="32"/>
      <c r="K67" s="12"/>
      <c r="L67" s="12"/>
      <c r="M67" s="12"/>
      <c r="N67" s="12"/>
      <c r="O67" s="12"/>
      <c r="P67" s="33"/>
      <c r="Q67" s="12"/>
      <c r="R67" s="13"/>
    </row>
    <row r="68" spans="2:18" ht="13.5">
      <c r="B68" s="11"/>
      <c r="C68" s="12"/>
      <c r="D68" s="32"/>
      <c r="E68" s="12"/>
      <c r="F68" s="12"/>
      <c r="G68" s="12"/>
      <c r="H68" s="33"/>
      <c r="I68" s="12"/>
      <c r="J68" s="32"/>
      <c r="K68" s="12"/>
      <c r="L68" s="12"/>
      <c r="M68" s="12"/>
      <c r="N68" s="12"/>
      <c r="O68" s="12"/>
      <c r="P68" s="33"/>
      <c r="Q68" s="12"/>
      <c r="R68" s="13"/>
    </row>
    <row r="69" spans="2:18" ht="13.5">
      <c r="B69" s="11"/>
      <c r="C69" s="12"/>
      <c r="D69" s="32"/>
      <c r="E69" s="12"/>
      <c r="F69" s="12"/>
      <c r="G69" s="12"/>
      <c r="H69" s="33"/>
      <c r="I69" s="12"/>
      <c r="J69" s="32"/>
      <c r="K69" s="12"/>
      <c r="L69" s="12"/>
      <c r="M69" s="12"/>
      <c r="N69" s="12"/>
      <c r="O69" s="12"/>
      <c r="P69" s="33"/>
      <c r="Q69" s="12"/>
      <c r="R69" s="13"/>
    </row>
    <row r="70" spans="2:18" s="1" customFormat="1" ht="15">
      <c r="B70" s="19"/>
      <c r="C70" s="20"/>
      <c r="D70" s="34" t="s">
        <v>32</v>
      </c>
      <c r="E70" s="35"/>
      <c r="F70" s="35"/>
      <c r="G70" s="36" t="s">
        <v>33</v>
      </c>
      <c r="H70" s="37"/>
      <c r="I70" s="20"/>
      <c r="J70" s="34" t="s">
        <v>32</v>
      </c>
      <c r="K70" s="35"/>
      <c r="L70" s="35"/>
      <c r="M70" s="35"/>
      <c r="N70" s="36" t="s">
        <v>33</v>
      </c>
      <c r="O70" s="35"/>
      <c r="P70" s="37"/>
      <c r="Q70" s="20"/>
      <c r="R70" s="21"/>
    </row>
    <row r="71" spans="2:18" s="1" customFormat="1" ht="14.25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" customFormat="1" ht="6.7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" customFormat="1" ht="36.75" customHeight="1">
      <c r="B76" s="19"/>
      <c r="C76" s="150" t="s">
        <v>46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6.75" customHeight="1">
      <c r="B78" s="19"/>
      <c r="C78" s="44" t="s">
        <v>6</v>
      </c>
      <c r="D78" s="20"/>
      <c r="E78" s="20"/>
      <c r="F78" s="158" t="str">
        <f>F6</f>
        <v>"Stráž pod Ralskem – oprava rozvodů v objektu č. 12"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0"/>
      <c r="R78" s="21"/>
    </row>
    <row r="79" spans="2:18" s="1" customFormat="1" ht="6.75" customHeight="1"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2:18" s="1" customFormat="1" ht="18" customHeight="1">
      <c r="B80" s="19"/>
      <c r="C80" s="17" t="s">
        <v>10</v>
      </c>
      <c r="D80" s="20"/>
      <c r="E80" s="20"/>
      <c r="F80" s="15" t="str">
        <f>F8</f>
        <v> </v>
      </c>
      <c r="G80" s="20"/>
      <c r="H80" s="20"/>
      <c r="I80" s="20"/>
      <c r="J80" s="20"/>
      <c r="K80" s="17" t="s">
        <v>12</v>
      </c>
      <c r="L80" s="20"/>
      <c r="M80" s="153">
        <f>IF(O8="","",O8)</f>
        <v>42784</v>
      </c>
      <c r="N80" s="147"/>
      <c r="O80" s="147"/>
      <c r="P80" s="147"/>
      <c r="Q80" s="20"/>
      <c r="R80" s="21"/>
    </row>
    <row r="81" spans="2:18" s="1" customFormat="1" ht="6.7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2:18" s="1" customFormat="1" ht="15">
      <c r="B82" s="19"/>
      <c r="C82" s="17" t="s">
        <v>13</v>
      </c>
      <c r="D82" s="20"/>
      <c r="E82" s="20"/>
      <c r="F82" s="15"/>
      <c r="G82" s="20"/>
      <c r="H82" s="20"/>
      <c r="I82" s="20"/>
      <c r="J82" s="20"/>
      <c r="K82" s="17" t="s">
        <v>17</v>
      </c>
      <c r="L82" s="20"/>
      <c r="M82" s="146"/>
      <c r="N82" s="147"/>
      <c r="O82" s="147"/>
      <c r="P82" s="147"/>
      <c r="Q82" s="147"/>
      <c r="R82" s="21"/>
    </row>
    <row r="83" spans="2:18" s="1" customFormat="1" ht="14.25" customHeight="1">
      <c r="B83" s="19"/>
      <c r="C83" s="17" t="s">
        <v>16</v>
      </c>
      <c r="D83" s="20"/>
      <c r="E83" s="20"/>
      <c r="F83" s="15">
        <f>IF(E14="","",E14)</f>
      </c>
      <c r="G83" s="20"/>
      <c r="H83" s="20"/>
      <c r="I83" s="20"/>
      <c r="J83" s="20"/>
      <c r="K83" s="17" t="s">
        <v>18</v>
      </c>
      <c r="L83" s="20"/>
      <c r="M83" s="146"/>
      <c r="N83" s="147"/>
      <c r="O83" s="147"/>
      <c r="P83" s="147"/>
      <c r="Q83" s="147"/>
      <c r="R83" s="21"/>
    </row>
    <row r="84" spans="2:18" s="1" customFormat="1" ht="9.75" customHeight="1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  <row r="85" spans="2:18" s="1" customFormat="1" ht="29.25" customHeight="1">
      <c r="B85" s="19"/>
      <c r="C85" s="162" t="s">
        <v>47</v>
      </c>
      <c r="D85" s="163"/>
      <c r="E85" s="163"/>
      <c r="F85" s="163"/>
      <c r="G85" s="163"/>
      <c r="H85" s="25"/>
      <c r="I85" s="25"/>
      <c r="J85" s="25"/>
      <c r="K85" s="25"/>
      <c r="L85" s="25"/>
      <c r="M85" s="25"/>
      <c r="N85" s="162" t="s">
        <v>48</v>
      </c>
      <c r="O85" s="147"/>
      <c r="P85" s="147"/>
      <c r="Q85" s="147"/>
      <c r="R85" s="21"/>
    </row>
    <row r="86" spans="2:18" s="1" customFormat="1" ht="9.7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47" s="1" customFormat="1" ht="29.25" customHeight="1">
      <c r="B87" s="19"/>
      <c r="C87" s="55" t="s">
        <v>49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64">
        <f>N121</f>
        <v>0</v>
      </c>
      <c r="O87" s="147"/>
      <c r="P87" s="147"/>
      <c r="Q87" s="147"/>
      <c r="R87" s="21"/>
      <c r="AU87" s="7" t="s">
        <v>50</v>
      </c>
    </row>
    <row r="88" spans="2:47" s="1" customFormat="1" ht="29.25" customHeight="1">
      <c r="B88" s="19"/>
      <c r="C88" s="55"/>
      <c r="D88" s="58" t="s">
        <v>149</v>
      </c>
      <c r="E88" s="57"/>
      <c r="F88" s="57"/>
      <c r="G88" s="57"/>
      <c r="H88" s="57"/>
      <c r="I88" s="57"/>
      <c r="J88" s="57"/>
      <c r="K88" s="57"/>
      <c r="L88" s="57"/>
      <c r="M88" s="57"/>
      <c r="N88" s="165">
        <f>N123</f>
        <v>0</v>
      </c>
      <c r="O88" s="166"/>
      <c r="P88" s="166"/>
      <c r="Q88" s="166"/>
      <c r="R88" s="21"/>
      <c r="AU88" s="7"/>
    </row>
    <row r="89" spans="2:18" s="2" customFormat="1" ht="24.75" customHeight="1">
      <c r="B89" s="56"/>
      <c r="C89" s="57"/>
      <c r="D89" s="58" t="s">
        <v>51</v>
      </c>
      <c r="E89" s="57"/>
      <c r="F89" s="57"/>
      <c r="G89" s="57"/>
      <c r="H89" s="57"/>
      <c r="I89" s="57"/>
      <c r="J89" s="57"/>
      <c r="K89" s="57"/>
      <c r="L89" s="57"/>
      <c r="M89" s="57"/>
      <c r="N89" s="165">
        <f>N90+N91+N92+N93+N94+N95+N96+N97</f>
        <v>0</v>
      </c>
      <c r="O89" s="166"/>
      <c r="P89" s="166"/>
      <c r="Q89" s="166"/>
      <c r="R89" s="59"/>
    </row>
    <row r="90" spans="2:18" s="3" customFormat="1" ht="19.5" customHeight="1">
      <c r="B90" s="60"/>
      <c r="C90" s="61"/>
      <c r="D90" s="62" t="s">
        <v>52</v>
      </c>
      <c r="E90" s="61"/>
      <c r="F90" s="61"/>
      <c r="G90" s="61"/>
      <c r="H90" s="61"/>
      <c r="I90" s="61"/>
      <c r="J90" s="61"/>
      <c r="K90" s="61"/>
      <c r="L90" s="61"/>
      <c r="M90" s="61"/>
      <c r="N90" s="167">
        <f>N131</f>
        <v>0</v>
      </c>
      <c r="O90" s="168"/>
      <c r="P90" s="168"/>
      <c r="Q90" s="168"/>
      <c r="R90" s="63"/>
    </row>
    <row r="91" spans="2:18" s="3" customFormat="1" ht="19.5" customHeight="1">
      <c r="B91" s="60"/>
      <c r="C91" s="61"/>
      <c r="D91" s="62" t="s">
        <v>53</v>
      </c>
      <c r="E91" s="61"/>
      <c r="F91" s="61"/>
      <c r="G91" s="61"/>
      <c r="H91" s="61"/>
      <c r="I91" s="61"/>
      <c r="J91" s="61"/>
      <c r="K91" s="61"/>
      <c r="L91" s="61"/>
      <c r="M91" s="61"/>
      <c r="N91" s="167">
        <f>N133</f>
        <v>0</v>
      </c>
      <c r="O91" s="168"/>
      <c r="P91" s="168"/>
      <c r="Q91" s="168"/>
      <c r="R91" s="63"/>
    </row>
    <row r="92" spans="2:18" s="3" customFormat="1" ht="19.5" customHeight="1">
      <c r="B92" s="60"/>
      <c r="C92" s="61"/>
      <c r="D92" s="62" t="s">
        <v>54</v>
      </c>
      <c r="E92" s="61"/>
      <c r="F92" s="61"/>
      <c r="G92" s="61"/>
      <c r="H92" s="61"/>
      <c r="I92" s="61"/>
      <c r="J92" s="61"/>
      <c r="K92" s="61"/>
      <c r="L92" s="61"/>
      <c r="M92" s="61"/>
      <c r="N92" s="167">
        <f>N144</f>
        <v>0</v>
      </c>
      <c r="O92" s="168"/>
      <c r="P92" s="168"/>
      <c r="Q92" s="168"/>
      <c r="R92" s="63"/>
    </row>
    <row r="93" spans="2:18" s="3" customFormat="1" ht="19.5" customHeight="1">
      <c r="B93" s="60"/>
      <c r="C93" s="61"/>
      <c r="D93" s="62" t="s">
        <v>55</v>
      </c>
      <c r="E93" s="61"/>
      <c r="F93" s="61"/>
      <c r="G93" s="61"/>
      <c r="H93" s="61"/>
      <c r="I93" s="61"/>
      <c r="J93" s="61"/>
      <c r="K93" s="61"/>
      <c r="L93" s="61"/>
      <c r="M93" s="61"/>
      <c r="N93" s="167">
        <f>N167</f>
        <v>0</v>
      </c>
      <c r="O93" s="168"/>
      <c r="P93" s="168"/>
      <c r="Q93" s="168"/>
      <c r="R93" s="63"/>
    </row>
    <row r="94" spans="2:18" s="3" customFormat="1" ht="19.5" customHeight="1">
      <c r="B94" s="60"/>
      <c r="C94" s="61"/>
      <c r="D94" s="62" t="s">
        <v>201</v>
      </c>
      <c r="E94" s="62"/>
      <c r="F94" s="61"/>
      <c r="G94" s="61"/>
      <c r="H94" s="61"/>
      <c r="I94" s="61"/>
      <c r="J94" s="61"/>
      <c r="K94" s="61"/>
      <c r="L94" s="61"/>
      <c r="M94" s="61"/>
      <c r="N94" s="167">
        <f>N191</f>
        <v>0</v>
      </c>
      <c r="O94" s="168"/>
      <c r="P94" s="168"/>
      <c r="Q94" s="168"/>
      <c r="R94" s="63"/>
    </row>
    <row r="95" spans="2:18" s="3" customFormat="1" ht="19.5" customHeight="1">
      <c r="B95" s="60"/>
      <c r="C95" s="61"/>
      <c r="D95" s="62" t="s">
        <v>56</v>
      </c>
      <c r="E95" s="61"/>
      <c r="F95" s="61"/>
      <c r="G95" s="61"/>
      <c r="H95" s="61"/>
      <c r="I95" s="61"/>
      <c r="J95" s="61"/>
      <c r="K95" s="61"/>
      <c r="L95" s="61"/>
      <c r="M95" s="61"/>
      <c r="N95" s="167">
        <f>N207</f>
        <v>0</v>
      </c>
      <c r="O95" s="168"/>
      <c r="P95" s="168"/>
      <c r="Q95" s="168"/>
      <c r="R95" s="63"/>
    </row>
    <row r="96" spans="2:18" s="3" customFormat="1" ht="19.5" customHeight="1">
      <c r="B96" s="60"/>
      <c r="C96" s="61"/>
      <c r="D96" s="62" t="s">
        <v>57</v>
      </c>
      <c r="E96" s="61"/>
      <c r="F96" s="61"/>
      <c r="G96" s="61"/>
      <c r="H96" s="61"/>
      <c r="I96" s="61"/>
      <c r="J96" s="61"/>
      <c r="K96" s="61"/>
      <c r="L96" s="61"/>
      <c r="M96" s="61"/>
      <c r="N96" s="167">
        <f>N235</f>
        <v>0</v>
      </c>
      <c r="O96" s="168"/>
      <c r="P96" s="168"/>
      <c r="Q96" s="168"/>
      <c r="R96" s="63"/>
    </row>
    <row r="97" spans="2:18" s="3" customFormat="1" ht="19.5" customHeight="1">
      <c r="B97" s="60"/>
      <c r="C97" s="61"/>
      <c r="D97" s="62" t="s">
        <v>58</v>
      </c>
      <c r="E97" s="61"/>
      <c r="F97" s="61"/>
      <c r="G97" s="61"/>
      <c r="H97" s="61"/>
      <c r="I97" s="61"/>
      <c r="J97" s="61"/>
      <c r="K97" s="61"/>
      <c r="L97" s="61"/>
      <c r="M97" s="61"/>
      <c r="N97" s="167">
        <f>N248</f>
        <v>0</v>
      </c>
      <c r="O97" s="168"/>
      <c r="P97" s="168"/>
      <c r="Q97" s="168"/>
      <c r="R97" s="63"/>
    </row>
    <row r="98" spans="2:18" s="2" customFormat="1" ht="24.75" customHeight="1">
      <c r="B98" s="56"/>
      <c r="C98" s="57"/>
      <c r="D98" s="58" t="s">
        <v>59</v>
      </c>
      <c r="E98" s="57"/>
      <c r="F98" s="57"/>
      <c r="G98" s="57"/>
      <c r="H98" s="57"/>
      <c r="I98" s="57"/>
      <c r="J98" s="57"/>
      <c r="K98" s="57"/>
      <c r="L98" s="57"/>
      <c r="M98" s="57"/>
      <c r="N98" s="165">
        <f>N256</f>
        <v>0</v>
      </c>
      <c r="O98" s="166"/>
      <c r="P98" s="166"/>
      <c r="Q98" s="166"/>
      <c r="R98" s="59"/>
    </row>
    <row r="99" spans="2:18" s="3" customFormat="1" ht="19.5" customHeight="1">
      <c r="B99" s="60"/>
      <c r="C99" s="61"/>
      <c r="D99" s="62" t="s">
        <v>60</v>
      </c>
      <c r="E99" s="61"/>
      <c r="F99" s="61"/>
      <c r="G99" s="61"/>
      <c r="H99" s="61"/>
      <c r="I99" s="61"/>
      <c r="J99" s="61"/>
      <c r="K99" s="61"/>
      <c r="L99" s="61"/>
      <c r="M99" s="61"/>
      <c r="N99" s="167">
        <f>N257</f>
        <v>0</v>
      </c>
      <c r="O99" s="168"/>
      <c r="P99" s="168"/>
      <c r="Q99" s="168"/>
      <c r="R99" s="63"/>
    </row>
    <row r="100" spans="2:18" s="3" customFormat="1" ht="19.5" customHeight="1">
      <c r="B100" s="60"/>
      <c r="C100" s="61"/>
      <c r="D100" s="62" t="s">
        <v>61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167">
        <f>N260</f>
        <v>0</v>
      </c>
      <c r="O100" s="168"/>
      <c r="P100" s="168"/>
      <c r="Q100" s="168"/>
      <c r="R100" s="63"/>
    </row>
    <row r="101" spans="2:18" s="3" customFormat="1" ht="19.5" customHeight="1">
      <c r="B101" s="60"/>
      <c r="C101" s="61"/>
      <c r="D101" s="62" t="s">
        <v>62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167">
        <f>N262</f>
        <v>0</v>
      </c>
      <c r="O101" s="168"/>
      <c r="P101" s="168"/>
      <c r="Q101" s="168"/>
      <c r="R101" s="63"/>
    </row>
    <row r="102" spans="2:18" s="1" customFormat="1" ht="21.75" customHeight="1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1"/>
    </row>
    <row r="103" spans="2:21" s="1" customFormat="1" ht="29.25" customHeight="1">
      <c r="B103" s="19"/>
      <c r="C103" s="55" t="s">
        <v>63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69">
        <v>0</v>
      </c>
      <c r="O103" s="147"/>
      <c r="P103" s="147"/>
      <c r="Q103" s="147"/>
      <c r="R103" s="21"/>
      <c r="T103" s="64"/>
      <c r="U103" s="65" t="s">
        <v>21</v>
      </c>
    </row>
    <row r="104" spans="2:18" s="1" customFormat="1" ht="18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1" customFormat="1" ht="29.25" customHeight="1">
      <c r="B105" s="19"/>
      <c r="C105" s="50" t="s">
        <v>40</v>
      </c>
      <c r="D105" s="25"/>
      <c r="E105" s="25"/>
      <c r="F105" s="25"/>
      <c r="G105" s="25"/>
      <c r="H105" s="25"/>
      <c r="I105" s="25"/>
      <c r="J105" s="25"/>
      <c r="K105" s="25"/>
      <c r="L105" s="170">
        <f>N98+N89+N88</f>
        <v>0</v>
      </c>
      <c r="M105" s="163"/>
      <c r="N105" s="163"/>
      <c r="O105" s="163"/>
      <c r="P105" s="163"/>
      <c r="Q105" s="163"/>
      <c r="R105" s="21"/>
    </row>
    <row r="106" spans="2:18" s="1" customFormat="1" ht="6.75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10" spans="2:18" s="1" customFormat="1" ht="6.7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3"/>
    </row>
    <row r="111" spans="2:18" s="1" customFormat="1" ht="36.75" customHeight="1">
      <c r="B111" s="19"/>
      <c r="C111" s="150" t="s">
        <v>64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21"/>
    </row>
    <row r="112" spans="2:18" s="1" customFormat="1" ht="6.7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1" customFormat="1" ht="36.75" customHeight="1">
      <c r="B113" s="19"/>
      <c r="C113" s="44" t="s">
        <v>6</v>
      </c>
      <c r="D113" s="20"/>
      <c r="E113" s="20"/>
      <c r="F113" s="158" t="str">
        <f>F6</f>
        <v>"Stráž pod Ralskem – oprava rozvodů v objektu č. 12"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20"/>
      <c r="R113" s="21"/>
    </row>
    <row r="114" spans="2:18" s="1" customFormat="1" ht="6.7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1" customFormat="1" ht="18" customHeight="1">
      <c r="B115" s="19"/>
      <c r="C115" s="17" t="s">
        <v>10</v>
      </c>
      <c r="D115" s="20"/>
      <c r="E115" s="20"/>
      <c r="F115" s="15" t="str">
        <f>F8</f>
        <v> </v>
      </c>
      <c r="G115" s="20"/>
      <c r="H115" s="20"/>
      <c r="I115" s="20"/>
      <c r="J115" s="20"/>
      <c r="K115" s="17" t="s">
        <v>12</v>
      </c>
      <c r="L115" s="20"/>
      <c r="M115" s="153">
        <f>IF(O8="","",O8)</f>
        <v>42784</v>
      </c>
      <c r="N115" s="147"/>
      <c r="O115" s="147"/>
      <c r="P115" s="147"/>
      <c r="Q115" s="20"/>
      <c r="R115" s="21"/>
    </row>
    <row r="116" spans="2:18" s="1" customFormat="1" ht="6.7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18" s="1" customFormat="1" ht="15">
      <c r="B117" s="19"/>
      <c r="C117" s="17" t="s">
        <v>13</v>
      </c>
      <c r="D117" s="20"/>
      <c r="E117" s="20"/>
      <c r="F117" s="15"/>
      <c r="G117" s="20"/>
      <c r="H117" s="20"/>
      <c r="I117" s="20"/>
      <c r="J117" s="20"/>
      <c r="K117" s="17" t="s">
        <v>17</v>
      </c>
      <c r="L117" s="20"/>
      <c r="M117" s="146"/>
      <c r="N117" s="147"/>
      <c r="O117" s="147"/>
      <c r="P117" s="147"/>
      <c r="Q117" s="147"/>
      <c r="R117" s="21"/>
    </row>
    <row r="118" spans="2:18" s="1" customFormat="1" ht="14.25" customHeight="1">
      <c r="B118" s="19"/>
      <c r="C118" s="17" t="s">
        <v>16</v>
      </c>
      <c r="D118" s="20"/>
      <c r="E118" s="20"/>
      <c r="F118" s="15">
        <f>IF(E14="","",E14)</f>
      </c>
      <c r="G118" s="20"/>
      <c r="H118" s="20"/>
      <c r="I118" s="20"/>
      <c r="J118" s="20"/>
      <c r="K118" s="17" t="s">
        <v>18</v>
      </c>
      <c r="L118" s="20"/>
      <c r="M118" s="146"/>
      <c r="N118" s="147"/>
      <c r="O118" s="147"/>
      <c r="P118" s="147"/>
      <c r="Q118" s="147"/>
      <c r="R118" s="21"/>
    </row>
    <row r="119" spans="2:18" s="1" customFormat="1" ht="9.7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27" s="4" customFormat="1" ht="29.25" customHeight="1">
      <c r="B120" s="66"/>
      <c r="C120" s="67" t="s">
        <v>65</v>
      </c>
      <c r="D120" s="68" t="s">
        <v>66</v>
      </c>
      <c r="E120" s="68" t="s">
        <v>36</v>
      </c>
      <c r="F120" s="171" t="s">
        <v>67</v>
      </c>
      <c r="G120" s="172"/>
      <c r="H120" s="172"/>
      <c r="I120" s="172"/>
      <c r="J120" s="68" t="s">
        <v>68</v>
      </c>
      <c r="K120" s="68" t="s">
        <v>69</v>
      </c>
      <c r="L120" s="173" t="s">
        <v>70</v>
      </c>
      <c r="M120" s="172"/>
      <c r="N120" s="171" t="s">
        <v>48</v>
      </c>
      <c r="O120" s="172"/>
      <c r="P120" s="172"/>
      <c r="Q120" s="174"/>
      <c r="R120" s="69"/>
      <c r="T120" s="45" t="s">
        <v>71</v>
      </c>
      <c r="U120" s="46" t="s">
        <v>21</v>
      </c>
      <c r="V120" s="46" t="s">
        <v>72</v>
      </c>
      <c r="W120" s="46" t="s">
        <v>73</v>
      </c>
      <c r="X120" s="46" t="s">
        <v>74</v>
      </c>
      <c r="Y120" s="46" t="s">
        <v>75</v>
      </c>
      <c r="Z120" s="46" t="s">
        <v>76</v>
      </c>
      <c r="AA120" s="47" t="s">
        <v>77</v>
      </c>
    </row>
    <row r="121" spans="2:63" s="1" customFormat="1" ht="29.25" customHeight="1">
      <c r="B121" s="19"/>
      <c r="C121" s="49" t="s">
        <v>44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76">
        <f>L105</f>
        <v>0</v>
      </c>
      <c r="O121" s="177"/>
      <c r="P121" s="177"/>
      <c r="Q121" s="177"/>
      <c r="R121" s="21"/>
      <c r="T121" s="48"/>
      <c r="U121" s="30"/>
      <c r="V121" s="30"/>
      <c r="W121" s="70">
        <f>W122+W256</f>
        <v>155.559</v>
      </c>
      <c r="X121" s="30"/>
      <c r="Y121" s="70">
        <f>Y122+Y256</f>
        <v>0.04123</v>
      </c>
      <c r="Z121" s="30"/>
      <c r="AA121" s="71">
        <f>AA122+AA256</f>
        <v>0</v>
      </c>
      <c r="AT121" s="7" t="s">
        <v>37</v>
      </c>
      <c r="AU121" s="7" t="s">
        <v>50</v>
      </c>
      <c r="BK121" s="72">
        <f>BK122+BK256</f>
        <v>0</v>
      </c>
    </row>
    <row r="122" spans="2:63" s="5" customFormat="1" ht="36.75" customHeight="1">
      <c r="B122" s="73"/>
      <c r="C122" s="74"/>
      <c r="D122" s="75" t="s">
        <v>149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178">
        <f>N123</f>
        <v>0</v>
      </c>
      <c r="O122" s="165"/>
      <c r="P122" s="165"/>
      <c r="Q122" s="165"/>
      <c r="R122" s="76"/>
      <c r="T122" s="77"/>
      <c r="U122" s="74"/>
      <c r="V122" s="74"/>
      <c r="W122" s="78">
        <f>W123+W133+W144+W167+W207+W235+W248</f>
        <v>155.559</v>
      </c>
      <c r="X122" s="74"/>
      <c r="Y122" s="78">
        <f>Y123+Y133+Y144+Y167+Y207+Y235+Y248</f>
        <v>0.04123</v>
      </c>
      <c r="Z122" s="74"/>
      <c r="AA122" s="79">
        <f>AA123+AA133+AA144+AA167+AA207+AA235+AA248</f>
        <v>0</v>
      </c>
      <c r="AR122" s="80" t="s">
        <v>42</v>
      </c>
      <c r="AT122" s="81" t="s">
        <v>37</v>
      </c>
      <c r="AU122" s="81" t="s">
        <v>38</v>
      </c>
      <c r="AY122" s="80" t="s">
        <v>78</v>
      </c>
      <c r="BK122" s="82">
        <f>BK123+BK133+BK144+BK167+BK207+BK235+BK248</f>
        <v>0</v>
      </c>
    </row>
    <row r="123" spans="2:63" s="5" customFormat="1" ht="19.5" customHeight="1">
      <c r="B123" s="73"/>
      <c r="C123" s="109"/>
      <c r="D123" s="110" t="s">
        <v>150</v>
      </c>
      <c r="E123" s="110"/>
      <c r="F123" s="110"/>
      <c r="G123" s="110"/>
      <c r="H123" s="110"/>
      <c r="I123" s="110"/>
      <c r="J123" s="110"/>
      <c r="K123" s="110"/>
      <c r="L123" s="110"/>
      <c r="M123" s="110"/>
      <c r="N123" s="192">
        <f>N124+N126+N127+N128+N125</f>
        <v>0</v>
      </c>
      <c r="O123" s="193"/>
      <c r="P123" s="193"/>
      <c r="Q123" s="193"/>
      <c r="R123" s="76"/>
      <c r="T123" s="77"/>
      <c r="U123" s="74"/>
      <c r="V123" s="74"/>
      <c r="W123" s="78">
        <f>W132</f>
        <v>31.842</v>
      </c>
      <c r="X123" s="74"/>
      <c r="Y123" s="78">
        <f>Y132</f>
        <v>0</v>
      </c>
      <c r="Z123" s="74"/>
      <c r="AA123" s="79">
        <f>AA132</f>
        <v>0</v>
      </c>
      <c r="AR123" s="80" t="s">
        <v>42</v>
      </c>
      <c r="AT123" s="81" t="s">
        <v>37</v>
      </c>
      <c r="AU123" s="81" t="s">
        <v>9</v>
      </c>
      <c r="AY123" s="80" t="s">
        <v>78</v>
      </c>
      <c r="BK123" s="82">
        <f>BK132</f>
        <v>0</v>
      </c>
    </row>
    <row r="124" spans="2:63" s="5" customFormat="1" ht="28.5" customHeight="1">
      <c r="B124" s="73"/>
      <c r="C124" s="111" t="s">
        <v>9</v>
      </c>
      <c r="D124" s="111" t="s">
        <v>79</v>
      </c>
      <c r="E124" s="112" t="s">
        <v>151</v>
      </c>
      <c r="F124" s="143" t="s">
        <v>152</v>
      </c>
      <c r="G124" s="132"/>
      <c r="H124" s="132"/>
      <c r="I124" s="132"/>
      <c r="J124" s="113" t="s">
        <v>80</v>
      </c>
      <c r="K124" s="114">
        <v>69</v>
      </c>
      <c r="L124" s="144"/>
      <c r="M124" s="132"/>
      <c r="N124" s="144">
        <f>ROUND(L124*K124,2)</f>
        <v>0</v>
      </c>
      <c r="O124" s="132"/>
      <c r="P124" s="132"/>
      <c r="Q124" s="132"/>
      <c r="R124" s="76"/>
      <c r="T124" s="77"/>
      <c r="U124" s="74"/>
      <c r="V124" s="74"/>
      <c r="W124" s="78"/>
      <c r="X124" s="74"/>
      <c r="Y124" s="78"/>
      <c r="Z124" s="74"/>
      <c r="AA124" s="79"/>
      <c r="AR124" s="80"/>
      <c r="AT124" s="81"/>
      <c r="AU124" s="81"/>
      <c r="AY124" s="80"/>
      <c r="BK124" s="82"/>
    </row>
    <row r="125" spans="2:63" s="5" customFormat="1" ht="28.5" customHeight="1">
      <c r="B125" s="73"/>
      <c r="C125" s="111">
        <v>2</v>
      </c>
      <c r="D125" s="111" t="s">
        <v>79</v>
      </c>
      <c r="E125" s="121" t="s">
        <v>319</v>
      </c>
      <c r="F125" s="131" t="s">
        <v>320</v>
      </c>
      <c r="G125" s="132"/>
      <c r="H125" s="132"/>
      <c r="I125" s="132"/>
      <c r="J125" s="113" t="s">
        <v>80</v>
      </c>
      <c r="K125" s="114">
        <v>6</v>
      </c>
      <c r="L125" s="144"/>
      <c r="M125" s="132"/>
      <c r="N125" s="144">
        <f>ROUND(L125*K125,2)</f>
        <v>0</v>
      </c>
      <c r="O125" s="132"/>
      <c r="P125" s="132"/>
      <c r="Q125" s="132"/>
      <c r="R125" s="76"/>
      <c r="T125" s="77"/>
      <c r="U125" s="74"/>
      <c r="V125" s="74"/>
      <c r="W125" s="78"/>
      <c r="X125" s="74"/>
      <c r="Y125" s="78"/>
      <c r="Z125" s="74"/>
      <c r="AA125" s="79"/>
      <c r="AR125" s="80"/>
      <c r="AT125" s="81"/>
      <c r="AU125" s="81"/>
      <c r="AY125" s="80"/>
      <c r="BK125" s="82"/>
    </row>
    <row r="126" spans="2:63" s="5" customFormat="1" ht="28.5" customHeight="1">
      <c r="B126" s="73"/>
      <c r="C126" s="111">
        <v>3</v>
      </c>
      <c r="D126" s="111" t="s">
        <v>79</v>
      </c>
      <c r="E126" s="112" t="s">
        <v>153</v>
      </c>
      <c r="F126" s="143" t="s">
        <v>154</v>
      </c>
      <c r="G126" s="132"/>
      <c r="H126" s="132"/>
      <c r="I126" s="132"/>
      <c r="J126" s="113" t="s">
        <v>80</v>
      </c>
      <c r="K126" s="114">
        <v>87</v>
      </c>
      <c r="L126" s="144"/>
      <c r="M126" s="132"/>
      <c r="N126" s="144">
        <f>ROUND(L126*K126,2)</f>
        <v>0</v>
      </c>
      <c r="O126" s="132"/>
      <c r="P126" s="132"/>
      <c r="Q126" s="132"/>
      <c r="R126" s="76"/>
      <c r="T126" s="77"/>
      <c r="U126" s="74"/>
      <c r="V126" s="74"/>
      <c r="W126" s="78"/>
      <c r="X126" s="74"/>
      <c r="Y126" s="78"/>
      <c r="Z126" s="74"/>
      <c r="AA126" s="79"/>
      <c r="AR126" s="80"/>
      <c r="AT126" s="81"/>
      <c r="AU126" s="81"/>
      <c r="AY126" s="80"/>
      <c r="BK126" s="82"/>
    </row>
    <row r="127" spans="2:63" s="5" customFormat="1" ht="28.5" customHeight="1">
      <c r="B127" s="73"/>
      <c r="C127" s="111">
        <v>4</v>
      </c>
      <c r="D127" s="111" t="s">
        <v>79</v>
      </c>
      <c r="E127" s="112" t="s">
        <v>155</v>
      </c>
      <c r="F127" s="143" t="s">
        <v>156</v>
      </c>
      <c r="G127" s="132"/>
      <c r="H127" s="132"/>
      <c r="I127" s="132"/>
      <c r="J127" s="113" t="s">
        <v>94</v>
      </c>
      <c r="K127" s="114">
        <v>279</v>
      </c>
      <c r="L127" s="144"/>
      <c r="M127" s="132"/>
      <c r="N127" s="144">
        <f>ROUND(L127*K127,2)</f>
        <v>0</v>
      </c>
      <c r="O127" s="132"/>
      <c r="P127" s="132"/>
      <c r="Q127" s="132"/>
      <c r="R127" s="76"/>
      <c r="T127" s="77"/>
      <c r="U127" s="74"/>
      <c r="V127" s="74"/>
      <c r="W127" s="78"/>
      <c r="X127" s="74"/>
      <c r="Y127" s="78"/>
      <c r="Z127" s="74"/>
      <c r="AA127" s="79"/>
      <c r="AR127" s="80"/>
      <c r="AT127" s="81"/>
      <c r="AU127" s="81"/>
      <c r="AY127" s="80"/>
      <c r="BK127" s="82"/>
    </row>
    <row r="128" spans="2:63" s="5" customFormat="1" ht="28.5" customHeight="1">
      <c r="B128" s="73"/>
      <c r="C128" s="111">
        <v>5</v>
      </c>
      <c r="D128" s="111" t="s">
        <v>79</v>
      </c>
      <c r="E128" s="112" t="s">
        <v>157</v>
      </c>
      <c r="F128" s="143" t="s">
        <v>158</v>
      </c>
      <c r="G128" s="132"/>
      <c r="H128" s="132"/>
      <c r="I128" s="132"/>
      <c r="J128" s="113" t="s">
        <v>94</v>
      </c>
      <c r="K128" s="114">
        <v>34</v>
      </c>
      <c r="L128" s="144"/>
      <c r="M128" s="132"/>
      <c r="N128" s="144">
        <f>ROUND(L128*K128,2)</f>
        <v>0</v>
      </c>
      <c r="O128" s="132"/>
      <c r="P128" s="132"/>
      <c r="Q128" s="132"/>
      <c r="R128" s="76"/>
      <c r="T128" s="77"/>
      <c r="U128" s="74"/>
      <c r="V128" s="74"/>
      <c r="W128" s="78"/>
      <c r="X128" s="74"/>
      <c r="Y128" s="78"/>
      <c r="Z128" s="74"/>
      <c r="AA128" s="79"/>
      <c r="AR128" s="80"/>
      <c r="AT128" s="81"/>
      <c r="AU128" s="81"/>
      <c r="AY128" s="80"/>
      <c r="BK128" s="82"/>
    </row>
    <row r="129" spans="2:63" s="5" customFormat="1" ht="19.5" customHeight="1">
      <c r="B129" s="73"/>
      <c r="C129" s="74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115"/>
      <c r="O129" s="116"/>
      <c r="P129" s="116"/>
      <c r="Q129" s="116"/>
      <c r="R129" s="76"/>
      <c r="T129" s="77"/>
      <c r="U129" s="74"/>
      <c r="V129" s="74"/>
      <c r="W129" s="78"/>
      <c r="X129" s="74"/>
      <c r="Y129" s="78"/>
      <c r="Z129" s="74"/>
      <c r="AA129" s="79"/>
      <c r="AR129" s="80"/>
      <c r="AT129" s="81"/>
      <c r="AU129" s="81"/>
      <c r="AY129" s="80"/>
      <c r="BK129" s="82"/>
    </row>
    <row r="130" spans="2:63" s="5" customFormat="1" ht="19.5" customHeight="1">
      <c r="B130" s="73"/>
      <c r="C130" s="74"/>
      <c r="D130" s="75" t="s">
        <v>51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178">
        <f>N131+N133+N144+N167+N191+N207+N235+N248</f>
        <v>0</v>
      </c>
      <c r="O130" s="165"/>
      <c r="P130" s="165"/>
      <c r="Q130" s="165"/>
      <c r="R130" s="76"/>
      <c r="T130" s="77"/>
      <c r="U130" s="74"/>
      <c r="V130" s="74"/>
      <c r="W130" s="78"/>
      <c r="X130" s="74"/>
      <c r="Y130" s="78"/>
      <c r="Z130" s="74"/>
      <c r="AA130" s="79"/>
      <c r="AR130" s="80"/>
      <c r="AT130" s="81"/>
      <c r="AU130" s="81"/>
      <c r="AY130" s="80"/>
      <c r="BK130" s="82"/>
    </row>
    <row r="131" spans="2:63" s="5" customFormat="1" ht="19.5" customHeight="1">
      <c r="B131" s="73"/>
      <c r="C131" s="74"/>
      <c r="D131" s="83" t="s">
        <v>52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187">
        <f>N132</f>
        <v>0</v>
      </c>
      <c r="O131" s="188"/>
      <c r="P131" s="188"/>
      <c r="Q131" s="188"/>
      <c r="R131" s="76"/>
      <c r="T131" s="77"/>
      <c r="U131" s="74"/>
      <c r="V131" s="74"/>
      <c r="W131" s="78"/>
      <c r="X131" s="74"/>
      <c r="Y131" s="78"/>
      <c r="Z131" s="74"/>
      <c r="AA131" s="79"/>
      <c r="AR131" s="80"/>
      <c r="AT131" s="81"/>
      <c r="AU131" s="81"/>
      <c r="AY131" s="80"/>
      <c r="BK131" s="82"/>
    </row>
    <row r="132" spans="2:65" s="1" customFormat="1" ht="28.5" customHeight="1">
      <c r="B132" s="84"/>
      <c r="C132" s="85">
        <v>6</v>
      </c>
      <c r="D132" s="85" t="s">
        <v>79</v>
      </c>
      <c r="E132" s="112" t="s">
        <v>159</v>
      </c>
      <c r="F132" s="145" t="s">
        <v>355</v>
      </c>
      <c r="G132" s="134"/>
      <c r="H132" s="134"/>
      <c r="I132" s="134"/>
      <c r="J132" s="87" t="s">
        <v>80</v>
      </c>
      <c r="K132" s="88">
        <v>1</v>
      </c>
      <c r="L132" s="175"/>
      <c r="M132" s="134"/>
      <c r="N132" s="133">
        <f>ROUND(L132*K132,2)</f>
        <v>0</v>
      </c>
      <c r="O132" s="134"/>
      <c r="P132" s="134"/>
      <c r="Q132" s="134"/>
      <c r="R132" s="89"/>
      <c r="T132" s="90" t="s">
        <v>1</v>
      </c>
      <c r="U132" s="24" t="s">
        <v>22</v>
      </c>
      <c r="V132" s="91">
        <v>31.842</v>
      </c>
      <c r="W132" s="91">
        <f>V132*K132</f>
        <v>31.842</v>
      </c>
      <c r="X132" s="91">
        <v>0</v>
      </c>
      <c r="Y132" s="91">
        <f>X132*K132</f>
        <v>0</v>
      </c>
      <c r="Z132" s="91">
        <v>0</v>
      </c>
      <c r="AA132" s="92">
        <f>Z132*K132</f>
        <v>0</v>
      </c>
      <c r="AR132" s="7" t="s">
        <v>81</v>
      </c>
      <c r="AT132" s="7" t="s">
        <v>79</v>
      </c>
      <c r="AU132" s="7" t="s">
        <v>42</v>
      </c>
      <c r="AY132" s="7" t="s">
        <v>78</v>
      </c>
      <c r="BE132" s="93">
        <f>IF(U132="základní",N132,0)</f>
        <v>0</v>
      </c>
      <c r="BF132" s="93">
        <f>IF(U132="snížená",N132,0)</f>
        <v>0</v>
      </c>
      <c r="BG132" s="93">
        <f>IF(U132="zákl. přenesená",N132,0)</f>
        <v>0</v>
      </c>
      <c r="BH132" s="93">
        <f>IF(U132="sníž. přenesená",N132,0)</f>
        <v>0</v>
      </c>
      <c r="BI132" s="93">
        <f>IF(U132="nulová",N132,0)</f>
        <v>0</v>
      </c>
      <c r="BJ132" s="7" t="s">
        <v>9</v>
      </c>
      <c r="BK132" s="93">
        <f>ROUND(L132*K132,2)</f>
        <v>0</v>
      </c>
      <c r="BL132" s="7" t="s">
        <v>81</v>
      </c>
      <c r="BM132" s="7" t="s">
        <v>82</v>
      </c>
    </row>
    <row r="133" spans="2:63" s="5" customFormat="1" ht="29.25" customHeight="1">
      <c r="B133" s="73"/>
      <c r="C133" s="74"/>
      <c r="D133" s="83" t="s">
        <v>53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189">
        <f>N134+N135+N140+N143+N136+N137+N138+N139+N141+N142</f>
        <v>0</v>
      </c>
      <c r="O133" s="190"/>
      <c r="P133" s="190"/>
      <c r="Q133" s="190"/>
      <c r="R133" s="76"/>
      <c r="T133" s="77"/>
      <c r="U133" s="74"/>
      <c r="V133" s="74"/>
      <c r="W133" s="78">
        <f>SUM(W134:W143)</f>
        <v>24.958</v>
      </c>
      <c r="X133" s="74"/>
      <c r="Y133" s="78">
        <f>SUM(Y134:Y143)</f>
        <v>0.005</v>
      </c>
      <c r="Z133" s="74"/>
      <c r="AA133" s="79">
        <f>SUM(AA134:AA143)</f>
        <v>0</v>
      </c>
      <c r="AR133" s="80" t="s">
        <v>42</v>
      </c>
      <c r="AT133" s="81" t="s">
        <v>37</v>
      </c>
      <c r="AU133" s="81" t="s">
        <v>9</v>
      </c>
      <c r="AY133" s="80" t="s">
        <v>78</v>
      </c>
      <c r="BK133" s="82">
        <f>SUM(BK134:BK143)</f>
        <v>0</v>
      </c>
    </row>
    <row r="134" spans="2:65" s="1" customFormat="1" ht="28.5" customHeight="1">
      <c r="B134" s="84"/>
      <c r="C134" s="85">
        <v>7</v>
      </c>
      <c r="D134" s="85" t="s">
        <v>79</v>
      </c>
      <c r="E134" s="86" t="s">
        <v>83</v>
      </c>
      <c r="F134" s="145" t="s">
        <v>130</v>
      </c>
      <c r="G134" s="134"/>
      <c r="H134" s="134"/>
      <c r="I134" s="134"/>
      <c r="J134" s="105" t="s">
        <v>107</v>
      </c>
      <c r="K134" s="88">
        <f>K135+K136+K137+K140</f>
        <v>5</v>
      </c>
      <c r="L134" s="133"/>
      <c r="M134" s="134"/>
      <c r="N134" s="133">
        <f aca="true" t="shared" si="0" ref="N134:N143">ROUND(L134*K134,2)</f>
        <v>0</v>
      </c>
      <c r="O134" s="134"/>
      <c r="P134" s="134"/>
      <c r="Q134" s="134"/>
      <c r="R134" s="89"/>
      <c r="T134" s="90" t="s">
        <v>1</v>
      </c>
      <c r="U134" s="24" t="s">
        <v>22</v>
      </c>
      <c r="V134" s="91">
        <v>4.958</v>
      </c>
      <c r="W134" s="91">
        <f>V134*K134</f>
        <v>24.79</v>
      </c>
      <c r="X134" s="91">
        <v>0</v>
      </c>
      <c r="Y134" s="91">
        <f>X134*K134</f>
        <v>0</v>
      </c>
      <c r="Z134" s="91">
        <v>0</v>
      </c>
      <c r="AA134" s="92">
        <f>Z134*K134</f>
        <v>0</v>
      </c>
      <c r="AR134" s="7" t="s">
        <v>81</v>
      </c>
      <c r="AT134" s="7" t="s">
        <v>79</v>
      </c>
      <c r="AU134" s="7" t="s">
        <v>42</v>
      </c>
      <c r="AY134" s="7" t="s">
        <v>78</v>
      </c>
      <c r="BE134" s="93">
        <f>IF(U134="základní",N134,0)</f>
        <v>0</v>
      </c>
      <c r="BF134" s="93">
        <f>IF(U134="snížená",N134,0)</f>
        <v>0</v>
      </c>
      <c r="BG134" s="93">
        <f>IF(U134="zákl. přenesená",N134,0)</f>
        <v>0</v>
      </c>
      <c r="BH134" s="93">
        <f>IF(U134="sníž. přenesená",N134,0)</f>
        <v>0</v>
      </c>
      <c r="BI134" s="93">
        <f>IF(U134="nulová",N134,0)</f>
        <v>0</v>
      </c>
      <c r="BJ134" s="7" t="s">
        <v>9</v>
      </c>
      <c r="BK134" s="93">
        <f>ROUND(L134*K134,2)</f>
        <v>0</v>
      </c>
      <c r="BL134" s="7" t="s">
        <v>81</v>
      </c>
      <c r="BM134" s="7" t="s">
        <v>84</v>
      </c>
    </row>
    <row r="135" spans="2:65" s="1" customFormat="1" ht="28.5" customHeight="1">
      <c r="B135" s="84"/>
      <c r="C135" s="94">
        <v>8</v>
      </c>
      <c r="D135" s="94" t="s">
        <v>85</v>
      </c>
      <c r="E135" s="95" t="s">
        <v>86</v>
      </c>
      <c r="F135" s="179" t="s">
        <v>251</v>
      </c>
      <c r="G135" s="139"/>
      <c r="H135" s="139"/>
      <c r="I135" s="139"/>
      <c r="J135" s="96" t="s">
        <v>107</v>
      </c>
      <c r="K135" s="97">
        <v>1</v>
      </c>
      <c r="L135" s="138"/>
      <c r="M135" s="139"/>
      <c r="N135" s="138">
        <f t="shared" si="0"/>
        <v>0</v>
      </c>
      <c r="O135" s="134"/>
      <c r="P135" s="134"/>
      <c r="Q135" s="134"/>
      <c r="R135" s="89"/>
      <c r="T135" s="90" t="s">
        <v>1</v>
      </c>
      <c r="U135" s="24" t="s">
        <v>22</v>
      </c>
      <c r="V135" s="91">
        <v>0</v>
      </c>
      <c r="W135" s="91">
        <f>V135*K135</f>
        <v>0</v>
      </c>
      <c r="X135" s="91">
        <v>0.005</v>
      </c>
      <c r="Y135" s="91">
        <f>X135*K135</f>
        <v>0.005</v>
      </c>
      <c r="Z135" s="91">
        <v>0</v>
      </c>
      <c r="AA135" s="92">
        <f>Z135*K135</f>
        <v>0</v>
      </c>
      <c r="AR135" s="7" t="s">
        <v>87</v>
      </c>
      <c r="AT135" s="7" t="s">
        <v>85</v>
      </c>
      <c r="AU135" s="7" t="s">
        <v>42</v>
      </c>
      <c r="AY135" s="7" t="s">
        <v>78</v>
      </c>
      <c r="BE135" s="93">
        <f>IF(U135="základní",N135,0)</f>
        <v>0</v>
      </c>
      <c r="BF135" s="93">
        <f>IF(U135="snížená",N135,0)</f>
        <v>0</v>
      </c>
      <c r="BG135" s="93">
        <f>IF(U135="zákl. přenesená",N135,0)</f>
        <v>0</v>
      </c>
      <c r="BH135" s="93">
        <f>IF(U135="sníž. přenesená",N135,0)</f>
        <v>0</v>
      </c>
      <c r="BI135" s="93">
        <f>IF(U135="nulová",N135,0)</f>
        <v>0</v>
      </c>
      <c r="BJ135" s="7" t="s">
        <v>9</v>
      </c>
      <c r="BK135" s="93">
        <f>ROUND(L135*K135,2)</f>
        <v>0</v>
      </c>
      <c r="BL135" s="7" t="s">
        <v>81</v>
      </c>
      <c r="BM135" s="7" t="s">
        <v>88</v>
      </c>
    </row>
    <row r="136" spans="2:65" s="1" customFormat="1" ht="28.5" customHeight="1">
      <c r="B136" s="84"/>
      <c r="C136" s="94">
        <v>9</v>
      </c>
      <c r="D136" s="94" t="s">
        <v>85</v>
      </c>
      <c r="E136" s="95" t="s">
        <v>252</v>
      </c>
      <c r="F136" s="179" t="s">
        <v>254</v>
      </c>
      <c r="G136" s="139"/>
      <c r="H136" s="139"/>
      <c r="I136" s="139"/>
      <c r="J136" s="96" t="s">
        <v>107</v>
      </c>
      <c r="K136" s="97">
        <v>1</v>
      </c>
      <c r="L136" s="138"/>
      <c r="M136" s="139"/>
      <c r="N136" s="138">
        <f t="shared" si="0"/>
        <v>0</v>
      </c>
      <c r="O136" s="134"/>
      <c r="P136" s="134"/>
      <c r="Q136" s="134"/>
      <c r="R136" s="89"/>
      <c r="T136" s="90"/>
      <c r="U136" s="24"/>
      <c r="V136" s="91"/>
      <c r="W136" s="91"/>
      <c r="X136" s="91"/>
      <c r="Y136" s="91"/>
      <c r="Z136" s="91"/>
      <c r="AA136" s="92"/>
      <c r="AR136" s="7"/>
      <c r="AT136" s="7"/>
      <c r="AU136" s="7"/>
      <c r="AY136" s="7"/>
      <c r="BE136" s="93"/>
      <c r="BF136" s="93"/>
      <c r="BG136" s="93"/>
      <c r="BH136" s="93"/>
      <c r="BI136" s="93"/>
      <c r="BJ136" s="7"/>
      <c r="BK136" s="93"/>
      <c r="BL136" s="7"/>
      <c r="BM136" s="7"/>
    </row>
    <row r="137" spans="2:65" s="1" customFormat="1" ht="28.5" customHeight="1">
      <c r="B137" s="84"/>
      <c r="C137" s="94">
        <v>10</v>
      </c>
      <c r="D137" s="94" t="s">
        <v>85</v>
      </c>
      <c r="E137" s="95" t="s">
        <v>253</v>
      </c>
      <c r="F137" s="179" t="s">
        <v>255</v>
      </c>
      <c r="G137" s="139"/>
      <c r="H137" s="139"/>
      <c r="I137" s="139"/>
      <c r="J137" s="96" t="s">
        <v>107</v>
      </c>
      <c r="K137" s="97">
        <v>1</v>
      </c>
      <c r="L137" s="138"/>
      <c r="M137" s="139"/>
      <c r="N137" s="138">
        <f t="shared" si="0"/>
        <v>0</v>
      </c>
      <c r="O137" s="134"/>
      <c r="P137" s="134"/>
      <c r="Q137" s="134"/>
      <c r="R137" s="89"/>
      <c r="T137" s="90"/>
      <c r="U137" s="24"/>
      <c r="V137" s="91"/>
      <c r="W137" s="91"/>
      <c r="X137" s="91"/>
      <c r="Y137" s="91"/>
      <c r="Z137" s="91"/>
      <c r="AA137" s="92"/>
      <c r="AR137" s="7"/>
      <c r="AT137" s="7"/>
      <c r="AU137" s="7"/>
      <c r="AY137" s="7"/>
      <c r="BE137" s="93"/>
      <c r="BF137" s="93"/>
      <c r="BG137" s="93"/>
      <c r="BH137" s="93"/>
      <c r="BI137" s="93"/>
      <c r="BJ137" s="7"/>
      <c r="BK137" s="93"/>
      <c r="BL137" s="7"/>
      <c r="BM137" s="7"/>
    </row>
    <row r="138" spans="2:65" s="1" customFormat="1" ht="28.5" customHeight="1">
      <c r="B138" s="84"/>
      <c r="C138" s="94">
        <v>11</v>
      </c>
      <c r="D138" s="94" t="s">
        <v>85</v>
      </c>
      <c r="E138" s="95" t="s">
        <v>262</v>
      </c>
      <c r="F138" s="179" t="s">
        <v>265</v>
      </c>
      <c r="G138" s="139"/>
      <c r="H138" s="139"/>
      <c r="I138" s="139"/>
      <c r="J138" s="96" t="s">
        <v>107</v>
      </c>
      <c r="K138" s="97">
        <v>1</v>
      </c>
      <c r="L138" s="138"/>
      <c r="M138" s="139"/>
      <c r="N138" s="138">
        <f t="shared" si="0"/>
        <v>0</v>
      </c>
      <c r="O138" s="134"/>
      <c r="P138" s="134"/>
      <c r="Q138" s="134"/>
      <c r="R138" s="89"/>
      <c r="T138" s="90"/>
      <c r="U138" s="24"/>
      <c r="V138" s="91"/>
      <c r="W138" s="91"/>
      <c r="X138" s="91"/>
      <c r="Y138" s="91"/>
      <c r="Z138" s="91"/>
      <c r="AA138" s="92"/>
      <c r="AR138" s="7"/>
      <c r="AT138" s="7"/>
      <c r="AU138" s="7"/>
      <c r="AY138" s="7"/>
      <c r="BE138" s="93"/>
      <c r="BF138" s="93"/>
      <c r="BG138" s="93"/>
      <c r="BH138" s="93"/>
      <c r="BI138" s="93"/>
      <c r="BJ138" s="7"/>
      <c r="BK138" s="93"/>
      <c r="BL138" s="7"/>
      <c r="BM138" s="7"/>
    </row>
    <row r="139" spans="2:65" s="1" customFormat="1" ht="28.5" customHeight="1">
      <c r="B139" s="84"/>
      <c r="C139" s="94">
        <v>12</v>
      </c>
      <c r="D139" s="94" t="s">
        <v>85</v>
      </c>
      <c r="E139" s="95" t="s">
        <v>263</v>
      </c>
      <c r="F139" s="179" t="s">
        <v>264</v>
      </c>
      <c r="G139" s="139"/>
      <c r="H139" s="139"/>
      <c r="I139" s="139"/>
      <c r="J139" s="96" t="s">
        <v>107</v>
      </c>
      <c r="K139" s="97">
        <v>1</v>
      </c>
      <c r="L139" s="138"/>
      <c r="M139" s="139"/>
      <c r="N139" s="138">
        <f t="shared" si="0"/>
        <v>0</v>
      </c>
      <c r="O139" s="134"/>
      <c r="P139" s="134"/>
      <c r="Q139" s="134"/>
      <c r="R139" s="89"/>
      <c r="T139" s="90"/>
      <c r="U139" s="24"/>
      <c r="V139" s="91"/>
      <c r="W139" s="91"/>
      <c r="X139" s="91"/>
      <c r="Y139" s="91"/>
      <c r="Z139" s="91"/>
      <c r="AA139" s="92"/>
      <c r="AR139" s="7"/>
      <c r="AT139" s="7"/>
      <c r="AU139" s="7"/>
      <c r="AY139" s="7"/>
      <c r="BE139" s="93"/>
      <c r="BF139" s="93"/>
      <c r="BG139" s="93"/>
      <c r="BH139" s="93"/>
      <c r="BI139" s="93"/>
      <c r="BJ139" s="7"/>
      <c r="BK139" s="93"/>
      <c r="BL139" s="7"/>
      <c r="BM139" s="7"/>
    </row>
    <row r="140" spans="2:65" s="1" customFormat="1" ht="28.5" customHeight="1">
      <c r="B140" s="84"/>
      <c r="C140" s="94">
        <v>13</v>
      </c>
      <c r="D140" s="94" t="s">
        <v>85</v>
      </c>
      <c r="E140" s="95" t="s">
        <v>131</v>
      </c>
      <c r="F140" s="135" t="s">
        <v>132</v>
      </c>
      <c r="G140" s="136"/>
      <c r="H140" s="136"/>
      <c r="I140" s="137"/>
      <c r="J140" s="96" t="s">
        <v>128</v>
      </c>
      <c r="K140" s="97">
        <v>2</v>
      </c>
      <c r="L140" s="197"/>
      <c r="M140" s="198"/>
      <c r="N140" s="197">
        <f t="shared" si="0"/>
        <v>0</v>
      </c>
      <c r="O140" s="199"/>
      <c r="P140" s="199"/>
      <c r="Q140" s="198"/>
      <c r="R140" s="89"/>
      <c r="T140" s="90"/>
      <c r="U140" s="24"/>
      <c r="V140" s="91"/>
      <c r="W140" s="91"/>
      <c r="X140" s="91"/>
      <c r="Y140" s="91"/>
      <c r="Z140" s="91"/>
      <c r="AA140" s="92"/>
      <c r="AR140" s="7"/>
      <c r="AT140" s="7"/>
      <c r="AU140" s="7"/>
      <c r="AY140" s="7"/>
      <c r="BE140" s="93"/>
      <c r="BF140" s="93"/>
      <c r="BG140" s="93"/>
      <c r="BH140" s="93"/>
      <c r="BI140" s="93"/>
      <c r="BJ140" s="7"/>
      <c r="BK140" s="93"/>
      <c r="BL140" s="7"/>
      <c r="BM140" s="7"/>
    </row>
    <row r="141" spans="2:65" s="1" customFormat="1" ht="28.5" customHeight="1">
      <c r="B141" s="84"/>
      <c r="C141" s="85">
        <v>14</v>
      </c>
      <c r="D141" s="122" t="s">
        <v>79</v>
      </c>
      <c r="E141" s="106" t="s">
        <v>249</v>
      </c>
      <c r="F141" s="145" t="s">
        <v>326</v>
      </c>
      <c r="G141" s="134"/>
      <c r="H141" s="134"/>
      <c r="I141" s="134"/>
      <c r="J141" s="105" t="s">
        <v>107</v>
      </c>
      <c r="K141" s="88">
        <v>2</v>
      </c>
      <c r="L141" s="133"/>
      <c r="M141" s="134"/>
      <c r="N141" s="133">
        <f t="shared" si="0"/>
        <v>0</v>
      </c>
      <c r="O141" s="134"/>
      <c r="P141" s="134"/>
      <c r="Q141" s="134"/>
      <c r="R141" s="89"/>
      <c r="T141" s="90"/>
      <c r="U141" s="24"/>
      <c r="V141" s="91"/>
      <c r="W141" s="91"/>
      <c r="X141" s="91"/>
      <c r="Y141" s="91"/>
      <c r="Z141" s="91"/>
      <c r="AA141" s="92"/>
      <c r="AR141" s="7"/>
      <c r="AT141" s="7"/>
      <c r="AU141" s="7"/>
      <c r="AY141" s="7"/>
      <c r="BE141" s="93"/>
      <c r="BF141" s="93"/>
      <c r="BG141" s="93"/>
      <c r="BH141" s="93"/>
      <c r="BI141" s="93"/>
      <c r="BJ141" s="7"/>
      <c r="BK141" s="93"/>
      <c r="BL141" s="7"/>
      <c r="BM141" s="7"/>
    </row>
    <row r="142" spans="2:65" s="1" customFormat="1" ht="28.5" customHeight="1">
      <c r="B142" s="84"/>
      <c r="C142" s="94">
        <v>15</v>
      </c>
      <c r="D142" s="94" t="s">
        <v>85</v>
      </c>
      <c r="E142" s="95" t="s">
        <v>137</v>
      </c>
      <c r="F142" s="179" t="s">
        <v>326</v>
      </c>
      <c r="G142" s="139"/>
      <c r="H142" s="139"/>
      <c r="I142" s="139"/>
      <c r="J142" s="96" t="s">
        <v>107</v>
      </c>
      <c r="K142" s="97">
        <v>2</v>
      </c>
      <c r="L142" s="138"/>
      <c r="M142" s="139"/>
      <c r="N142" s="138">
        <f t="shared" si="0"/>
        <v>0</v>
      </c>
      <c r="O142" s="134"/>
      <c r="P142" s="134"/>
      <c r="Q142" s="134"/>
      <c r="R142" s="89"/>
      <c r="T142" s="90"/>
      <c r="U142" s="24"/>
      <c r="V142" s="91"/>
      <c r="W142" s="91"/>
      <c r="X142" s="91"/>
      <c r="Y142" s="91"/>
      <c r="Z142" s="91"/>
      <c r="AA142" s="92"/>
      <c r="AR142" s="7"/>
      <c r="AT142" s="7"/>
      <c r="AU142" s="7"/>
      <c r="AY142" s="7"/>
      <c r="BE142" s="93"/>
      <c r="BF142" s="93"/>
      <c r="BG142" s="93"/>
      <c r="BH142" s="93"/>
      <c r="BI142" s="93"/>
      <c r="BJ142" s="7"/>
      <c r="BK142" s="93"/>
      <c r="BL142" s="7"/>
      <c r="BM142" s="7"/>
    </row>
    <row r="143" spans="2:65" s="1" customFormat="1" ht="28.5" customHeight="1">
      <c r="B143" s="84"/>
      <c r="C143" s="85">
        <v>16</v>
      </c>
      <c r="D143" s="85" t="s">
        <v>79</v>
      </c>
      <c r="E143" s="86" t="s">
        <v>90</v>
      </c>
      <c r="F143" s="145" t="s">
        <v>256</v>
      </c>
      <c r="G143" s="134"/>
      <c r="H143" s="134"/>
      <c r="I143" s="134"/>
      <c r="J143" s="105" t="s">
        <v>129</v>
      </c>
      <c r="K143" s="88">
        <v>4</v>
      </c>
      <c r="L143" s="133"/>
      <c r="M143" s="134"/>
      <c r="N143" s="133">
        <f t="shared" si="0"/>
        <v>0</v>
      </c>
      <c r="O143" s="134"/>
      <c r="P143" s="134"/>
      <c r="Q143" s="134"/>
      <c r="R143" s="89"/>
      <c r="T143" s="90" t="s">
        <v>1</v>
      </c>
      <c r="U143" s="24" t="s">
        <v>22</v>
      </c>
      <c r="V143" s="91">
        <v>0.042</v>
      </c>
      <c r="W143" s="91">
        <f>V143*K143</f>
        <v>0.168</v>
      </c>
      <c r="X143" s="91">
        <v>0</v>
      </c>
      <c r="Y143" s="91">
        <f>X143*K143</f>
        <v>0</v>
      </c>
      <c r="Z143" s="91">
        <v>0</v>
      </c>
      <c r="AA143" s="92">
        <f>Z143*K143</f>
        <v>0</v>
      </c>
      <c r="AR143" s="7" t="s">
        <v>81</v>
      </c>
      <c r="AT143" s="7" t="s">
        <v>79</v>
      </c>
      <c r="AU143" s="7" t="s">
        <v>42</v>
      </c>
      <c r="AY143" s="7" t="s">
        <v>78</v>
      </c>
      <c r="BE143" s="93">
        <f>IF(U143="základní",N143,0)</f>
        <v>0</v>
      </c>
      <c r="BF143" s="93">
        <f>IF(U143="snížená",N143,0)</f>
        <v>0</v>
      </c>
      <c r="BG143" s="93">
        <f>IF(U143="zákl. přenesená",N143,0)</f>
        <v>0</v>
      </c>
      <c r="BH143" s="93">
        <f>IF(U143="sníž. přenesená",N143,0)</f>
        <v>0</v>
      </c>
      <c r="BI143" s="93">
        <f>IF(U143="nulová",N143,0)</f>
        <v>0</v>
      </c>
      <c r="BJ143" s="7" t="s">
        <v>9</v>
      </c>
      <c r="BK143" s="93">
        <f>ROUND(L143*K143,2)</f>
        <v>0</v>
      </c>
      <c r="BL143" s="7" t="s">
        <v>81</v>
      </c>
      <c r="BM143" s="7" t="s">
        <v>91</v>
      </c>
    </row>
    <row r="144" spans="2:63" s="5" customFormat="1" ht="29.25" customHeight="1">
      <c r="B144" s="73"/>
      <c r="C144" s="74"/>
      <c r="D144" s="83" t="s">
        <v>54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189">
        <f>N145+N146+N147+N148+N149+N150+N151+N152+N153+N154+N155+N156+N157+N158+N159+N160+N161+N165+N166+N162+N163+N164</f>
        <v>0</v>
      </c>
      <c r="O144" s="190"/>
      <c r="P144" s="190"/>
      <c r="Q144" s="190"/>
      <c r="R144" s="76"/>
      <c r="T144" s="77"/>
      <c r="U144" s="74"/>
      <c r="V144" s="74"/>
      <c r="W144" s="78">
        <f>SUM(W145:W166)</f>
        <v>32.480000000000004</v>
      </c>
      <c r="X144" s="74"/>
      <c r="Y144" s="78">
        <f>SUM(Y145:Y166)</f>
        <v>0.01575</v>
      </c>
      <c r="Z144" s="74"/>
      <c r="AA144" s="79">
        <f>SUM(AA145:AA166)</f>
        <v>0</v>
      </c>
      <c r="AR144" s="80" t="s">
        <v>42</v>
      </c>
      <c r="AT144" s="81" t="s">
        <v>37</v>
      </c>
      <c r="AU144" s="81" t="s">
        <v>9</v>
      </c>
      <c r="AY144" s="80" t="s">
        <v>78</v>
      </c>
      <c r="BK144" s="82">
        <f>SUM(BK145:BK166)</f>
        <v>0</v>
      </c>
    </row>
    <row r="145" spans="2:65" s="1" customFormat="1" ht="28.5" customHeight="1">
      <c r="B145" s="84"/>
      <c r="C145" s="85">
        <v>17</v>
      </c>
      <c r="D145" s="85" t="s">
        <v>79</v>
      </c>
      <c r="E145" s="86" t="s">
        <v>92</v>
      </c>
      <c r="F145" s="180" t="s">
        <v>93</v>
      </c>
      <c r="G145" s="134"/>
      <c r="H145" s="134"/>
      <c r="I145" s="134"/>
      <c r="J145" s="87" t="s">
        <v>94</v>
      </c>
      <c r="K145" s="88">
        <v>250</v>
      </c>
      <c r="L145" s="133"/>
      <c r="M145" s="134"/>
      <c r="N145" s="133">
        <f aca="true" t="shared" si="1" ref="N145:N166">ROUND(L145*K145,2)</f>
        <v>0</v>
      </c>
      <c r="O145" s="134"/>
      <c r="P145" s="134"/>
      <c r="Q145" s="134"/>
      <c r="R145" s="89"/>
      <c r="T145" s="90" t="s">
        <v>1</v>
      </c>
      <c r="U145" s="24" t="s">
        <v>22</v>
      </c>
      <c r="V145" s="91">
        <v>0.096</v>
      </c>
      <c r="W145" s="91">
        <f>V145*K145</f>
        <v>24</v>
      </c>
      <c r="X145" s="91">
        <v>0</v>
      </c>
      <c r="Y145" s="91">
        <f>X145*K145</f>
        <v>0</v>
      </c>
      <c r="Z145" s="91">
        <v>0</v>
      </c>
      <c r="AA145" s="92">
        <f>Z145*K145</f>
        <v>0</v>
      </c>
      <c r="AR145" s="7" t="s">
        <v>81</v>
      </c>
      <c r="AT145" s="7" t="s">
        <v>79</v>
      </c>
      <c r="AU145" s="7" t="s">
        <v>42</v>
      </c>
      <c r="AY145" s="7" t="s">
        <v>78</v>
      </c>
      <c r="BE145" s="93">
        <f>IF(U145="základní",N145,0)</f>
        <v>0</v>
      </c>
      <c r="BF145" s="93">
        <f>IF(U145="snížená",N145,0)</f>
        <v>0</v>
      </c>
      <c r="BG145" s="93">
        <f>IF(U145="zákl. přenesená",N145,0)</f>
        <v>0</v>
      </c>
      <c r="BH145" s="93">
        <f>IF(U145="sníž. přenesená",N145,0)</f>
        <v>0</v>
      </c>
      <c r="BI145" s="93">
        <f>IF(U145="nulová",N145,0)</f>
        <v>0</v>
      </c>
      <c r="BJ145" s="7" t="s">
        <v>9</v>
      </c>
      <c r="BK145" s="93">
        <f>ROUND(L145*K145,2)</f>
        <v>0</v>
      </c>
      <c r="BL145" s="7" t="s">
        <v>81</v>
      </c>
      <c r="BM145" s="7" t="s">
        <v>95</v>
      </c>
    </row>
    <row r="146" spans="2:65" s="1" customFormat="1" ht="28.5" customHeight="1">
      <c r="B146" s="84"/>
      <c r="C146" s="94">
        <v>18</v>
      </c>
      <c r="D146" s="94" t="s">
        <v>85</v>
      </c>
      <c r="E146" s="95" t="s">
        <v>96</v>
      </c>
      <c r="F146" s="179" t="s">
        <v>97</v>
      </c>
      <c r="G146" s="139"/>
      <c r="H146" s="139"/>
      <c r="I146" s="139"/>
      <c r="J146" s="96" t="s">
        <v>94</v>
      </c>
      <c r="K146" s="97">
        <v>250</v>
      </c>
      <c r="L146" s="138"/>
      <c r="M146" s="139"/>
      <c r="N146" s="138">
        <f t="shared" si="1"/>
        <v>0</v>
      </c>
      <c r="O146" s="134"/>
      <c r="P146" s="134"/>
      <c r="Q146" s="134"/>
      <c r="R146" s="89"/>
      <c r="T146" s="90" t="s">
        <v>1</v>
      </c>
      <c r="U146" s="24" t="s">
        <v>22</v>
      </c>
      <c r="V146" s="91">
        <v>0</v>
      </c>
      <c r="W146" s="91">
        <f>V146*K146</f>
        <v>0</v>
      </c>
      <c r="X146" s="91">
        <v>6.3E-05</v>
      </c>
      <c r="Y146" s="91">
        <f>X146*K146</f>
        <v>0.01575</v>
      </c>
      <c r="Z146" s="91">
        <v>0</v>
      </c>
      <c r="AA146" s="92">
        <f>Z146*K146</f>
        <v>0</v>
      </c>
      <c r="AR146" s="7" t="s">
        <v>87</v>
      </c>
      <c r="AT146" s="7" t="s">
        <v>85</v>
      </c>
      <c r="AU146" s="7" t="s">
        <v>42</v>
      </c>
      <c r="AY146" s="7" t="s">
        <v>78</v>
      </c>
      <c r="BE146" s="93">
        <f>IF(U146="základní",N146,0)</f>
        <v>0</v>
      </c>
      <c r="BF146" s="93">
        <f>IF(U146="snížená",N146,0)</f>
        <v>0</v>
      </c>
      <c r="BG146" s="93">
        <f>IF(U146="zákl. přenesená",N146,0)</f>
        <v>0</v>
      </c>
      <c r="BH146" s="93">
        <f>IF(U146="sníž. přenesená",N146,0)</f>
        <v>0</v>
      </c>
      <c r="BI146" s="93">
        <f>IF(U146="nulová",N146,0)</f>
        <v>0</v>
      </c>
      <c r="BJ146" s="7" t="s">
        <v>9</v>
      </c>
      <c r="BK146" s="93">
        <f>ROUND(L146*K146,2)</f>
        <v>0</v>
      </c>
      <c r="BL146" s="7" t="s">
        <v>81</v>
      </c>
      <c r="BM146" s="7" t="s">
        <v>98</v>
      </c>
    </row>
    <row r="147" spans="2:65" s="1" customFormat="1" ht="28.5" customHeight="1">
      <c r="B147" s="84"/>
      <c r="C147" s="85">
        <v>19</v>
      </c>
      <c r="D147" s="85" t="s">
        <v>79</v>
      </c>
      <c r="E147" s="86" t="s">
        <v>99</v>
      </c>
      <c r="F147" s="180" t="s">
        <v>100</v>
      </c>
      <c r="G147" s="134"/>
      <c r="H147" s="134"/>
      <c r="I147" s="134"/>
      <c r="J147" s="87" t="s">
        <v>94</v>
      </c>
      <c r="K147" s="88">
        <v>80</v>
      </c>
      <c r="L147" s="133"/>
      <c r="M147" s="134"/>
      <c r="N147" s="133">
        <f t="shared" si="1"/>
        <v>0</v>
      </c>
      <c r="O147" s="134"/>
      <c r="P147" s="134"/>
      <c r="Q147" s="134"/>
      <c r="R147" s="89"/>
      <c r="T147" s="90" t="s">
        <v>1</v>
      </c>
      <c r="U147" s="24" t="s">
        <v>22</v>
      </c>
      <c r="V147" s="91">
        <v>0.106</v>
      </c>
      <c r="W147" s="91">
        <f>V147*K147</f>
        <v>8.48</v>
      </c>
      <c r="X147" s="91">
        <v>0</v>
      </c>
      <c r="Y147" s="91">
        <f>X147*K147</f>
        <v>0</v>
      </c>
      <c r="Z147" s="91">
        <v>0</v>
      </c>
      <c r="AA147" s="92">
        <f>Z147*K147</f>
        <v>0</v>
      </c>
      <c r="AR147" s="7" t="s">
        <v>81</v>
      </c>
      <c r="AT147" s="7" t="s">
        <v>79</v>
      </c>
      <c r="AU147" s="7" t="s">
        <v>42</v>
      </c>
      <c r="AY147" s="7" t="s">
        <v>78</v>
      </c>
      <c r="BE147" s="93">
        <f>IF(U147="základní",N147,0)</f>
        <v>0</v>
      </c>
      <c r="BF147" s="93">
        <f>IF(U147="snížená",N147,0)</f>
        <v>0</v>
      </c>
      <c r="BG147" s="93">
        <f>IF(U147="zákl. přenesená",N147,0)</f>
        <v>0</v>
      </c>
      <c r="BH147" s="93">
        <f>IF(U147="sníž. přenesená",N147,0)</f>
        <v>0</v>
      </c>
      <c r="BI147" s="93">
        <f>IF(U147="nulová",N147,0)</f>
        <v>0</v>
      </c>
      <c r="BJ147" s="7" t="s">
        <v>9</v>
      </c>
      <c r="BK147" s="93">
        <f>ROUND(L147*K147,2)</f>
        <v>0</v>
      </c>
      <c r="BL147" s="7" t="s">
        <v>81</v>
      </c>
      <c r="BM147" s="7" t="s">
        <v>101</v>
      </c>
    </row>
    <row r="148" spans="2:65" s="1" customFormat="1" ht="28.5" customHeight="1">
      <c r="B148" s="84"/>
      <c r="C148" s="94">
        <v>20</v>
      </c>
      <c r="D148" s="94" t="s">
        <v>85</v>
      </c>
      <c r="E148" s="95" t="s">
        <v>102</v>
      </c>
      <c r="F148" s="179" t="s">
        <v>103</v>
      </c>
      <c r="G148" s="139"/>
      <c r="H148" s="139"/>
      <c r="I148" s="139"/>
      <c r="J148" s="96" t="s">
        <v>94</v>
      </c>
      <c r="K148" s="97">
        <v>80</v>
      </c>
      <c r="L148" s="138"/>
      <c r="M148" s="139"/>
      <c r="N148" s="138">
        <f t="shared" si="1"/>
        <v>0</v>
      </c>
      <c r="O148" s="134"/>
      <c r="P148" s="134"/>
      <c r="Q148" s="134"/>
      <c r="R148" s="89"/>
      <c r="T148" s="90"/>
      <c r="U148" s="24"/>
      <c r="V148" s="91"/>
      <c r="W148" s="91"/>
      <c r="X148" s="91"/>
      <c r="Y148" s="91"/>
      <c r="Z148" s="91"/>
      <c r="AA148" s="92"/>
      <c r="AR148" s="7"/>
      <c r="AT148" s="7"/>
      <c r="AU148" s="7"/>
      <c r="AY148" s="7"/>
      <c r="BE148" s="93"/>
      <c r="BF148" s="93"/>
      <c r="BG148" s="93"/>
      <c r="BH148" s="93"/>
      <c r="BI148" s="93"/>
      <c r="BJ148" s="7"/>
      <c r="BK148" s="93"/>
      <c r="BL148" s="7"/>
      <c r="BM148" s="7"/>
    </row>
    <row r="149" spans="2:65" s="1" customFormat="1" ht="28.5" customHeight="1">
      <c r="B149" s="84"/>
      <c r="C149" s="85">
        <v>21</v>
      </c>
      <c r="D149" s="85" t="s">
        <v>79</v>
      </c>
      <c r="E149" s="106" t="s">
        <v>142</v>
      </c>
      <c r="F149" s="145" t="s">
        <v>257</v>
      </c>
      <c r="G149" s="134"/>
      <c r="H149" s="134"/>
      <c r="I149" s="134"/>
      <c r="J149" s="87" t="s">
        <v>94</v>
      </c>
      <c r="K149" s="88">
        <v>252</v>
      </c>
      <c r="L149" s="133"/>
      <c r="M149" s="134"/>
      <c r="N149" s="133">
        <f aca="true" t="shared" si="2" ref="N149:N154">ROUND(L149*K149,2)</f>
        <v>0</v>
      </c>
      <c r="O149" s="134"/>
      <c r="P149" s="134"/>
      <c r="Q149" s="134"/>
      <c r="R149" s="89"/>
      <c r="T149" s="90"/>
      <c r="U149" s="24"/>
      <c r="V149" s="91"/>
      <c r="W149" s="91"/>
      <c r="X149" s="91"/>
      <c r="Y149" s="91"/>
      <c r="Z149" s="91"/>
      <c r="AA149" s="92"/>
      <c r="AR149" s="7"/>
      <c r="AT149" s="7"/>
      <c r="AU149" s="7"/>
      <c r="AY149" s="7"/>
      <c r="BE149" s="93"/>
      <c r="BF149" s="93"/>
      <c r="BG149" s="93"/>
      <c r="BH149" s="93"/>
      <c r="BI149" s="93"/>
      <c r="BJ149" s="7"/>
      <c r="BK149" s="93"/>
      <c r="BL149" s="7"/>
      <c r="BM149" s="7"/>
    </row>
    <row r="150" spans="2:65" s="1" customFormat="1" ht="28.5" customHeight="1">
      <c r="B150" s="84"/>
      <c r="C150" s="94">
        <v>22</v>
      </c>
      <c r="D150" s="94" t="s">
        <v>85</v>
      </c>
      <c r="E150" s="95" t="s">
        <v>143</v>
      </c>
      <c r="F150" s="179" t="s">
        <v>257</v>
      </c>
      <c r="G150" s="139"/>
      <c r="H150" s="139"/>
      <c r="I150" s="139"/>
      <c r="J150" s="96" t="s">
        <v>94</v>
      </c>
      <c r="K150" s="97">
        <v>252</v>
      </c>
      <c r="L150" s="138"/>
      <c r="M150" s="139"/>
      <c r="N150" s="138">
        <f t="shared" si="2"/>
        <v>0</v>
      </c>
      <c r="O150" s="134"/>
      <c r="P150" s="134"/>
      <c r="Q150" s="134"/>
      <c r="R150" s="89"/>
      <c r="T150" s="90"/>
      <c r="U150" s="24"/>
      <c r="V150" s="91"/>
      <c r="W150" s="91"/>
      <c r="X150" s="91"/>
      <c r="Y150" s="91"/>
      <c r="Z150" s="91"/>
      <c r="AA150" s="92"/>
      <c r="AR150" s="7"/>
      <c r="AT150" s="7"/>
      <c r="AU150" s="7"/>
      <c r="AY150" s="7"/>
      <c r="BE150" s="93"/>
      <c r="BF150" s="93"/>
      <c r="BG150" s="93"/>
      <c r="BH150" s="93"/>
      <c r="BI150" s="93"/>
      <c r="BJ150" s="7"/>
      <c r="BK150" s="93"/>
      <c r="BL150" s="7"/>
      <c r="BM150" s="7"/>
    </row>
    <row r="151" spans="2:65" s="1" customFormat="1" ht="28.5" customHeight="1">
      <c r="B151" s="84"/>
      <c r="C151" s="85">
        <v>23</v>
      </c>
      <c r="D151" s="85" t="s">
        <v>79</v>
      </c>
      <c r="E151" s="112" t="s">
        <v>161</v>
      </c>
      <c r="F151" s="143" t="s">
        <v>160</v>
      </c>
      <c r="G151" s="132"/>
      <c r="H151" s="132"/>
      <c r="I151" s="132"/>
      <c r="J151" s="105" t="s">
        <v>107</v>
      </c>
      <c r="K151" s="88">
        <f>K152+K153+K154+K155</f>
        <v>393</v>
      </c>
      <c r="L151" s="133"/>
      <c r="M151" s="134"/>
      <c r="N151" s="133">
        <f t="shared" si="2"/>
        <v>0</v>
      </c>
      <c r="O151" s="134"/>
      <c r="P151" s="134"/>
      <c r="Q151" s="134"/>
      <c r="R151" s="89"/>
      <c r="T151" s="90"/>
      <c r="U151" s="24"/>
      <c r="V151" s="91"/>
      <c r="W151" s="91"/>
      <c r="X151" s="91"/>
      <c r="Y151" s="91"/>
      <c r="Z151" s="91"/>
      <c r="AA151" s="92"/>
      <c r="AR151" s="7"/>
      <c r="AT151" s="7"/>
      <c r="AU151" s="7"/>
      <c r="AY151" s="7"/>
      <c r="BE151" s="93"/>
      <c r="BF151" s="93"/>
      <c r="BG151" s="93"/>
      <c r="BH151" s="93"/>
      <c r="BI151" s="93"/>
      <c r="BJ151" s="7"/>
      <c r="BK151" s="93"/>
      <c r="BL151" s="7"/>
      <c r="BM151" s="7"/>
    </row>
    <row r="152" spans="2:65" s="1" customFormat="1" ht="28.5" customHeight="1">
      <c r="B152" s="84"/>
      <c r="C152" s="85">
        <v>24</v>
      </c>
      <c r="D152" s="117" t="s">
        <v>85</v>
      </c>
      <c r="E152" s="118" t="s">
        <v>162</v>
      </c>
      <c r="F152" s="140" t="s">
        <v>258</v>
      </c>
      <c r="G152" s="141"/>
      <c r="H152" s="141"/>
      <c r="I152" s="141"/>
      <c r="J152" s="119" t="s">
        <v>80</v>
      </c>
      <c r="K152" s="97">
        <v>196</v>
      </c>
      <c r="L152" s="142"/>
      <c r="M152" s="141"/>
      <c r="N152" s="138">
        <f t="shared" si="2"/>
        <v>0</v>
      </c>
      <c r="O152" s="134"/>
      <c r="P152" s="134"/>
      <c r="Q152" s="134"/>
      <c r="R152" s="89"/>
      <c r="T152" s="90"/>
      <c r="U152" s="24"/>
      <c r="V152" s="91"/>
      <c r="W152" s="91"/>
      <c r="X152" s="91"/>
      <c r="Y152" s="91"/>
      <c r="Z152" s="91"/>
      <c r="AA152" s="92"/>
      <c r="AR152" s="7"/>
      <c r="AT152" s="7"/>
      <c r="AU152" s="7"/>
      <c r="AY152" s="7"/>
      <c r="BE152" s="93"/>
      <c r="BF152" s="93"/>
      <c r="BG152" s="93"/>
      <c r="BH152" s="93"/>
      <c r="BI152" s="93"/>
      <c r="BJ152" s="7"/>
      <c r="BK152" s="93"/>
      <c r="BL152" s="7"/>
      <c r="BM152" s="7"/>
    </row>
    <row r="153" spans="2:65" s="1" customFormat="1" ht="28.5" customHeight="1">
      <c r="B153" s="84"/>
      <c r="C153" s="85">
        <v>25</v>
      </c>
      <c r="D153" s="117" t="s">
        <v>85</v>
      </c>
      <c r="E153" s="118" t="s">
        <v>163</v>
      </c>
      <c r="F153" s="140" t="s">
        <v>164</v>
      </c>
      <c r="G153" s="141"/>
      <c r="H153" s="141"/>
      <c r="I153" s="141"/>
      <c r="J153" s="119" t="s">
        <v>80</v>
      </c>
      <c r="K153" s="97">
        <v>104</v>
      </c>
      <c r="L153" s="142"/>
      <c r="M153" s="141"/>
      <c r="N153" s="138">
        <f t="shared" si="2"/>
        <v>0</v>
      </c>
      <c r="O153" s="134"/>
      <c r="P153" s="134"/>
      <c r="Q153" s="134"/>
      <c r="R153" s="89"/>
      <c r="T153" s="90"/>
      <c r="U153" s="24"/>
      <c r="V153" s="91"/>
      <c r="W153" s="91"/>
      <c r="X153" s="91"/>
      <c r="Y153" s="91"/>
      <c r="Z153" s="91"/>
      <c r="AA153" s="92"/>
      <c r="AR153" s="7"/>
      <c r="AT153" s="7"/>
      <c r="AU153" s="7"/>
      <c r="AY153" s="7"/>
      <c r="BE153" s="93"/>
      <c r="BF153" s="93"/>
      <c r="BG153" s="93"/>
      <c r="BH153" s="93"/>
      <c r="BI153" s="93"/>
      <c r="BJ153" s="7"/>
      <c r="BK153" s="93"/>
      <c r="BL153" s="7"/>
      <c r="BM153" s="7"/>
    </row>
    <row r="154" spans="2:65" s="1" customFormat="1" ht="28.5" customHeight="1">
      <c r="B154" s="84"/>
      <c r="C154" s="94">
        <v>26</v>
      </c>
      <c r="D154" s="117" t="s">
        <v>85</v>
      </c>
      <c r="E154" s="118" t="s">
        <v>165</v>
      </c>
      <c r="F154" s="140" t="s">
        <v>166</v>
      </c>
      <c r="G154" s="141"/>
      <c r="H154" s="141"/>
      <c r="I154" s="141"/>
      <c r="J154" s="119" t="s">
        <v>80</v>
      </c>
      <c r="K154" s="97">
        <v>69</v>
      </c>
      <c r="L154" s="142"/>
      <c r="M154" s="141"/>
      <c r="N154" s="138">
        <f t="shared" si="2"/>
        <v>0</v>
      </c>
      <c r="O154" s="134"/>
      <c r="P154" s="134"/>
      <c r="Q154" s="134"/>
      <c r="R154" s="89"/>
      <c r="T154" s="90"/>
      <c r="U154" s="24"/>
      <c r="V154" s="91"/>
      <c r="W154" s="91"/>
      <c r="X154" s="91"/>
      <c r="Y154" s="91"/>
      <c r="Z154" s="91"/>
      <c r="AA154" s="92"/>
      <c r="AR154" s="7"/>
      <c r="AT154" s="7"/>
      <c r="AU154" s="7"/>
      <c r="AY154" s="7"/>
      <c r="BE154" s="93"/>
      <c r="BF154" s="93"/>
      <c r="BG154" s="93"/>
      <c r="BH154" s="93"/>
      <c r="BI154" s="93"/>
      <c r="BJ154" s="7"/>
      <c r="BK154" s="93"/>
      <c r="BL154" s="7"/>
      <c r="BM154" s="7"/>
    </row>
    <row r="155" spans="2:65" s="1" customFormat="1" ht="28.5" customHeight="1">
      <c r="B155" s="84"/>
      <c r="C155" s="94">
        <v>27</v>
      </c>
      <c r="D155" s="117" t="s">
        <v>85</v>
      </c>
      <c r="E155" s="118" t="s">
        <v>259</v>
      </c>
      <c r="F155" s="140" t="s">
        <v>260</v>
      </c>
      <c r="G155" s="141"/>
      <c r="H155" s="141"/>
      <c r="I155" s="141"/>
      <c r="J155" s="119" t="s">
        <v>80</v>
      </c>
      <c r="K155" s="97">
        <v>24</v>
      </c>
      <c r="L155" s="142"/>
      <c r="M155" s="141"/>
      <c r="N155" s="138">
        <f>ROUND(L155*K155,2)</f>
        <v>0</v>
      </c>
      <c r="O155" s="134"/>
      <c r="P155" s="134"/>
      <c r="Q155" s="134"/>
      <c r="R155" s="89"/>
      <c r="T155" s="90"/>
      <c r="U155" s="24"/>
      <c r="V155" s="91"/>
      <c r="W155" s="91"/>
      <c r="X155" s="91"/>
      <c r="Y155" s="91"/>
      <c r="Z155" s="91"/>
      <c r="AA155" s="92"/>
      <c r="AR155" s="7"/>
      <c r="AT155" s="7"/>
      <c r="AU155" s="7"/>
      <c r="AY155" s="7"/>
      <c r="BE155" s="93"/>
      <c r="BF155" s="93"/>
      <c r="BG155" s="93"/>
      <c r="BH155" s="93"/>
      <c r="BI155" s="93"/>
      <c r="BJ155" s="7"/>
      <c r="BK155" s="93"/>
      <c r="BL155" s="7"/>
      <c r="BM155" s="7"/>
    </row>
    <row r="156" spans="2:65" s="1" customFormat="1" ht="28.5" customHeight="1">
      <c r="B156" s="84"/>
      <c r="C156" s="85">
        <v>28</v>
      </c>
      <c r="D156" s="85" t="s">
        <v>79</v>
      </c>
      <c r="E156" s="112" t="s">
        <v>167</v>
      </c>
      <c r="F156" s="143" t="s">
        <v>168</v>
      </c>
      <c r="G156" s="132"/>
      <c r="H156" s="132"/>
      <c r="I156" s="132"/>
      <c r="J156" s="113" t="s">
        <v>80</v>
      </c>
      <c r="K156" s="88">
        <v>3</v>
      </c>
      <c r="L156" s="144"/>
      <c r="M156" s="132"/>
      <c r="N156" s="133">
        <f t="shared" si="1"/>
        <v>0</v>
      </c>
      <c r="O156" s="134"/>
      <c r="P156" s="134"/>
      <c r="Q156" s="134"/>
      <c r="R156" s="89"/>
      <c r="T156" s="90"/>
      <c r="U156" s="24"/>
      <c r="V156" s="91"/>
      <c r="W156" s="91"/>
      <c r="X156" s="91"/>
      <c r="Y156" s="91"/>
      <c r="Z156" s="91"/>
      <c r="AA156" s="92"/>
      <c r="AR156" s="7"/>
      <c r="AT156" s="7"/>
      <c r="AU156" s="7"/>
      <c r="AY156" s="7"/>
      <c r="BE156" s="93"/>
      <c r="BF156" s="93"/>
      <c r="BG156" s="93"/>
      <c r="BH156" s="93"/>
      <c r="BI156" s="93"/>
      <c r="BJ156" s="7"/>
      <c r="BK156" s="93"/>
      <c r="BL156" s="7"/>
      <c r="BM156" s="7"/>
    </row>
    <row r="157" spans="2:65" s="1" customFormat="1" ht="28.5" customHeight="1">
      <c r="B157" s="84"/>
      <c r="C157" s="94">
        <v>29</v>
      </c>
      <c r="D157" s="94" t="s">
        <v>85</v>
      </c>
      <c r="E157" s="118" t="s">
        <v>169</v>
      </c>
      <c r="F157" s="140" t="s">
        <v>170</v>
      </c>
      <c r="G157" s="141"/>
      <c r="H157" s="141"/>
      <c r="I157" s="141"/>
      <c r="J157" s="119" t="s">
        <v>80</v>
      </c>
      <c r="K157" s="97">
        <v>3</v>
      </c>
      <c r="L157" s="142"/>
      <c r="M157" s="141"/>
      <c r="N157" s="138">
        <f t="shared" si="1"/>
        <v>0</v>
      </c>
      <c r="O157" s="134"/>
      <c r="P157" s="134"/>
      <c r="Q157" s="134"/>
      <c r="R157" s="89"/>
      <c r="T157" s="90"/>
      <c r="U157" s="24"/>
      <c r="V157" s="91"/>
      <c r="W157" s="91"/>
      <c r="X157" s="91"/>
      <c r="Y157" s="91"/>
      <c r="Z157" s="91"/>
      <c r="AA157" s="92"/>
      <c r="AR157" s="7"/>
      <c r="AT157" s="7"/>
      <c r="AU157" s="7"/>
      <c r="AY157" s="7"/>
      <c r="BE157" s="93"/>
      <c r="BF157" s="93"/>
      <c r="BG157" s="93"/>
      <c r="BH157" s="93"/>
      <c r="BI157" s="93"/>
      <c r="BJ157" s="7"/>
      <c r="BK157" s="93"/>
      <c r="BL157" s="7"/>
      <c r="BM157" s="7"/>
    </row>
    <row r="158" spans="2:65" s="1" customFormat="1" ht="28.5" customHeight="1">
      <c r="B158" s="84"/>
      <c r="C158" s="85">
        <v>30</v>
      </c>
      <c r="D158" s="85" t="s">
        <v>79</v>
      </c>
      <c r="E158" s="112" t="s">
        <v>172</v>
      </c>
      <c r="F158" s="131" t="s">
        <v>261</v>
      </c>
      <c r="G158" s="132"/>
      <c r="H158" s="132"/>
      <c r="I158" s="132"/>
      <c r="J158" s="105" t="s">
        <v>94</v>
      </c>
      <c r="K158" s="114">
        <v>20</v>
      </c>
      <c r="L158" s="144"/>
      <c r="M158" s="132"/>
      <c r="N158" s="133">
        <f t="shared" si="1"/>
        <v>0</v>
      </c>
      <c r="O158" s="134"/>
      <c r="P158" s="134"/>
      <c r="Q158" s="134"/>
      <c r="R158" s="89"/>
      <c r="T158" s="90"/>
      <c r="U158" s="24"/>
      <c r="V158" s="91"/>
      <c r="W158" s="91"/>
      <c r="X158" s="91"/>
      <c r="Y158" s="91"/>
      <c r="Z158" s="91"/>
      <c r="AA158" s="92"/>
      <c r="AR158" s="7"/>
      <c r="AT158" s="7"/>
      <c r="AU158" s="7"/>
      <c r="AY158" s="7"/>
      <c r="BE158" s="93"/>
      <c r="BF158" s="93"/>
      <c r="BG158" s="93"/>
      <c r="BH158" s="93"/>
      <c r="BI158" s="93"/>
      <c r="BJ158" s="7"/>
      <c r="BK158" s="93"/>
      <c r="BL158" s="7"/>
      <c r="BM158" s="7"/>
    </row>
    <row r="159" spans="2:65" s="1" customFormat="1" ht="28.5" customHeight="1">
      <c r="B159" s="84"/>
      <c r="C159" s="94">
        <v>31</v>
      </c>
      <c r="D159" s="94" t="s">
        <v>85</v>
      </c>
      <c r="E159" s="118" t="s">
        <v>173</v>
      </c>
      <c r="F159" s="140" t="s">
        <v>174</v>
      </c>
      <c r="G159" s="141"/>
      <c r="H159" s="141"/>
      <c r="I159" s="141"/>
      <c r="J159" s="96" t="s">
        <v>94</v>
      </c>
      <c r="K159" s="120">
        <v>20</v>
      </c>
      <c r="L159" s="142"/>
      <c r="M159" s="141"/>
      <c r="N159" s="138">
        <f t="shared" si="1"/>
        <v>0</v>
      </c>
      <c r="O159" s="134"/>
      <c r="P159" s="134"/>
      <c r="Q159" s="134"/>
      <c r="R159" s="89"/>
      <c r="T159" s="90"/>
      <c r="U159" s="24"/>
      <c r="V159" s="91"/>
      <c r="W159" s="91"/>
      <c r="X159" s="91"/>
      <c r="Y159" s="91"/>
      <c r="Z159" s="91"/>
      <c r="AA159" s="92"/>
      <c r="AR159" s="7"/>
      <c r="AT159" s="7"/>
      <c r="AU159" s="7"/>
      <c r="AY159" s="7"/>
      <c r="BE159" s="93"/>
      <c r="BF159" s="93"/>
      <c r="BG159" s="93"/>
      <c r="BH159" s="93"/>
      <c r="BI159" s="93"/>
      <c r="BJ159" s="7"/>
      <c r="BK159" s="93"/>
      <c r="BL159" s="7"/>
      <c r="BM159" s="7"/>
    </row>
    <row r="160" spans="2:65" s="1" customFormat="1" ht="28.5" customHeight="1">
      <c r="B160" s="84"/>
      <c r="C160" s="85">
        <v>32</v>
      </c>
      <c r="D160" s="85" t="s">
        <v>79</v>
      </c>
      <c r="E160" s="112" t="s">
        <v>175</v>
      </c>
      <c r="F160" s="143" t="s">
        <v>176</v>
      </c>
      <c r="G160" s="132"/>
      <c r="H160" s="132"/>
      <c r="I160" s="132"/>
      <c r="J160" s="105" t="s">
        <v>94</v>
      </c>
      <c r="K160" s="114">
        <v>4</v>
      </c>
      <c r="L160" s="144"/>
      <c r="M160" s="132"/>
      <c r="N160" s="133">
        <f t="shared" si="1"/>
        <v>0</v>
      </c>
      <c r="O160" s="134"/>
      <c r="P160" s="134"/>
      <c r="Q160" s="134"/>
      <c r="R160" s="89"/>
      <c r="T160" s="90"/>
      <c r="U160" s="24"/>
      <c r="V160" s="91"/>
      <c r="W160" s="91"/>
      <c r="X160" s="91"/>
      <c r="Y160" s="91"/>
      <c r="Z160" s="91"/>
      <c r="AA160" s="92"/>
      <c r="AR160" s="7"/>
      <c r="AT160" s="7"/>
      <c r="AU160" s="7"/>
      <c r="AY160" s="7"/>
      <c r="BE160" s="93"/>
      <c r="BF160" s="93"/>
      <c r="BG160" s="93"/>
      <c r="BH160" s="93"/>
      <c r="BI160" s="93"/>
      <c r="BJ160" s="7"/>
      <c r="BK160" s="93"/>
      <c r="BL160" s="7"/>
      <c r="BM160" s="7"/>
    </row>
    <row r="161" spans="2:65" s="1" customFormat="1" ht="28.5" customHeight="1">
      <c r="B161" s="84"/>
      <c r="C161" s="94">
        <v>33</v>
      </c>
      <c r="D161" s="94" t="s">
        <v>85</v>
      </c>
      <c r="E161" s="118" t="s">
        <v>177</v>
      </c>
      <c r="F161" s="140" t="s">
        <v>178</v>
      </c>
      <c r="G161" s="141"/>
      <c r="H161" s="141"/>
      <c r="I161" s="141"/>
      <c r="J161" s="96" t="s">
        <v>94</v>
      </c>
      <c r="K161" s="120">
        <v>4</v>
      </c>
      <c r="L161" s="142"/>
      <c r="M161" s="141"/>
      <c r="N161" s="138">
        <f t="shared" si="1"/>
        <v>0</v>
      </c>
      <c r="O161" s="134"/>
      <c r="P161" s="134"/>
      <c r="Q161" s="134"/>
      <c r="R161" s="89"/>
      <c r="T161" s="90"/>
      <c r="U161" s="24"/>
      <c r="V161" s="91"/>
      <c r="W161" s="91"/>
      <c r="X161" s="91"/>
      <c r="Y161" s="91"/>
      <c r="Z161" s="91"/>
      <c r="AA161" s="92"/>
      <c r="AR161" s="7"/>
      <c r="AT161" s="7"/>
      <c r="AU161" s="7"/>
      <c r="AY161" s="7"/>
      <c r="BE161" s="93"/>
      <c r="BF161" s="93"/>
      <c r="BG161" s="93"/>
      <c r="BH161" s="93"/>
      <c r="BI161" s="93"/>
      <c r="BJ161" s="7"/>
      <c r="BK161" s="93"/>
      <c r="BL161" s="7"/>
      <c r="BM161" s="7"/>
    </row>
    <row r="162" spans="2:65" s="1" customFormat="1" ht="28.5" customHeight="1">
      <c r="B162" s="84"/>
      <c r="C162" s="85">
        <v>34</v>
      </c>
      <c r="D162" s="85" t="s">
        <v>79</v>
      </c>
      <c r="E162" s="121" t="s">
        <v>358</v>
      </c>
      <c r="F162" s="131" t="s">
        <v>359</v>
      </c>
      <c r="G162" s="132"/>
      <c r="H162" s="132"/>
      <c r="I162" s="132"/>
      <c r="J162" s="105" t="s">
        <v>94</v>
      </c>
      <c r="K162" s="114">
        <v>80</v>
      </c>
      <c r="L162" s="144"/>
      <c r="M162" s="132"/>
      <c r="N162" s="133">
        <f>ROUND(L162*K162,2)</f>
        <v>0</v>
      </c>
      <c r="O162" s="134"/>
      <c r="P162" s="134"/>
      <c r="Q162" s="134"/>
      <c r="R162" s="89"/>
      <c r="T162" s="90"/>
      <c r="U162" s="24"/>
      <c r="V162" s="91"/>
      <c r="W162" s="91"/>
      <c r="X162" s="91"/>
      <c r="Y162" s="91"/>
      <c r="Z162" s="91"/>
      <c r="AA162" s="92"/>
      <c r="AR162" s="7"/>
      <c r="AT162" s="7"/>
      <c r="AU162" s="7"/>
      <c r="AY162" s="7"/>
      <c r="BE162" s="93"/>
      <c r="BF162" s="93"/>
      <c r="BG162" s="93"/>
      <c r="BH162" s="93"/>
      <c r="BI162" s="93"/>
      <c r="BJ162" s="7"/>
      <c r="BK162" s="93"/>
      <c r="BL162" s="7"/>
      <c r="BM162" s="7"/>
    </row>
    <row r="163" spans="2:65" s="1" customFormat="1" ht="28.5" customHeight="1">
      <c r="B163" s="84"/>
      <c r="C163" s="85">
        <v>35</v>
      </c>
      <c r="D163" s="85" t="s">
        <v>79</v>
      </c>
      <c r="E163" s="121" t="s">
        <v>360</v>
      </c>
      <c r="F163" s="131" t="s">
        <v>361</v>
      </c>
      <c r="G163" s="132"/>
      <c r="H163" s="132"/>
      <c r="I163" s="132"/>
      <c r="J163" s="105" t="s">
        <v>94</v>
      </c>
      <c r="K163" s="114">
        <v>180</v>
      </c>
      <c r="L163" s="144"/>
      <c r="M163" s="132"/>
      <c r="N163" s="133">
        <f>ROUND(L163*K163,2)</f>
        <v>0</v>
      </c>
      <c r="O163" s="134"/>
      <c r="P163" s="134"/>
      <c r="Q163" s="134"/>
      <c r="R163" s="89"/>
      <c r="T163" s="90"/>
      <c r="U163" s="24"/>
      <c r="V163" s="91"/>
      <c r="W163" s="91"/>
      <c r="X163" s="91"/>
      <c r="Y163" s="91"/>
      <c r="Z163" s="91"/>
      <c r="AA163" s="92"/>
      <c r="AR163" s="7"/>
      <c r="AT163" s="7"/>
      <c r="AU163" s="7"/>
      <c r="AY163" s="7"/>
      <c r="BE163" s="93"/>
      <c r="BF163" s="93"/>
      <c r="BG163" s="93"/>
      <c r="BH163" s="93"/>
      <c r="BI163" s="93"/>
      <c r="BJ163" s="7"/>
      <c r="BK163" s="93"/>
      <c r="BL163" s="7"/>
      <c r="BM163" s="7"/>
    </row>
    <row r="164" spans="2:65" s="1" customFormat="1" ht="39.75" customHeight="1">
      <c r="B164" s="84"/>
      <c r="C164" s="94">
        <v>36</v>
      </c>
      <c r="D164" s="94" t="s">
        <v>85</v>
      </c>
      <c r="E164" s="118" t="s">
        <v>362</v>
      </c>
      <c r="F164" s="140" t="s">
        <v>363</v>
      </c>
      <c r="G164" s="141"/>
      <c r="H164" s="141"/>
      <c r="I164" s="141"/>
      <c r="J164" s="96" t="s">
        <v>94</v>
      </c>
      <c r="K164" s="120">
        <v>180</v>
      </c>
      <c r="L164" s="142"/>
      <c r="M164" s="141"/>
      <c r="N164" s="138">
        <f>ROUND(L164*K164,2)</f>
        <v>0</v>
      </c>
      <c r="O164" s="134"/>
      <c r="P164" s="134"/>
      <c r="Q164" s="134"/>
      <c r="R164" s="89"/>
      <c r="T164" s="90"/>
      <c r="U164" s="24"/>
      <c r="V164" s="91"/>
      <c r="W164" s="91"/>
      <c r="X164" s="91"/>
      <c r="Y164" s="91"/>
      <c r="Z164" s="91"/>
      <c r="AA164" s="92"/>
      <c r="AR164" s="7"/>
      <c r="AT164" s="7"/>
      <c r="AU164" s="7"/>
      <c r="AY164" s="7"/>
      <c r="BE164" s="93"/>
      <c r="BF164" s="93"/>
      <c r="BG164" s="93"/>
      <c r="BH164" s="93"/>
      <c r="BI164" s="93"/>
      <c r="BJ164" s="7"/>
      <c r="BK164" s="93"/>
      <c r="BL164" s="7"/>
      <c r="BM164" s="7"/>
    </row>
    <row r="165" spans="2:65" s="1" customFormat="1" ht="28.5" customHeight="1">
      <c r="B165" s="84"/>
      <c r="C165" s="85">
        <v>37</v>
      </c>
      <c r="D165" s="85" t="s">
        <v>79</v>
      </c>
      <c r="E165" s="106" t="s">
        <v>133</v>
      </c>
      <c r="F165" s="145" t="s">
        <v>135</v>
      </c>
      <c r="G165" s="134"/>
      <c r="H165" s="134"/>
      <c r="I165" s="134"/>
      <c r="J165" s="105" t="s">
        <v>94</v>
      </c>
      <c r="K165" s="88">
        <v>4</v>
      </c>
      <c r="L165" s="133"/>
      <c r="M165" s="134"/>
      <c r="N165" s="133">
        <f t="shared" si="1"/>
        <v>0</v>
      </c>
      <c r="O165" s="134"/>
      <c r="P165" s="134"/>
      <c r="Q165" s="134"/>
      <c r="R165" s="89"/>
      <c r="T165" s="90"/>
      <c r="U165" s="24"/>
      <c r="V165" s="91"/>
      <c r="W165" s="91"/>
      <c r="X165" s="91"/>
      <c r="Y165" s="91"/>
      <c r="Z165" s="91"/>
      <c r="AA165" s="92"/>
      <c r="AR165" s="7"/>
      <c r="AT165" s="7"/>
      <c r="AU165" s="7"/>
      <c r="AY165" s="7"/>
      <c r="BE165" s="93"/>
      <c r="BF165" s="93"/>
      <c r="BG165" s="93"/>
      <c r="BH165" s="93"/>
      <c r="BI165" s="93"/>
      <c r="BJ165" s="7"/>
      <c r="BK165" s="93"/>
      <c r="BL165" s="7"/>
      <c r="BM165" s="7"/>
    </row>
    <row r="166" spans="2:65" s="1" customFormat="1" ht="28.5" customHeight="1">
      <c r="B166" s="84"/>
      <c r="C166" s="94">
        <v>38</v>
      </c>
      <c r="D166" s="94" t="s">
        <v>85</v>
      </c>
      <c r="E166" s="95" t="s">
        <v>134</v>
      </c>
      <c r="F166" s="135" t="s">
        <v>135</v>
      </c>
      <c r="G166" s="136"/>
      <c r="H166" s="136"/>
      <c r="I166" s="137"/>
      <c r="J166" s="96" t="s">
        <v>94</v>
      </c>
      <c r="K166" s="97">
        <v>4</v>
      </c>
      <c r="L166" s="138"/>
      <c r="M166" s="139"/>
      <c r="N166" s="138">
        <f t="shared" si="1"/>
        <v>0</v>
      </c>
      <c r="O166" s="134"/>
      <c r="P166" s="134"/>
      <c r="Q166" s="134"/>
      <c r="R166" s="89"/>
      <c r="T166" s="90"/>
      <c r="U166" s="24"/>
      <c r="V166" s="91"/>
      <c r="W166" s="91"/>
      <c r="X166" s="91"/>
      <c r="Y166" s="91"/>
      <c r="Z166" s="91"/>
      <c r="AA166" s="92"/>
      <c r="AR166" s="7"/>
      <c r="AT166" s="7"/>
      <c r="AU166" s="7"/>
      <c r="AY166" s="7"/>
      <c r="BE166" s="93"/>
      <c r="BF166" s="93"/>
      <c r="BG166" s="93"/>
      <c r="BH166" s="93"/>
      <c r="BI166" s="93"/>
      <c r="BJ166" s="7"/>
      <c r="BK166" s="93"/>
      <c r="BL166" s="7"/>
      <c r="BM166" s="7"/>
    </row>
    <row r="167" spans="2:63" s="5" customFormat="1" ht="29.25" customHeight="1">
      <c r="B167" s="73"/>
      <c r="C167" s="74"/>
      <c r="D167" s="83" t="s">
        <v>55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189">
        <f>N168+N169+N172+N173+N174+N175+N176+N177+N178+N180+N181+N190+N170+N171+N179+N182+N183+N184+N186+N187+N188+N189+N185</f>
        <v>0</v>
      </c>
      <c r="O167" s="190"/>
      <c r="P167" s="190"/>
      <c r="Q167" s="190"/>
      <c r="R167" s="76"/>
      <c r="T167" s="77"/>
      <c r="U167" s="74"/>
      <c r="V167" s="74"/>
      <c r="W167" s="78">
        <f>SUM(W168:W190)</f>
        <v>32.85</v>
      </c>
      <c r="X167" s="74"/>
      <c r="Y167" s="78">
        <f>SUM(Y168:Y190)</f>
        <v>0.020479999999999998</v>
      </c>
      <c r="Z167" s="74"/>
      <c r="AA167" s="79">
        <f>SUM(AA168:AA190)</f>
        <v>0</v>
      </c>
      <c r="AR167" s="80" t="s">
        <v>42</v>
      </c>
      <c r="AT167" s="81" t="s">
        <v>37</v>
      </c>
      <c r="AU167" s="81" t="s">
        <v>9</v>
      </c>
      <c r="AY167" s="80" t="s">
        <v>78</v>
      </c>
      <c r="BK167" s="82">
        <f>SUM(BK168:BK190)</f>
        <v>0</v>
      </c>
    </row>
    <row r="168" spans="2:65" s="1" customFormat="1" ht="28.5" customHeight="1">
      <c r="B168" s="84"/>
      <c r="C168" s="85">
        <v>39</v>
      </c>
      <c r="D168" s="85" t="s">
        <v>79</v>
      </c>
      <c r="E168" s="112" t="s">
        <v>179</v>
      </c>
      <c r="F168" s="143" t="s">
        <v>180</v>
      </c>
      <c r="G168" s="132"/>
      <c r="H168" s="132"/>
      <c r="I168" s="132"/>
      <c r="J168" s="113" t="s">
        <v>94</v>
      </c>
      <c r="K168" s="114">
        <f>K169+K170+K171</f>
        <v>365</v>
      </c>
      <c r="L168" s="144"/>
      <c r="M168" s="132"/>
      <c r="N168" s="133">
        <f aca="true" t="shared" si="3" ref="N168:N190">ROUND(L168*K168,2)</f>
        <v>0</v>
      </c>
      <c r="O168" s="134"/>
      <c r="P168" s="134"/>
      <c r="Q168" s="134"/>
      <c r="R168" s="89"/>
      <c r="T168" s="90" t="s">
        <v>1</v>
      </c>
      <c r="U168" s="24" t="s">
        <v>22</v>
      </c>
      <c r="V168" s="91">
        <v>0.09</v>
      </c>
      <c r="W168" s="91">
        <f>V168*K168</f>
        <v>32.85</v>
      </c>
      <c r="X168" s="91">
        <v>0</v>
      </c>
      <c r="Y168" s="91">
        <f>X168*K168</f>
        <v>0</v>
      </c>
      <c r="Z168" s="91">
        <v>0</v>
      </c>
      <c r="AA168" s="92">
        <f>Z168*K168</f>
        <v>0</v>
      </c>
      <c r="AR168" s="7" t="s">
        <v>81</v>
      </c>
      <c r="AT168" s="7" t="s">
        <v>79</v>
      </c>
      <c r="AU168" s="7" t="s">
        <v>42</v>
      </c>
      <c r="AY168" s="7" t="s">
        <v>78</v>
      </c>
      <c r="BE168" s="93">
        <f>IF(U168="základní",N168,0)</f>
        <v>0</v>
      </c>
      <c r="BF168" s="93">
        <f>IF(U168="snížená",N168,0)</f>
        <v>0</v>
      </c>
      <c r="BG168" s="93">
        <f>IF(U168="zákl. přenesená",N168,0)</f>
        <v>0</v>
      </c>
      <c r="BH168" s="93">
        <f>IF(U168="sníž. přenesená",N168,0)</f>
        <v>0</v>
      </c>
      <c r="BI168" s="93">
        <f>IF(U168="nulová",N168,0)</f>
        <v>0</v>
      </c>
      <c r="BJ168" s="7" t="s">
        <v>9</v>
      </c>
      <c r="BK168" s="93">
        <f>ROUND(L168*K168,2)</f>
        <v>0</v>
      </c>
      <c r="BL168" s="7" t="s">
        <v>81</v>
      </c>
      <c r="BM168" s="7" t="s">
        <v>104</v>
      </c>
    </row>
    <row r="169" spans="2:65" s="1" customFormat="1" ht="28.5" customHeight="1">
      <c r="B169" s="84"/>
      <c r="C169" s="94">
        <v>40</v>
      </c>
      <c r="D169" s="94" t="s">
        <v>85</v>
      </c>
      <c r="E169" s="118" t="s">
        <v>267</v>
      </c>
      <c r="F169" s="140" t="s">
        <v>268</v>
      </c>
      <c r="G169" s="141"/>
      <c r="H169" s="141"/>
      <c r="I169" s="141"/>
      <c r="J169" s="119" t="s">
        <v>94</v>
      </c>
      <c r="K169" s="120">
        <v>320</v>
      </c>
      <c r="L169" s="142"/>
      <c r="M169" s="141"/>
      <c r="N169" s="138">
        <f t="shared" si="3"/>
        <v>0</v>
      </c>
      <c r="O169" s="134"/>
      <c r="P169" s="134"/>
      <c r="Q169" s="134"/>
      <c r="R169" s="89"/>
      <c r="T169" s="90" t="s">
        <v>1</v>
      </c>
      <c r="U169" s="24" t="s">
        <v>22</v>
      </c>
      <c r="V169" s="91">
        <v>0</v>
      </c>
      <c r="W169" s="91">
        <f>V169*K169</f>
        <v>0</v>
      </c>
      <c r="X169" s="91">
        <v>6.4E-05</v>
      </c>
      <c r="Y169" s="91">
        <f>X169*K169</f>
        <v>0.020479999999999998</v>
      </c>
      <c r="Z169" s="91">
        <v>0</v>
      </c>
      <c r="AA169" s="92">
        <f>Z169*K169</f>
        <v>0</v>
      </c>
      <c r="AR169" s="7" t="s">
        <v>87</v>
      </c>
      <c r="AT169" s="7" t="s">
        <v>85</v>
      </c>
      <c r="AU169" s="7" t="s">
        <v>42</v>
      </c>
      <c r="AY169" s="7" t="s">
        <v>78</v>
      </c>
      <c r="BE169" s="93">
        <f>IF(U169="základní",N169,0)</f>
        <v>0</v>
      </c>
      <c r="BF169" s="93">
        <f>IF(U169="snížená",N169,0)</f>
        <v>0</v>
      </c>
      <c r="BG169" s="93">
        <f>IF(U169="zákl. přenesená",N169,0)</f>
        <v>0</v>
      </c>
      <c r="BH169" s="93">
        <f>IF(U169="sníž. přenesená",N169,0)</f>
        <v>0</v>
      </c>
      <c r="BI169" s="93">
        <f>IF(U169="nulová",N169,0)</f>
        <v>0</v>
      </c>
      <c r="BJ169" s="7" t="s">
        <v>9</v>
      </c>
      <c r="BK169" s="93">
        <f>ROUND(L169*K169,2)</f>
        <v>0</v>
      </c>
      <c r="BL169" s="7" t="s">
        <v>81</v>
      </c>
      <c r="BM169" s="7" t="s">
        <v>105</v>
      </c>
    </row>
    <row r="170" spans="2:65" s="1" customFormat="1" ht="28.5" customHeight="1">
      <c r="B170" s="84"/>
      <c r="C170" s="94">
        <v>41</v>
      </c>
      <c r="D170" s="94" t="s">
        <v>85</v>
      </c>
      <c r="E170" s="118" t="s">
        <v>266</v>
      </c>
      <c r="F170" s="140" t="s">
        <v>269</v>
      </c>
      <c r="G170" s="141"/>
      <c r="H170" s="141"/>
      <c r="I170" s="141"/>
      <c r="J170" s="119" t="s">
        <v>94</v>
      </c>
      <c r="K170" s="120">
        <v>15</v>
      </c>
      <c r="L170" s="142"/>
      <c r="M170" s="141"/>
      <c r="N170" s="138">
        <f>ROUND(L170*K170,2)</f>
        <v>0</v>
      </c>
      <c r="O170" s="134"/>
      <c r="P170" s="134"/>
      <c r="Q170" s="134"/>
      <c r="R170" s="89"/>
      <c r="T170" s="90"/>
      <c r="U170" s="24"/>
      <c r="V170" s="91"/>
      <c r="W170" s="91"/>
      <c r="X170" s="91"/>
      <c r="Y170" s="91"/>
      <c r="Z170" s="91"/>
      <c r="AA170" s="92"/>
      <c r="AR170" s="7"/>
      <c r="AT170" s="7"/>
      <c r="AU170" s="7"/>
      <c r="AY170" s="7"/>
      <c r="BE170" s="93"/>
      <c r="BF170" s="93"/>
      <c r="BG170" s="93"/>
      <c r="BH170" s="93"/>
      <c r="BI170" s="93"/>
      <c r="BJ170" s="7"/>
      <c r="BK170" s="93"/>
      <c r="BL170" s="7"/>
      <c r="BM170" s="7"/>
    </row>
    <row r="171" spans="2:65" s="1" customFormat="1" ht="28.5" customHeight="1">
      <c r="B171" s="84"/>
      <c r="C171" s="94">
        <v>42</v>
      </c>
      <c r="D171" s="94" t="s">
        <v>85</v>
      </c>
      <c r="E171" s="118" t="s">
        <v>181</v>
      </c>
      <c r="F171" s="140" t="s">
        <v>182</v>
      </c>
      <c r="G171" s="141"/>
      <c r="H171" s="141"/>
      <c r="I171" s="141"/>
      <c r="J171" s="119" t="s">
        <v>94</v>
      </c>
      <c r="K171" s="120">
        <v>30</v>
      </c>
      <c r="L171" s="142"/>
      <c r="M171" s="141"/>
      <c r="N171" s="138">
        <f>ROUND(L171*K171,2)</f>
        <v>0</v>
      </c>
      <c r="O171" s="134"/>
      <c r="P171" s="134"/>
      <c r="Q171" s="134"/>
      <c r="R171" s="89"/>
      <c r="T171" s="90"/>
      <c r="U171" s="24"/>
      <c r="V171" s="91"/>
      <c r="W171" s="91"/>
      <c r="X171" s="91"/>
      <c r="Y171" s="91"/>
      <c r="Z171" s="91"/>
      <c r="AA171" s="92"/>
      <c r="AR171" s="7"/>
      <c r="AT171" s="7"/>
      <c r="AU171" s="7"/>
      <c r="AY171" s="7"/>
      <c r="BE171" s="93"/>
      <c r="BF171" s="93"/>
      <c r="BG171" s="93"/>
      <c r="BH171" s="93"/>
      <c r="BI171" s="93"/>
      <c r="BJ171" s="7"/>
      <c r="BK171" s="93"/>
      <c r="BL171" s="7"/>
      <c r="BM171" s="7"/>
    </row>
    <row r="172" spans="2:65" s="1" customFormat="1" ht="28.5" customHeight="1">
      <c r="B172" s="84"/>
      <c r="C172" s="111">
        <v>43</v>
      </c>
      <c r="D172" s="111" t="s">
        <v>79</v>
      </c>
      <c r="E172" s="112" t="s">
        <v>183</v>
      </c>
      <c r="F172" s="143" t="s">
        <v>184</v>
      </c>
      <c r="G172" s="132"/>
      <c r="H172" s="132"/>
      <c r="I172" s="132"/>
      <c r="J172" s="113" t="s">
        <v>94</v>
      </c>
      <c r="K172" s="114">
        <v>20</v>
      </c>
      <c r="L172" s="144"/>
      <c r="M172" s="132"/>
      <c r="N172" s="144">
        <f t="shared" si="3"/>
        <v>0</v>
      </c>
      <c r="O172" s="132"/>
      <c r="P172" s="132"/>
      <c r="Q172" s="132"/>
      <c r="R172" s="89"/>
      <c r="T172" s="90"/>
      <c r="U172" s="24"/>
      <c r="V172" s="91"/>
      <c r="W172" s="91"/>
      <c r="X172" s="91"/>
      <c r="Y172" s="91"/>
      <c r="Z172" s="91"/>
      <c r="AA172" s="92"/>
      <c r="AR172" s="7"/>
      <c r="AT172" s="7"/>
      <c r="AU172" s="7"/>
      <c r="AY172" s="7"/>
      <c r="BE172" s="93"/>
      <c r="BF172" s="93"/>
      <c r="BG172" s="93"/>
      <c r="BH172" s="93"/>
      <c r="BI172" s="93"/>
      <c r="BJ172" s="7"/>
      <c r="BK172" s="93"/>
      <c r="BL172" s="7"/>
      <c r="BM172" s="7"/>
    </row>
    <row r="173" spans="2:65" s="1" customFormat="1" ht="28.5" customHeight="1">
      <c r="B173" s="84"/>
      <c r="C173" s="117">
        <v>44</v>
      </c>
      <c r="D173" s="117" t="s">
        <v>85</v>
      </c>
      <c r="E173" s="118" t="s">
        <v>185</v>
      </c>
      <c r="F173" s="140" t="s">
        <v>186</v>
      </c>
      <c r="G173" s="141"/>
      <c r="H173" s="141"/>
      <c r="I173" s="141"/>
      <c r="J173" s="119" t="s">
        <v>94</v>
      </c>
      <c r="K173" s="120">
        <v>20</v>
      </c>
      <c r="L173" s="142"/>
      <c r="M173" s="141"/>
      <c r="N173" s="142">
        <f t="shared" si="3"/>
        <v>0</v>
      </c>
      <c r="O173" s="132"/>
      <c r="P173" s="132"/>
      <c r="Q173" s="132"/>
      <c r="R173" s="89"/>
      <c r="T173" s="90"/>
      <c r="U173" s="24"/>
      <c r="V173" s="91"/>
      <c r="W173" s="91"/>
      <c r="X173" s="91"/>
      <c r="Y173" s="91"/>
      <c r="Z173" s="91"/>
      <c r="AA173" s="92"/>
      <c r="AR173" s="7"/>
      <c r="AT173" s="7"/>
      <c r="AU173" s="7"/>
      <c r="AY173" s="7"/>
      <c r="BE173" s="93"/>
      <c r="BF173" s="93"/>
      <c r="BG173" s="93"/>
      <c r="BH173" s="93"/>
      <c r="BI173" s="93"/>
      <c r="BJ173" s="7"/>
      <c r="BK173" s="93"/>
      <c r="BL173" s="7"/>
      <c r="BM173" s="7"/>
    </row>
    <row r="174" spans="2:65" s="1" customFormat="1" ht="28.5" customHeight="1">
      <c r="B174" s="84"/>
      <c r="C174" s="111">
        <v>45</v>
      </c>
      <c r="D174" s="111" t="s">
        <v>79</v>
      </c>
      <c r="E174" s="112" t="s">
        <v>187</v>
      </c>
      <c r="F174" s="143" t="s">
        <v>188</v>
      </c>
      <c r="G174" s="132"/>
      <c r="H174" s="132"/>
      <c r="I174" s="132"/>
      <c r="J174" s="113" t="s">
        <v>94</v>
      </c>
      <c r="K174" s="114">
        <v>1180</v>
      </c>
      <c r="L174" s="144"/>
      <c r="M174" s="132"/>
      <c r="N174" s="144">
        <f t="shared" si="3"/>
        <v>0</v>
      </c>
      <c r="O174" s="132"/>
      <c r="P174" s="132"/>
      <c r="Q174" s="132"/>
      <c r="R174" s="89"/>
      <c r="T174" s="90"/>
      <c r="U174" s="24"/>
      <c r="V174" s="91"/>
      <c r="W174" s="91"/>
      <c r="X174" s="91"/>
      <c r="Y174" s="91"/>
      <c r="Z174" s="91"/>
      <c r="AA174" s="92"/>
      <c r="AR174" s="7"/>
      <c r="AT174" s="7"/>
      <c r="AU174" s="7"/>
      <c r="AY174" s="7"/>
      <c r="BE174" s="93"/>
      <c r="BF174" s="93"/>
      <c r="BG174" s="93"/>
      <c r="BH174" s="93"/>
      <c r="BI174" s="93"/>
      <c r="BJ174" s="7"/>
      <c r="BK174" s="93"/>
      <c r="BL174" s="7"/>
      <c r="BM174" s="7"/>
    </row>
    <row r="175" spans="2:65" s="1" customFormat="1" ht="28.5" customHeight="1">
      <c r="B175" s="84"/>
      <c r="C175" s="117">
        <v>46</v>
      </c>
      <c r="D175" s="117" t="s">
        <v>85</v>
      </c>
      <c r="E175" s="118" t="s">
        <v>189</v>
      </c>
      <c r="F175" s="140" t="s">
        <v>190</v>
      </c>
      <c r="G175" s="141"/>
      <c r="H175" s="141"/>
      <c r="I175" s="141"/>
      <c r="J175" s="119" t="s">
        <v>94</v>
      </c>
      <c r="K175" s="120">
        <v>1070</v>
      </c>
      <c r="L175" s="142"/>
      <c r="M175" s="141"/>
      <c r="N175" s="142">
        <f t="shared" si="3"/>
        <v>0</v>
      </c>
      <c r="O175" s="132"/>
      <c r="P175" s="132"/>
      <c r="Q175" s="132"/>
      <c r="R175" s="89"/>
      <c r="T175" s="90"/>
      <c r="U175" s="24"/>
      <c r="V175" s="91"/>
      <c r="W175" s="91"/>
      <c r="X175" s="91"/>
      <c r="Y175" s="91"/>
      <c r="Z175" s="91"/>
      <c r="AA175" s="92"/>
      <c r="AR175" s="7"/>
      <c r="AT175" s="7"/>
      <c r="AU175" s="7"/>
      <c r="AY175" s="7"/>
      <c r="BE175" s="93"/>
      <c r="BF175" s="93"/>
      <c r="BG175" s="93"/>
      <c r="BH175" s="93"/>
      <c r="BI175" s="93"/>
      <c r="BJ175" s="7"/>
      <c r="BK175" s="93"/>
      <c r="BL175" s="7"/>
      <c r="BM175" s="7"/>
    </row>
    <row r="176" spans="2:65" s="1" customFormat="1" ht="28.5" customHeight="1">
      <c r="B176" s="84"/>
      <c r="C176" s="117">
        <v>47</v>
      </c>
      <c r="D176" s="117" t="s">
        <v>85</v>
      </c>
      <c r="E176" s="118" t="s">
        <v>191</v>
      </c>
      <c r="F176" s="140" t="s">
        <v>270</v>
      </c>
      <c r="G176" s="141"/>
      <c r="H176" s="141"/>
      <c r="I176" s="141"/>
      <c r="J176" s="119" t="s">
        <v>94</v>
      </c>
      <c r="K176" s="120">
        <v>110</v>
      </c>
      <c r="L176" s="142"/>
      <c r="M176" s="141"/>
      <c r="N176" s="142">
        <f t="shared" si="3"/>
        <v>0</v>
      </c>
      <c r="O176" s="132"/>
      <c r="P176" s="132"/>
      <c r="Q176" s="132"/>
      <c r="R176" s="89"/>
      <c r="T176" s="90"/>
      <c r="U176" s="24"/>
      <c r="V176" s="91"/>
      <c r="W176" s="91"/>
      <c r="X176" s="91"/>
      <c r="Y176" s="91"/>
      <c r="Z176" s="91"/>
      <c r="AA176" s="92"/>
      <c r="AR176" s="7"/>
      <c r="AT176" s="7"/>
      <c r="AU176" s="7"/>
      <c r="AY176" s="7"/>
      <c r="BE176" s="93"/>
      <c r="BF176" s="93"/>
      <c r="BG176" s="93"/>
      <c r="BH176" s="93"/>
      <c r="BI176" s="93"/>
      <c r="BJ176" s="7"/>
      <c r="BK176" s="93"/>
      <c r="BL176" s="7"/>
      <c r="BM176" s="7"/>
    </row>
    <row r="177" spans="2:65" s="1" customFormat="1" ht="28.5" customHeight="1">
      <c r="B177" s="84"/>
      <c r="C177" s="111">
        <v>48</v>
      </c>
      <c r="D177" s="111" t="s">
        <v>79</v>
      </c>
      <c r="E177" s="112" t="s">
        <v>194</v>
      </c>
      <c r="F177" s="143" t="s">
        <v>195</v>
      </c>
      <c r="G177" s="132"/>
      <c r="H177" s="132"/>
      <c r="I177" s="132"/>
      <c r="J177" s="113" t="s">
        <v>94</v>
      </c>
      <c r="K177" s="114">
        <f>K178+K180+K181+K190</f>
        <v>1778</v>
      </c>
      <c r="L177" s="144"/>
      <c r="M177" s="132"/>
      <c r="N177" s="144">
        <f t="shared" si="3"/>
        <v>0</v>
      </c>
      <c r="O177" s="132"/>
      <c r="P177" s="132"/>
      <c r="Q177" s="132"/>
      <c r="R177" s="89"/>
      <c r="T177" s="90"/>
      <c r="U177" s="24"/>
      <c r="V177" s="91"/>
      <c r="W177" s="91"/>
      <c r="X177" s="91"/>
      <c r="Y177" s="91"/>
      <c r="Z177" s="91"/>
      <c r="AA177" s="92"/>
      <c r="AR177" s="7"/>
      <c r="AT177" s="7"/>
      <c r="AU177" s="7"/>
      <c r="AY177" s="7"/>
      <c r="BE177" s="93"/>
      <c r="BF177" s="93"/>
      <c r="BG177" s="93"/>
      <c r="BH177" s="93"/>
      <c r="BI177" s="93"/>
      <c r="BJ177" s="7"/>
      <c r="BK177" s="93"/>
      <c r="BL177" s="7"/>
      <c r="BM177" s="7"/>
    </row>
    <row r="178" spans="2:65" s="1" customFormat="1" ht="28.5" customHeight="1">
      <c r="B178" s="84"/>
      <c r="C178" s="117">
        <v>49</v>
      </c>
      <c r="D178" s="117" t="s">
        <v>85</v>
      </c>
      <c r="E178" s="118" t="s">
        <v>192</v>
      </c>
      <c r="F178" s="140" t="s">
        <v>193</v>
      </c>
      <c r="G178" s="141"/>
      <c r="H178" s="141"/>
      <c r="I178" s="141"/>
      <c r="J178" s="119" t="s">
        <v>94</v>
      </c>
      <c r="K178" s="120">
        <v>160</v>
      </c>
      <c r="L178" s="142"/>
      <c r="M178" s="141"/>
      <c r="N178" s="142">
        <f t="shared" si="3"/>
        <v>0</v>
      </c>
      <c r="O178" s="132"/>
      <c r="P178" s="132"/>
      <c r="Q178" s="132"/>
      <c r="R178" s="89"/>
      <c r="T178" s="90"/>
      <c r="U178" s="24"/>
      <c r="V178" s="91"/>
      <c r="W178" s="91"/>
      <c r="X178" s="91"/>
      <c r="Y178" s="91"/>
      <c r="Z178" s="91"/>
      <c r="AA178" s="92"/>
      <c r="AR178" s="7"/>
      <c r="AT178" s="7"/>
      <c r="AU178" s="7"/>
      <c r="AY178" s="7"/>
      <c r="BE178" s="93"/>
      <c r="BF178" s="93"/>
      <c r="BG178" s="93"/>
      <c r="BH178" s="93"/>
      <c r="BI178" s="93"/>
      <c r="BJ178" s="7"/>
      <c r="BK178" s="93"/>
      <c r="BL178" s="7"/>
      <c r="BM178" s="7"/>
    </row>
    <row r="179" spans="2:65" s="1" customFormat="1" ht="28.5" customHeight="1">
      <c r="B179" s="84"/>
      <c r="C179" s="117">
        <v>50</v>
      </c>
      <c r="D179" s="117" t="s">
        <v>85</v>
      </c>
      <c r="E179" s="118" t="s">
        <v>278</v>
      </c>
      <c r="F179" s="140" t="s">
        <v>279</v>
      </c>
      <c r="G179" s="141"/>
      <c r="H179" s="141"/>
      <c r="I179" s="141"/>
      <c r="J179" s="119" t="s">
        <v>94</v>
      </c>
      <c r="K179" s="120">
        <v>140</v>
      </c>
      <c r="L179" s="142"/>
      <c r="M179" s="141"/>
      <c r="N179" s="142">
        <f>ROUND(L179*K179,2)</f>
        <v>0</v>
      </c>
      <c r="O179" s="132"/>
      <c r="P179" s="132"/>
      <c r="Q179" s="132"/>
      <c r="R179" s="89"/>
      <c r="T179" s="90"/>
      <c r="U179" s="24"/>
      <c r="V179" s="91"/>
      <c r="W179" s="91"/>
      <c r="X179" s="91"/>
      <c r="Y179" s="91"/>
      <c r="Z179" s="91"/>
      <c r="AA179" s="92"/>
      <c r="AR179" s="7"/>
      <c r="AT179" s="7"/>
      <c r="AU179" s="7"/>
      <c r="AY179" s="7"/>
      <c r="BE179" s="93"/>
      <c r="BF179" s="93"/>
      <c r="BG179" s="93"/>
      <c r="BH179" s="93"/>
      <c r="BI179" s="93"/>
      <c r="BJ179" s="7"/>
      <c r="BK179" s="93"/>
      <c r="BL179" s="7"/>
      <c r="BM179" s="7"/>
    </row>
    <row r="180" spans="2:65" s="1" customFormat="1" ht="28.5" customHeight="1">
      <c r="B180" s="84"/>
      <c r="C180" s="117">
        <v>51</v>
      </c>
      <c r="D180" s="117" t="s">
        <v>85</v>
      </c>
      <c r="E180" s="118" t="s">
        <v>196</v>
      </c>
      <c r="F180" s="140" t="s">
        <v>197</v>
      </c>
      <c r="G180" s="141"/>
      <c r="H180" s="141"/>
      <c r="I180" s="141"/>
      <c r="J180" s="119" t="s">
        <v>94</v>
      </c>
      <c r="K180" s="120">
        <v>20</v>
      </c>
      <c r="L180" s="142"/>
      <c r="M180" s="141"/>
      <c r="N180" s="142">
        <f t="shared" si="3"/>
        <v>0</v>
      </c>
      <c r="O180" s="132"/>
      <c r="P180" s="132"/>
      <c r="Q180" s="132"/>
      <c r="R180" s="89"/>
      <c r="T180" s="90"/>
      <c r="U180" s="24"/>
      <c r="V180" s="91"/>
      <c r="W180" s="91"/>
      <c r="X180" s="91"/>
      <c r="Y180" s="91"/>
      <c r="Z180" s="91"/>
      <c r="AA180" s="92"/>
      <c r="AR180" s="7"/>
      <c r="AT180" s="7"/>
      <c r="AU180" s="7"/>
      <c r="AY180" s="7"/>
      <c r="BE180" s="93"/>
      <c r="BF180" s="93"/>
      <c r="BG180" s="93"/>
      <c r="BH180" s="93"/>
      <c r="BI180" s="93"/>
      <c r="BJ180" s="7"/>
      <c r="BK180" s="93"/>
      <c r="BL180" s="7"/>
      <c r="BM180" s="7"/>
    </row>
    <row r="181" spans="2:65" s="1" customFormat="1" ht="28.5" customHeight="1">
      <c r="B181" s="84"/>
      <c r="C181" s="117">
        <v>52</v>
      </c>
      <c r="D181" s="117" t="s">
        <v>85</v>
      </c>
      <c r="E181" s="118" t="s">
        <v>198</v>
      </c>
      <c r="F181" s="140" t="s">
        <v>199</v>
      </c>
      <c r="G181" s="141"/>
      <c r="H181" s="141"/>
      <c r="I181" s="141"/>
      <c r="J181" s="119" t="s">
        <v>94</v>
      </c>
      <c r="K181" s="120">
        <v>1590</v>
      </c>
      <c r="L181" s="142"/>
      <c r="M181" s="141"/>
      <c r="N181" s="142">
        <f t="shared" si="3"/>
        <v>0</v>
      </c>
      <c r="O181" s="132"/>
      <c r="P181" s="132"/>
      <c r="Q181" s="132"/>
      <c r="R181" s="89"/>
      <c r="T181" s="90"/>
      <c r="U181" s="24"/>
      <c r="V181" s="91"/>
      <c r="W181" s="91"/>
      <c r="X181" s="91"/>
      <c r="Y181" s="91"/>
      <c r="Z181" s="91"/>
      <c r="AA181" s="92"/>
      <c r="AR181" s="7"/>
      <c r="AT181" s="7"/>
      <c r="AU181" s="7"/>
      <c r="AY181" s="7"/>
      <c r="BE181" s="93"/>
      <c r="BF181" s="93"/>
      <c r="BG181" s="93"/>
      <c r="BH181" s="93"/>
      <c r="BI181" s="93"/>
      <c r="BJ181" s="7"/>
      <c r="BK181" s="93"/>
      <c r="BL181" s="7"/>
      <c r="BM181" s="7"/>
    </row>
    <row r="182" spans="2:65" s="1" customFormat="1" ht="28.5" customHeight="1">
      <c r="B182" s="84"/>
      <c r="C182" s="117">
        <v>53</v>
      </c>
      <c r="D182" s="117" t="s">
        <v>85</v>
      </c>
      <c r="E182" s="118" t="s">
        <v>200</v>
      </c>
      <c r="F182" s="140" t="s">
        <v>271</v>
      </c>
      <c r="G182" s="141"/>
      <c r="H182" s="141"/>
      <c r="I182" s="141"/>
      <c r="J182" s="119" t="s">
        <v>94</v>
      </c>
      <c r="K182" s="120">
        <v>20</v>
      </c>
      <c r="L182" s="142"/>
      <c r="M182" s="141"/>
      <c r="N182" s="142">
        <f aca="true" t="shared" si="4" ref="N182:N189">ROUND(L182*K182,2)</f>
        <v>0</v>
      </c>
      <c r="O182" s="132"/>
      <c r="P182" s="132"/>
      <c r="Q182" s="132"/>
      <c r="R182" s="89"/>
      <c r="T182" s="90"/>
      <c r="U182" s="24"/>
      <c r="V182" s="91"/>
      <c r="W182" s="91"/>
      <c r="X182" s="91"/>
      <c r="Y182" s="91"/>
      <c r="Z182" s="91"/>
      <c r="AA182" s="92"/>
      <c r="AR182" s="7"/>
      <c r="AT182" s="7"/>
      <c r="AU182" s="7"/>
      <c r="AY182" s="7"/>
      <c r="BE182" s="93"/>
      <c r="BF182" s="93"/>
      <c r="BG182" s="93"/>
      <c r="BH182" s="93"/>
      <c r="BI182" s="93"/>
      <c r="BJ182" s="7"/>
      <c r="BK182" s="93"/>
      <c r="BL182" s="7"/>
      <c r="BM182" s="7"/>
    </row>
    <row r="183" spans="2:65" s="1" customFormat="1" ht="28.5" customHeight="1">
      <c r="B183" s="84"/>
      <c r="C183" s="117">
        <v>54</v>
      </c>
      <c r="D183" s="117" t="s">
        <v>85</v>
      </c>
      <c r="E183" s="118" t="s">
        <v>275</v>
      </c>
      <c r="F183" s="140" t="s">
        <v>274</v>
      </c>
      <c r="G183" s="141"/>
      <c r="H183" s="141"/>
      <c r="I183" s="141"/>
      <c r="J183" s="119" t="s">
        <v>94</v>
      </c>
      <c r="K183" s="120">
        <v>10</v>
      </c>
      <c r="L183" s="142"/>
      <c r="M183" s="141"/>
      <c r="N183" s="142">
        <f t="shared" si="4"/>
        <v>0</v>
      </c>
      <c r="O183" s="132"/>
      <c r="P183" s="132"/>
      <c r="Q183" s="132"/>
      <c r="R183" s="89"/>
      <c r="T183" s="90"/>
      <c r="U183" s="24"/>
      <c r="V183" s="91"/>
      <c r="W183" s="91"/>
      <c r="X183" s="91"/>
      <c r="Y183" s="91"/>
      <c r="Z183" s="91"/>
      <c r="AA183" s="92"/>
      <c r="AR183" s="7"/>
      <c r="AT183" s="7"/>
      <c r="AU183" s="7"/>
      <c r="AY183" s="7"/>
      <c r="BE183" s="93"/>
      <c r="BF183" s="93"/>
      <c r="BG183" s="93"/>
      <c r="BH183" s="93"/>
      <c r="BI183" s="93"/>
      <c r="BJ183" s="7"/>
      <c r="BK183" s="93"/>
      <c r="BL183" s="7"/>
      <c r="BM183" s="7"/>
    </row>
    <row r="184" spans="2:65" s="1" customFormat="1" ht="28.5" customHeight="1">
      <c r="B184" s="84"/>
      <c r="C184" s="117">
        <v>55</v>
      </c>
      <c r="D184" s="117" t="s">
        <v>85</v>
      </c>
      <c r="E184" s="118" t="s">
        <v>276</v>
      </c>
      <c r="F184" s="140" t="s">
        <v>277</v>
      </c>
      <c r="G184" s="141"/>
      <c r="H184" s="141"/>
      <c r="I184" s="141"/>
      <c r="J184" s="119" t="s">
        <v>94</v>
      </c>
      <c r="K184" s="120">
        <v>10</v>
      </c>
      <c r="L184" s="142"/>
      <c r="M184" s="141"/>
      <c r="N184" s="142">
        <f t="shared" si="4"/>
        <v>0</v>
      </c>
      <c r="O184" s="132"/>
      <c r="P184" s="132"/>
      <c r="Q184" s="132"/>
      <c r="R184" s="89"/>
      <c r="T184" s="90"/>
      <c r="U184" s="24"/>
      <c r="V184" s="91"/>
      <c r="W184" s="91"/>
      <c r="X184" s="91"/>
      <c r="Y184" s="91"/>
      <c r="Z184" s="91"/>
      <c r="AA184" s="92"/>
      <c r="AR184" s="7"/>
      <c r="AT184" s="7"/>
      <c r="AU184" s="7"/>
      <c r="AY184" s="7"/>
      <c r="BE184" s="93"/>
      <c r="BF184" s="93"/>
      <c r="BG184" s="93"/>
      <c r="BH184" s="93"/>
      <c r="BI184" s="93"/>
      <c r="BJ184" s="7"/>
      <c r="BK184" s="93"/>
      <c r="BL184" s="7"/>
      <c r="BM184" s="7"/>
    </row>
    <row r="185" spans="2:65" s="1" customFormat="1" ht="28.5" customHeight="1">
      <c r="B185" s="84"/>
      <c r="C185" s="117">
        <v>56</v>
      </c>
      <c r="D185" s="117" t="s">
        <v>85</v>
      </c>
      <c r="E185" s="118" t="s">
        <v>272</v>
      </c>
      <c r="F185" s="140" t="s">
        <v>273</v>
      </c>
      <c r="G185" s="141"/>
      <c r="H185" s="141"/>
      <c r="I185" s="141"/>
      <c r="J185" s="119" t="s">
        <v>94</v>
      </c>
      <c r="K185" s="120">
        <v>10</v>
      </c>
      <c r="L185" s="142"/>
      <c r="M185" s="141"/>
      <c r="N185" s="142">
        <f t="shared" si="4"/>
        <v>0</v>
      </c>
      <c r="O185" s="132"/>
      <c r="P185" s="132"/>
      <c r="Q185" s="132"/>
      <c r="R185" s="89"/>
      <c r="T185" s="90"/>
      <c r="U185" s="24"/>
      <c r="V185" s="91"/>
      <c r="W185" s="91"/>
      <c r="X185" s="91"/>
      <c r="Y185" s="91"/>
      <c r="Z185" s="91"/>
      <c r="AA185" s="92"/>
      <c r="AR185" s="7"/>
      <c r="AT185" s="7"/>
      <c r="AU185" s="7"/>
      <c r="AY185" s="7"/>
      <c r="BE185" s="93"/>
      <c r="BF185" s="93"/>
      <c r="BG185" s="93"/>
      <c r="BH185" s="93"/>
      <c r="BI185" s="93"/>
      <c r="BJ185" s="7"/>
      <c r="BK185" s="93"/>
      <c r="BL185" s="7"/>
      <c r="BM185" s="7"/>
    </row>
    <row r="186" spans="2:65" s="1" customFormat="1" ht="28.5" customHeight="1">
      <c r="B186" s="84"/>
      <c r="C186" s="117">
        <v>57</v>
      </c>
      <c r="D186" s="117" t="s">
        <v>85</v>
      </c>
      <c r="E186" s="118" t="s">
        <v>272</v>
      </c>
      <c r="F186" s="140" t="s">
        <v>288</v>
      </c>
      <c r="G186" s="141"/>
      <c r="H186" s="141"/>
      <c r="I186" s="141"/>
      <c r="J186" s="119" t="s">
        <v>94</v>
      </c>
      <c r="K186" s="120">
        <v>20</v>
      </c>
      <c r="L186" s="142"/>
      <c r="M186" s="141"/>
      <c r="N186" s="142">
        <f t="shared" si="4"/>
        <v>0</v>
      </c>
      <c r="O186" s="132"/>
      <c r="P186" s="132"/>
      <c r="Q186" s="132"/>
      <c r="R186" s="89"/>
      <c r="T186" s="90"/>
      <c r="U186" s="24"/>
      <c r="V186" s="91"/>
      <c r="W186" s="91"/>
      <c r="X186" s="91"/>
      <c r="Y186" s="91"/>
      <c r="Z186" s="91"/>
      <c r="AA186" s="92"/>
      <c r="AR186" s="7"/>
      <c r="AT186" s="7"/>
      <c r="AU186" s="7"/>
      <c r="AY186" s="7"/>
      <c r="BE186" s="93"/>
      <c r="BF186" s="93"/>
      <c r="BG186" s="93"/>
      <c r="BH186" s="93"/>
      <c r="BI186" s="93"/>
      <c r="BJ186" s="7"/>
      <c r="BK186" s="93"/>
      <c r="BL186" s="7"/>
      <c r="BM186" s="7"/>
    </row>
    <row r="187" spans="2:65" s="1" customFormat="1" ht="28.5" customHeight="1">
      <c r="B187" s="84"/>
      <c r="C187" s="111">
        <v>58</v>
      </c>
      <c r="D187" s="111" t="s">
        <v>79</v>
      </c>
      <c r="E187" s="121" t="s">
        <v>282</v>
      </c>
      <c r="F187" s="131" t="s">
        <v>283</v>
      </c>
      <c r="G187" s="132"/>
      <c r="H187" s="132"/>
      <c r="I187" s="132"/>
      <c r="J187" s="113" t="s">
        <v>94</v>
      </c>
      <c r="K187" s="114">
        <v>16</v>
      </c>
      <c r="L187" s="144"/>
      <c r="M187" s="132"/>
      <c r="N187" s="144">
        <f t="shared" si="4"/>
        <v>0</v>
      </c>
      <c r="O187" s="132"/>
      <c r="P187" s="132"/>
      <c r="Q187" s="132"/>
      <c r="R187" s="89"/>
      <c r="T187" s="90"/>
      <c r="U187" s="24"/>
      <c r="V187" s="91"/>
      <c r="W187" s="91"/>
      <c r="X187" s="91"/>
      <c r="Y187" s="91"/>
      <c r="Z187" s="91"/>
      <c r="AA187" s="92"/>
      <c r="AR187" s="7"/>
      <c r="AT187" s="7"/>
      <c r="AU187" s="7"/>
      <c r="AY187" s="7"/>
      <c r="BE187" s="93"/>
      <c r="BF187" s="93"/>
      <c r="BG187" s="93"/>
      <c r="BH187" s="93"/>
      <c r="BI187" s="93"/>
      <c r="BJ187" s="7"/>
      <c r="BK187" s="93"/>
      <c r="BL187" s="7"/>
      <c r="BM187" s="7"/>
    </row>
    <row r="188" spans="2:65" s="1" customFormat="1" ht="28.5" customHeight="1">
      <c r="B188" s="84"/>
      <c r="C188" s="111">
        <v>59</v>
      </c>
      <c r="D188" s="111" t="s">
        <v>79</v>
      </c>
      <c r="E188" s="121" t="s">
        <v>280</v>
      </c>
      <c r="F188" s="131" t="s">
        <v>281</v>
      </c>
      <c r="G188" s="132"/>
      <c r="H188" s="132"/>
      <c r="I188" s="132"/>
      <c r="J188" s="113" t="s">
        <v>94</v>
      </c>
      <c r="K188" s="114">
        <v>16</v>
      </c>
      <c r="L188" s="144"/>
      <c r="M188" s="132"/>
      <c r="N188" s="144">
        <f t="shared" si="4"/>
        <v>0</v>
      </c>
      <c r="O188" s="132"/>
      <c r="P188" s="132"/>
      <c r="Q188" s="132"/>
      <c r="R188" s="89"/>
      <c r="T188" s="90"/>
      <c r="U188" s="24"/>
      <c r="V188" s="91"/>
      <c r="W188" s="91"/>
      <c r="X188" s="91"/>
      <c r="Y188" s="91"/>
      <c r="Z188" s="91"/>
      <c r="AA188" s="92"/>
      <c r="AR188" s="7"/>
      <c r="AT188" s="7"/>
      <c r="AU188" s="7"/>
      <c r="AY188" s="7"/>
      <c r="BE188" s="93"/>
      <c r="BF188" s="93"/>
      <c r="BG188" s="93"/>
      <c r="BH188" s="93"/>
      <c r="BI188" s="93"/>
      <c r="BJ188" s="7"/>
      <c r="BK188" s="93"/>
      <c r="BL188" s="7"/>
      <c r="BM188" s="7"/>
    </row>
    <row r="189" spans="2:65" s="1" customFormat="1" ht="28.5" customHeight="1">
      <c r="B189" s="84"/>
      <c r="C189" s="117">
        <v>60</v>
      </c>
      <c r="D189" s="117" t="s">
        <v>85</v>
      </c>
      <c r="E189" s="118" t="s">
        <v>284</v>
      </c>
      <c r="F189" s="140" t="s">
        <v>286</v>
      </c>
      <c r="G189" s="141"/>
      <c r="H189" s="141"/>
      <c r="I189" s="141"/>
      <c r="J189" s="119" t="s">
        <v>94</v>
      </c>
      <c r="K189" s="120">
        <v>8</v>
      </c>
      <c r="L189" s="142"/>
      <c r="M189" s="141"/>
      <c r="N189" s="142">
        <f t="shared" si="4"/>
        <v>0</v>
      </c>
      <c r="O189" s="132"/>
      <c r="P189" s="132"/>
      <c r="Q189" s="132"/>
      <c r="R189" s="89"/>
      <c r="T189" s="90"/>
      <c r="U189" s="24"/>
      <c r="V189" s="91"/>
      <c r="W189" s="91"/>
      <c r="X189" s="91"/>
      <c r="Y189" s="91"/>
      <c r="Z189" s="91"/>
      <c r="AA189" s="92"/>
      <c r="AR189" s="7"/>
      <c r="AT189" s="7"/>
      <c r="AU189" s="7"/>
      <c r="AY189" s="7"/>
      <c r="BE189" s="93"/>
      <c r="BF189" s="93"/>
      <c r="BG189" s="93"/>
      <c r="BH189" s="93"/>
      <c r="BI189" s="93"/>
      <c r="BJ189" s="7"/>
      <c r="BK189" s="93"/>
      <c r="BL189" s="7"/>
      <c r="BM189" s="7"/>
    </row>
    <row r="190" spans="2:65" s="1" customFormat="1" ht="28.5" customHeight="1">
      <c r="B190" s="84"/>
      <c r="C190" s="117">
        <v>61</v>
      </c>
      <c r="D190" s="117" t="s">
        <v>85</v>
      </c>
      <c r="E190" s="118" t="s">
        <v>285</v>
      </c>
      <c r="F190" s="140" t="s">
        <v>287</v>
      </c>
      <c r="G190" s="141"/>
      <c r="H190" s="141"/>
      <c r="I190" s="141"/>
      <c r="J190" s="119" t="s">
        <v>94</v>
      </c>
      <c r="K190" s="120">
        <v>8</v>
      </c>
      <c r="L190" s="142"/>
      <c r="M190" s="141"/>
      <c r="N190" s="142">
        <f t="shared" si="3"/>
        <v>0</v>
      </c>
      <c r="O190" s="132"/>
      <c r="P190" s="132"/>
      <c r="Q190" s="132"/>
      <c r="R190" s="89"/>
      <c r="T190" s="90"/>
      <c r="U190" s="24"/>
      <c r="V190" s="91"/>
      <c r="W190" s="91"/>
      <c r="X190" s="91"/>
      <c r="Y190" s="91"/>
      <c r="Z190" s="91"/>
      <c r="AA190" s="92"/>
      <c r="AR190" s="7"/>
      <c r="AT190" s="7"/>
      <c r="AU190" s="7"/>
      <c r="AY190" s="7"/>
      <c r="BE190" s="93"/>
      <c r="BF190" s="93"/>
      <c r="BG190" s="93"/>
      <c r="BH190" s="93"/>
      <c r="BI190" s="93"/>
      <c r="BJ190" s="7"/>
      <c r="BK190" s="93"/>
      <c r="BL190" s="7"/>
      <c r="BM190" s="7"/>
    </row>
    <row r="191" spans="2:65" s="1" customFormat="1" ht="28.5" customHeight="1">
      <c r="B191" s="84"/>
      <c r="C191" s="74"/>
      <c r="D191" s="83" t="s">
        <v>201</v>
      </c>
      <c r="E191" s="83"/>
      <c r="F191" s="83"/>
      <c r="G191" s="83"/>
      <c r="H191" s="83"/>
      <c r="I191" s="83"/>
      <c r="J191" s="83"/>
      <c r="K191" s="83"/>
      <c r="L191" s="83"/>
      <c r="M191" s="83"/>
      <c r="N191" s="189">
        <f>N192+N193+N194+N195+N196+N197+N198+N199+N200+N201+N202+N203+N204+N205+N206</f>
        <v>0</v>
      </c>
      <c r="O191" s="190"/>
      <c r="P191" s="190"/>
      <c r="Q191" s="190"/>
      <c r="R191" s="89"/>
      <c r="T191" s="107"/>
      <c r="U191" s="24"/>
      <c r="V191" s="91"/>
      <c r="W191" s="91"/>
      <c r="X191" s="91"/>
      <c r="Y191" s="91"/>
      <c r="Z191" s="91"/>
      <c r="AA191" s="92"/>
      <c r="AR191" s="7"/>
      <c r="AT191" s="7"/>
      <c r="AU191" s="7"/>
      <c r="AY191" s="7"/>
      <c r="BE191" s="93"/>
      <c r="BF191" s="93"/>
      <c r="BG191" s="93"/>
      <c r="BH191" s="93"/>
      <c r="BI191" s="93"/>
      <c r="BJ191" s="7"/>
      <c r="BK191" s="93"/>
      <c r="BL191" s="7"/>
      <c r="BM191" s="7"/>
    </row>
    <row r="192" spans="2:65" s="1" customFormat="1" ht="28.5" customHeight="1">
      <c r="B192" s="84"/>
      <c r="C192" s="111">
        <v>62</v>
      </c>
      <c r="D192" s="111" t="s">
        <v>79</v>
      </c>
      <c r="E192" s="112" t="s">
        <v>202</v>
      </c>
      <c r="F192" s="143" t="s">
        <v>203</v>
      </c>
      <c r="G192" s="132"/>
      <c r="H192" s="132"/>
      <c r="I192" s="132"/>
      <c r="J192" s="113" t="s">
        <v>80</v>
      </c>
      <c r="K192" s="114">
        <f>K193+K194+K195+K196+K197</f>
        <v>309</v>
      </c>
      <c r="L192" s="144"/>
      <c r="M192" s="132"/>
      <c r="N192" s="144">
        <f>ROUND(L192*K192,2)</f>
        <v>0</v>
      </c>
      <c r="O192" s="132"/>
      <c r="P192" s="132"/>
      <c r="Q192" s="132"/>
      <c r="R192" s="89"/>
      <c r="T192" s="107"/>
      <c r="U192" s="24"/>
      <c r="V192" s="91"/>
      <c r="W192" s="91"/>
      <c r="X192" s="91"/>
      <c r="Y192" s="91"/>
      <c r="Z192" s="91"/>
      <c r="AA192" s="92"/>
      <c r="AR192" s="7"/>
      <c r="AT192" s="7"/>
      <c r="AU192" s="7"/>
      <c r="AY192" s="7"/>
      <c r="BE192" s="93"/>
      <c r="BF192" s="93"/>
      <c r="BG192" s="93"/>
      <c r="BH192" s="93"/>
      <c r="BI192" s="93"/>
      <c r="BJ192" s="7"/>
      <c r="BK192" s="93"/>
      <c r="BL192" s="7"/>
      <c r="BM192" s="7"/>
    </row>
    <row r="193" spans="2:65" s="1" customFormat="1" ht="28.5" customHeight="1">
      <c r="B193" s="84"/>
      <c r="C193" s="117">
        <v>63</v>
      </c>
      <c r="D193" s="117" t="s">
        <v>85</v>
      </c>
      <c r="E193" s="118" t="s">
        <v>204</v>
      </c>
      <c r="F193" s="140" t="s">
        <v>205</v>
      </c>
      <c r="G193" s="141"/>
      <c r="H193" s="141"/>
      <c r="I193" s="141"/>
      <c r="J193" s="119" t="s">
        <v>107</v>
      </c>
      <c r="K193" s="120">
        <v>12</v>
      </c>
      <c r="L193" s="142"/>
      <c r="M193" s="141"/>
      <c r="N193" s="142">
        <f aca="true" t="shared" si="5" ref="N193:N206">ROUND(L193*K193,2)</f>
        <v>0</v>
      </c>
      <c r="O193" s="132"/>
      <c r="P193" s="132"/>
      <c r="Q193" s="132"/>
      <c r="R193" s="89"/>
      <c r="T193" s="107"/>
      <c r="U193" s="24"/>
      <c r="V193" s="91"/>
      <c r="W193" s="91"/>
      <c r="X193" s="91"/>
      <c r="Y193" s="91"/>
      <c r="Z193" s="91"/>
      <c r="AA193" s="92"/>
      <c r="AR193" s="7"/>
      <c r="AT193" s="7"/>
      <c r="AU193" s="7"/>
      <c r="AY193" s="7"/>
      <c r="BE193" s="93"/>
      <c r="BF193" s="93"/>
      <c r="BG193" s="93"/>
      <c r="BH193" s="93"/>
      <c r="BI193" s="93"/>
      <c r="BJ193" s="7"/>
      <c r="BK193" s="93"/>
      <c r="BL193" s="7"/>
      <c r="BM193" s="7"/>
    </row>
    <row r="194" spans="2:65" s="1" customFormat="1" ht="28.5" customHeight="1">
      <c r="B194" s="84"/>
      <c r="C194" s="117">
        <v>64</v>
      </c>
      <c r="D194" s="117" t="s">
        <v>85</v>
      </c>
      <c r="E194" s="118" t="s">
        <v>206</v>
      </c>
      <c r="F194" s="140" t="s">
        <v>207</v>
      </c>
      <c r="G194" s="141"/>
      <c r="H194" s="141"/>
      <c r="I194" s="141"/>
      <c r="J194" s="119" t="s">
        <v>107</v>
      </c>
      <c r="K194" s="120">
        <v>150</v>
      </c>
      <c r="L194" s="142"/>
      <c r="M194" s="141"/>
      <c r="N194" s="142">
        <f t="shared" si="5"/>
        <v>0</v>
      </c>
      <c r="O194" s="132"/>
      <c r="P194" s="132"/>
      <c r="Q194" s="132"/>
      <c r="R194" s="89"/>
      <c r="T194" s="107"/>
      <c r="U194" s="24"/>
      <c r="V194" s="91"/>
      <c r="W194" s="91"/>
      <c r="X194" s="91"/>
      <c r="Y194" s="91"/>
      <c r="Z194" s="91"/>
      <c r="AA194" s="92"/>
      <c r="AR194" s="7"/>
      <c r="AT194" s="7"/>
      <c r="AU194" s="7"/>
      <c r="AY194" s="7"/>
      <c r="BE194" s="93"/>
      <c r="BF194" s="93"/>
      <c r="BG194" s="93"/>
      <c r="BH194" s="93"/>
      <c r="BI194" s="93"/>
      <c r="BJ194" s="7"/>
      <c r="BK194" s="93"/>
      <c r="BL194" s="7"/>
      <c r="BM194" s="7"/>
    </row>
    <row r="195" spans="2:65" s="1" customFormat="1" ht="28.5" customHeight="1">
      <c r="B195" s="84"/>
      <c r="C195" s="117">
        <v>65</v>
      </c>
      <c r="D195" s="117" t="s">
        <v>85</v>
      </c>
      <c r="E195" s="118" t="s">
        <v>208</v>
      </c>
      <c r="F195" s="140" t="s">
        <v>209</v>
      </c>
      <c r="G195" s="141"/>
      <c r="H195" s="141"/>
      <c r="I195" s="141"/>
      <c r="J195" s="119" t="s">
        <v>107</v>
      </c>
      <c r="K195" s="120">
        <v>12</v>
      </c>
      <c r="L195" s="142"/>
      <c r="M195" s="141"/>
      <c r="N195" s="142">
        <f t="shared" si="5"/>
        <v>0</v>
      </c>
      <c r="O195" s="132"/>
      <c r="P195" s="132"/>
      <c r="Q195" s="132"/>
      <c r="R195" s="89"/>
      <c r="T195" s="107"/>
      <c r="U195" s="24"/>
      <c r="V195" s="91"/>
      <c r="W195" s="91"/>
      <c r="X195" s="91"/>
      <c r="Y195" s="91"/>
      <c r="Z195" s="91"/>
      <c r="AA195" s="92"/>
      <c r="AR195" s="7"/>
      <c r="AT195" s="7"/>
      <c r="AU195" s="7"/>
      <c r="AY195" s="7"/>
      <c r="BE195" s="93"/>
      <c r="BF195" s="93"/>
      <c r="BG195" s="93"/>
      <c r="BH195" s="93"/>
      <c r="BI195" s="93"/>
      <c r="BJ195" s="7"/>
      <c r="BK195" s="93"/>
      <c r="BL195" s="7"/>
      <c r="BM195" s="7"/>
    </row>
    <row r="196" spans="2:65" s="1" customFormat="1" ht="28.5" customHeight="1">
      <c r="B196" s="84"/>
      <c r="C196" s="117">
        <v>66</v>
      </c>
      <c r="D196" s="117" t="s">
        <v>85</v>
      </c>
      <c r="E196" s="118" t="s">
        <v>210</v>
      </c>
      <c r="F196" s="140" t="s">
        <v>211</v>
      </c>
      <c r="G196" s="141"/>
      <c r="H196" s="141"/>
      <c r="I196" s="141"/>
      <c r="J196" s="119" t="s">
        <v>107</v>
      </c>
      <c r="K196" s="120">
        <v>123</v>
      </c>
      <c r="L196" s="142"/>
      <c r="M196" s="141"/>
      <c r="N196" s="142">
        <f t="shared" si="5"/>
        <v>0</v>
      </c>
      <c r="O196" s="132"/>
      <c r="P196" s="132"/>
      <c r="Q196" s="132"/>
      <c r="R196" s="89"/>
      <c r="T196" s="107"/>
      <c r="U196" s="24"/>
      <c r="V196" s="91"/>
      <c r="W196" s="91"/>
      <c r="X196" s="91"/>
      <c r="Y196" s="91"/>
      <c r="Z196" s="91"/>
      <c r="AA196" s="92"/>
      <c r="AR196" s="7"/>
      <c r="AT196" s="7"/>
      <c r="AU196" s="7"/>
      <c r="AY196" s="7"/>
      <c r="BE196" s="93"/>
      <c r="BF196" s="93"/>
      <c r="BG196" s="93"/>
      <c r="BH196" s="93"/>
      <c r="BI196" s="93"/>
      <c r="BJ196" s="7"/>
      <c r="BK196" s="93"/>
      <c r="BL196" s="7"/>
      <c r="BM196" s="7"/>
    </row>
    <row r="197" spans="2:65" s="1" customFormat="1" ht="28.5" customHeight="1">
      <c r="B197" s="84"/>
      <c r="C197" s="117">
        <v>67</v>
      </c>
      <c r="D197" s="117" t="s">
        <v>85</v>
      </c>
      <c r="E197" s="118" t="s">
        <v>212</v>
      </c>
      <c r="F197" s="140" t="s">
        <v>213</v>
      </c>
      <c r="G197" s="141"/>
      <c r="H197" s="141"/>
      <c r="I197" s="141"/>
      <c r="J197" s="119" t="s">
        <v>214</v>
      </c>
      <c r="K197" s="120">
        <v>12</v>
      </c>
      <c r="L197" s="142"/>
      <c r="M197" s="141"/>
      <c r="N197" s="142">
        <f t="shared" si="5"/>
        <v>0</v>
      </c>
      <c r="O197" s="132"/>
      <c r="P197" s="132"/>
      <c r="Q197" s="132"/>
      <c r="R197" s="89"/>
      <c r="T197" s="107"/>
      <c r="U197" s="24"/>
      <c r="V197" s="91"/>
      <c r="W197" s="91"/>
      <c r="X197" s="91"/>
      <c r="Y197" s="91"/>
      <c r="Z197" s="91"/>
      <c r="AA197" s="92"/>
      <c r="AR197" s="7"/>
      <c r="AT197" s="7"/>
      <c r="AU197" s="7"/>
      <c r="AY197" s="7"/>
      <c r="BE197" s="93"/>
      <c r="BF197" s="93"/>
      <c r="BG197" s="93"/>
      <c r="BH197" s="93"/>
      <c r="BI197" s="93"/>
      <c r="BJ197" s="7"/>
      <c r="BK197" s="93"/>
      <c r="BL197" s="7"/>
      <c r="BM197" s="7"/>
    </row>
    <row r="198" spans="2:65" s="1" customFormat="1" ht="28.5" customHeight="1">
      <c r="B198" s="84"/>
      <c r="C198" s="111">
        <v>68</v>
      </c>
      <c r="D198" s="111" t="s">
        <v>79</v>
      </c>
      <c r="E198" s="112" t="s">
        <v>215</v>
      </c>
      <c r="F198" s="143" t="s">
        <v>216</v>
      </c>
      <c r="G198" s="132"/>
      <c r="H198" s="132"/>
      <c r="I198" s="132"/>
      <c r="J198" s="113" t="s">
        <v>80</v>
      </c>
      <c r="K198" s="114">
        <v>8</v>
      </c>
      <c r="L198" s="144"/>
      <c r="M198" s="132"/>
      <c r="N198" s="144">
        <f t="shared" si="5"/>
        <v>0</v>
      </c>
      <c r="O198" s="132"/>
      <c r="P198" s="132"/>
      <c r="Q198" s="132"/>
      <c r="R198" s="89"/>
      <c r="T198" s="107"/>
      <c r="U198" s="24"/>
      <c r="V198" s="91"/>
      <c r="W198" s="91"/>
      <c r="X198" s="91"/>
      <c r="Y198" s="91"/>
      <c r="Z198" s="91"/>
      <c r="AA198" s="92"/>
      <c r="AR198" s="7"/>
      <c r="AT198" s="7"/>
      <c r="AU198" s="7"/>
      <c r="AY198" s="7"/>
      <c r="BE198" s="93"/>
      <c r="BF198" s="93"/>
      <c r="BG198" s="93"/>
      <c r="BH198" s="93"/>
      <c r="BI198" s="93"/>
      <c r="BJ198" s="7"/>
      <c r="BK198" s="93"/>
      <c r="BL198" s="7"/>
      <c r="BM198" s="7"/>
    </row>
    <row r="199" spans="2:65" s="1" customFormat="1" ht="28.5" customHeight="1">
      <c r="B199" s="84"/>
      <c r="C199" s="111">
        <v>69</v>
      </c>
      <c r="D199" s="111" t="s">
        <v>79</v>
      </c>
      <c r="E199" s="121" t="s">
        <v>351</v>
      </c>
      <c r="F199" s="131" t="s">
        <v>220</v>
      </c>
      <c r="G199" s="132"/>
      <c r="H199" s="132"/>
      <c r="I199" s="132"/>
      <c r="J199" s="113" t="s">
        <v>80</v>
      </c>
      <c r="K199" s="114">
        <v>10</v>
      </c>
      <c r="L199" s="144"/>
      <c r="M199" s="132"/>
      <c r="N199" s="144">
        <f aca="true" t="shared" si="6" ref="N199:N204">ROUND(L199*K199,2)</f>
        <v>0</v>
      </c>
      <c r="O199" s="132"/>
      <c r="P199" s="132"/>
      <c r="Q199" s="132"/>
      <c r="R199" s="89"/>
      <c r="T199" s="107"/>
      <c r="U199" s="24"/>
      <c r="V199" s="91"/>
      <c r="W199" s="91"/>
      <c r="X199" s="91"/>
      <c r="Y199" s="91"/>
      <c r="Z199" s="91"/>
      <c r="AA199" s="92"/>
      <c r="AR199" s="7"/>
      <c r="AT199" s="7"/>
      <c r="AU199" s="7"/>
      <c r="AY199" s="7"/>
      <c r="BE199" s="93"/>
      <c r="BF199" s="93"/>
      <c r="BG199" s="93"/>
      <c r="BH199" s="93"/>
      <c r="BI199" s="93"/>
      <c r="BJ199" s="7"/>
      <c r="BK199" s="93"/>
      <c r="BL199" s="7"/>
      <c r="BM199" s="7"/>
    </row>
    <row r="200" spans="2:65" s="1" customFormat="1" ht="28.5" customHeight="1">
      <c r="B200" s="84"/>
      <c r="C200" s="111">
        <v>70</v>
      </c>
      <c r="D200" s="111" t="s">
        <v>79</v>
      </c>
      <c r="E200" s="121" t="s">
        <v>352</v>
      </c>
      <c r="F200" s="131" t="s">
        <v>290</v>
      </c>
      <c r="G200" s="132"/>
      <c r="H200" s="132"/>
      <c r="I200" s="132"/>
      <c r="J200" s="113" t="s">
        <v>80</v>
      </c>
      <c r="K200" s="114">
        <v>10</v>
      </c>
      <c r="L200" s="144"/>
      <c r="M200" s="132"/>
      <c r="N200" s="144">
        <f t="shared" si="6"/>
        <v>0</v>
      </c>
      <c r="O200" s="132"/>
      <c r="P200" s="132"/>
      <c r="Q200" s="132"/>
      <c r="R200" s="89"/>
      <c r="T200" s="107"/>
      <c r="U200" s="24"/>
      <c r="V200" s="91"/>
      <c r="W200" s="91"/>
      <c r="X200" s="91"/>
      <c r="Y200" s="91"/>
      <c r="Z200" s="91"/>
      <c r="AA200" s="92"/>
      <c r="AR200" s="7"/>
      <c r="AT200" s="7"/>
      <c r="AU200" s="7"/>
      <c r="AY200" s="7"/>
      <c r="BE200" s="93"/>
      <c r="BF200" s="93"/>
      <c r="BG200" s="93"/>
      <c r="BH200" s="93"/>
      <c r="BI200" s="93"/>
      <c r="BJ200" s="7"/>
      <c r="BK200" s="93"/>
      <c r="BL200" s="7"/>
      <c r="BM200" s="7"/>
    </row>
    <row r="201" spans="2:65" s="1" customFormat="1" ht="28.5" customHeight="1">
      <c r="B201" s="84"/>
      <c r="C201" s="111">
        <v>71</v>
      </c>
      <c r="D201" s="111" t="s">
        <v>79</v>
      </c>
      <c r="E201" s="121" t="s">
        <v>353</v>
      </c>
      <c r="F201" s="131" t="s">
        <v>291</v>
      </c>
      <c r="G201" s="132"/>
      <c r="H201" s="132"/>
      <c r="I201" s="132"/>
      <c r="J201" s="113" t="s">
        <v>80</v>
      </c>
      <c r="K201" s="114">
        <v>4</v>
      </c>
      <c r="L201" s="144"/>
      <c r="M201" s="132"/>
      <c r="N201" s="144">
        <f t="shared" si="6"/>
        <v>0</v>
      </c>
      <c r="O201" s="132"/>
      <c r="P201" s="132"/>
      <c r="Q201" s="132"/>
      <c r="R201" s="89"/>
      <c r="T201" s="107"/>
      <c r="U201" s="24"/>
      <c r="V201" s="91"/>
      <c r="W201" s="91"/>
      <c r="X201" s="91"/>
      <c r="Y201" s="91"/>
      <c r="Z201" s="91"/>
      <c r="AA201" s="92"/>
      <c r="AR201" s="7"/>
      <c r="AT201" s="7"/>
      <c r="AU201" s="7"/>
      <c r="AY201" s="7"/>
      <c r="BE201" s="93"/>
      <c r="BF201" s="93"/>
      <c r="BG201" s="93"/>
      <c r="BH201" s="93"/>
      <c r="BI201" s="93"/>
      <c r="BJ201" s="7"/>
      <c r="BK201" s="93"/>
      <c r="BL201" s="7"/>
      <c r="BM201" s="7"/>
    </row>
    <row r="202" spans="2:65" s="1" customFormat="1" ht="28.5" customHeight="1">
      <c r="B202" s="84"/>
      <c r="C202" s="117">
        <v>72</v>
      </c>
      <c r="D202" s="117" t="s">
        <v>85</v>
      </c>
      <c r="E202" s="118" t="s">
        <v>219</v>
      </c>
      <c r="F202" s="140" t="s">
        <v>292</v>
      </c>
      <c r="G202" s="141"/>
      <c r="H202" s="141"/>
      <c r="I202" s="141"/>
      <c r="J202" s="119" t="s">
        <v>80</v>
      </c>
      <c r="K202" s="120">
        <v>4</v>
      </c>
      <c r="L202" s="142"/>
      <c r="M202" s="141"/>
      <c r="N202" s="142">
        <f t="shared" si="6"/>
        <v>0</v>
      </c>
      <c r="O202" s="132"/>
      <c r="P202" s="132"/>
      <c r="Q202" s="132"/>
      <c r="R202" s="89"/>
      <c r="T202" s="107"/>
      <c r="U202" s="24"/>
      <c r="V202" s="91"/>
      <c r="W202" s="91"/>
      <c r="X202" s="91"/>
      <c r="Y202" s="91"/>
      <c r="Z202" s="91"/>
      <c r="AA202" s="92"/>
      <c r="AR202" s="7"/>
      <c r="AT202" s="7"/>
      <c r="AU202" s="7"/>
      <c r="AY202" s="7"/>
      <c r="BE202" s="93"/>
      <c r="BF202" s="93"/>
      <c r="BG202" s="93"/>
      <c r="BH202" s="93"/>
      <c r="BI202" s="93"/>
      <c r="BJ202" s="7"/>
      <c r="BK202" s="93"/>
      <c r="BL202" s="7"/>
      <c r="BM202" s="7"/>
    </row>
    <row r="203" spans="2:65" s="1" customFormat="1" ht="28.5" customHeight="1">
      <c r="B203" s="84"/>
      <c r="C203" s="111">
        <v>73</v>
      </c>
      <c r="D203" s="111" t="s">
        <v>79</v>
      </c>
      <c r="E203" s="112" t="s">
        <v>215</v>
      </c>
      <c r="F203" s="131" t="s">
        <v>293</v>
      </c>
      <c r="G203" s="132"/>
      <c r="H203" s="132"/>
      <c r="I203" s="132"/>
      <c r="J203" s="113" t="s">
        <v>80</v>
      </c>
      <c r="K203" s="114">
        <v>8</v>
      </c>
      <c r="L203" s="144"/>
      <c r="M203" s="132"/>
      <c r="N203" s="144">
        <f t="shared" si="6"/>
        <v>0</v>
      </c>
      <c r="O203" s="132"/>
      <c r="P203" s="132"/>
      <c r="Q203" s="132"/>
      <c r="R203" s="89"/>
      <c r="T203" s="107"/>
      <c r="U203" s="24"/>
      <c r="V203" s="91"/>
      <c r="W203" s="91"/>
      <c r="X203" s="91"/>
      <c r="Y203" s="91"/>
      <c r="Z203" s="91"/>
      <c r="AA203" s="92"/>
      <c r="AR203" s="7"/>
      <c r="AT203" s="7"/>
      <c r="AU203" s="7"/>
      <c r="AY203" s="7"/>
      <c r="BE203" s="93"/>
      <c r="BF203" s="93"/>
      <c r="BG203" s="93"/>
      <c r="BH203" s="93"/>
      <c r="BI203" s="93"/>
      <c r="BJ203" s="7"/>
      <c r="BK203" s="93"/>
      <c r="BL203" s="7"/>
      <c r="BM203" s="7"/>
    </row>
    <row r="204" spans="2:65" s="1" customFormat="1" ht="28.5" customHeight="1">
      <c r="B204" s="84"/>
      <c r="C204" s="117">
        <v>74</v>
      </c>
      <c r="D204" s="117" t="s">
        <v>85</v>
      </c>
      <c r="E204" s="118" t="s">
        <v>219</v>
      </c>
      <c r="F204" s="140" t="s">
        <v>294</v>
      </c>
      <c r="G204" s="141"/>
      <c r="H204" s="141"/>
      <c r="I204" s="141"/>
      <c r="J204" s="119" t="s">
        <v>80</v>
      </c>
      <c r="K204" s="120">
        <v>8</v>
      </c>
      <c r="L204" s="142"/>
      <c r="M204" s="141"/>
      <c r="N204" s="142">
        <f t="shared" si="6"/>
        <v>0</v>
      </c>
      <c r="O204" s="132"/>
      <c r="P204" s="132"/>
      <c r="Q204" s="132"/>
      <c r="R204" s="89"/>
      <c r="T204" s="107"/>
      <c r="U204" s="24"/>
      <c r="V204" s="91"/>
      <c r="W204" s="91"/>
      <c r="X204" s="91"/>
      <c r="Y204" s="91"/>
      <c r="Z204" s="91"/>
      <c r="AA204" s="92"/>
      <c r="AR204" s="7"/>
      <c r="AT204" s="7"/>
      <c r="AU204" s="7"/>
      <c r="AY204" s="7"/>
      <c r="BE204" s="93"/>
      <c r="BF204" s="93"/>
      <c r="BG204" s="93"/>
      <c r="BH204" s="93"/>
      <c r="BI204" s="93"/>
      <c r="BJ204" s="7"/>
      <c r="BK204" s="93"/>
      <c r="BL204" s="7"/>
      <c r="BM204" s="7"/>
    </row>
    <row r="205" spans="2:65" s="1" customFormat="1" ht="28.5" customHeight="1">
      <c r="B205" s="84"/>
      <c r="C205" s="111">
        <v>75</v>
      </c>
      <c r="D205" s="111" t="s">
        <v>79</v>
      </c>
      <c r="E205" s="112" t="s">
        <v>217</v>
      </c>
      <c r="F205" s="143" t="s">
        <v>218</v>
      </c>
      <c r="G205" s="132"/>
      <c r="H205" s="132"/>
      <c r="I205" s="132"/>
      <c r="J205" s="113" t="s">
        <v>80</v>
      </c>
      <c r="K205" s="114">
        <v>1</v>
      </c>
      <c r="L205" s="144"/>
      <c r="M205" s="132"/>
      <c r="N205" s="144">
        <f t="shared" si="5"/>
        <v>0</v>
      </c>
      <c r="O205" s="132"/>
      <c r="P205" s="132"/>
      <c r="Q205" s="132"/>
      <c r="R205" s="89"/>
      <c r="T205" s="107"/>
      <c r="U205" s="24"/>
      <c r="V205" s="91"/>
      <c r="W205" s="91"/>
      <c r="X205" s="91"/>
      <c r="Y205" s="91"/>
      <c r="Z205" s="91"/>
      <c r="AA205" s="92"/>
      <c r="AR205" s="7"/>
      <c r="AT205" s="7"/>
      <c r="AU205" s="7"/>
      <c r="AY205" s="7"/>
      <c r="BE205" s="93"/>
      <c r="BF205" s="93"/>
      <c r="BG205" s="93"/>
      <c r="BH205" s="93"/>
      <c r="BI205" s="93"/>
      <c r="BJ205" s="7"/>
      <c r="BK205" s="93"/>
      <c r="BL205" s="7"/>
      <c r="BM205" s="7"/>
    </row>
    <row r="206" spans="2:65" s="1" customFormat="1" ht="28.5" customHeight="1">
      <c r="B206" s="84"/>
      <c r="C206" s="117">
        <v>76</v>
      </c>
      <c r="D206" s="117" t="s">
        <v>85</v>
      </c>
      <c r="E206" s="118" t="s">
        <v>219</v>
      </c>
      <c r="F206" s="140" t="s">
        <v>289</v>
      </c>
      <c r="G206" s="141"/>
      <c r="H206" s="141"/>
      <c r="I206" s="141"/>
      <c r="J206" s="119" t="s">
        <v>171</v>
      </c>
      <c r="K206" s="120">
        <v>1</v>
      </c>
      <c r="L206" s="142"/>
      <c r="M206" s="141"/>
      <c r="N206" s="142">
        <f t="shared" si="5"/>
        <v>0</v>
      </c>
      <c r="O206" s="132"/>
      <c r="P206" s="132"/>
      <c r="Q206" s="132"/>
      <c r="R206" s="89"/>
      <c r="T206" s="107"/>
      <c r="U206" s="24"/>
      <c r="V206" s="91"/>
      <c r="W206" s="91"/>
      <c r="X206" s="91"/>
      <c r="Y206" s="91"/>
      <c r="Z206" s="91"/>
      <c r="AA206" s="92"/>
      <c r="AR206" s="7"/>
      <c r="AT206" s="7"/>
      <c r="AU206" s="7"/>
      <c r="AY206" s="7"/>
      <c r="BE206" s="93"/>
      <c r="BF206" s="93"/>
      <c r="BG206" s="93"/>
      <c r="BH206" s="93"/>
      <c r="BI206" s="93"/>
      <c r="BJ206" s="7"/>
      <c r="BK206" s="93"/>
      <c r="BL206" s="7"/>
      <c r="BM206" s="7"/>
    </row>
    <row r="207" spans="2:63" s="5" customFormat="1" ht="29.25" customHeight="1">
      <c r="B207" s="73"/>
      <c r="C207" s="74"/>
      <c r="D207" s="83" t="s">
        <v>56</v>
      </c>
      <c r="E207" s="83"/>
      <c r="F207" s="83"/>
      <c r="G207" s="83"/>
      <c r="H207" s="83"/>
      <c r="I207" s="83"/>
      <c r="J207" s="83"/>
      <c r="K207" s="83"/>
      <c r="L207" s="83"/>
      <c r="M207" s="83"/>
      <c r="N207" s="189">
        <f>N208+N209+N210+N212+N213+N214+N215+N216+N217+N218+N219+N220+N221+N222+N223+N224+N225+N226+N227+N228+N229+N230+N231+N232+N233+N234+N211</f>
        <v>0</v>
      </c>
      <c r="O207" s="189"/>
      <c r="P207" s="189"/>
      <c r="Q207" s="189"/>
      <c r="R207" s="76"/>
      <c r="T207" s="77"/>
      <c r="U207" s="74"/>
      <c r="V207" s="74"/>
      <c r="W207" s="78">
        <f>SUM(W208:W234)</f>
        <v>10.588999999999999</v>
      </c>
      <c r="X207" s="74"/>
      <c r="Y207" s="78">
        <f>SUM(Y208:Y234)</f>
        <v>0</v>
      </c>
      <c r="Z207" s="74"/>
      <c r="AA207" s="79">
        <f>SUM(AA208:AA234)</f>
        <v>0</v>
      </c>
      <c r="AR207" s="80" t="s">
        <v>42</v>
      </c>
      <c r="AT207" s="81" t="s">
        <v>37</v>
      </c>
      <c r="AU207" s="81" t="s">
        <v>9</v>
      </c>
      <c r="AY207" s="80" t="s">
        <v>78</v>
      </c>
      <c r="BK207" s="82">
        <f>SUM(BK208:BK234)</f>
        <v>0</v>
      </c>
    </row>
    <row r="208" spans="2:65" s="1" customFormat="1" ht="28.5" customHeight="1">
      <c r="B208" s="84"/>
      <c r="C208" s="111">
        <v>77</v>
      </c>
      <c r="D208" s="111" t="s">
        <v>79</v>
      </c>
      <c r="E208" s="112" t="s">
        <v>221</v>
      </c>
      <c r="F208" s="143" t="s">
        <v>222</v>
      </c>
      <c r="G208" s="132"/>
      <c r="H208" s="132"/>
      <c r="I208" s="132"/>
      <c r="J208" s="113" t="s">
        <v>80</v>
      </c>
      <c r="K208" s="114">
        <f>K209+K210</f>
        <v>21</v>
      </c>
      <c r="L208" s="144"/>
      <c r="M208" s="132"/>
      <c r="N208" s="144">
        <f aca="true" t="shared" si="7" ref="N208:N216">ROUND(L208*K208,2)</f>
        <v>0</v>
      </c>
      <c r="O208" s="132"/>
      <c r="P208" s="132"/>
      <c r="Q208" s="132"/>
      <c r="R208" s="89"/>
      <c r="T208" s="90" t="s">
        <v>1</v>
      </c>
      <c r="U208" s="24" t="s">
        <v>22</v>
      </c>
      <c r="V208" s="91">
        <v>0.359</v>
      </c>
      <c r="W208" s="91">
        <f>V208*K208</f>
        <v>7.539</v>
      </c>
      <c r="X208" s="91">
        <v>0</v>
      </c>
      <c r="Y208" s="91">
        <f>X208*K208</f>
        <v>0</v>
      </c>
      <c r="Z208" s="91">
        <v>0</v>
      </c>
      <c r="AA208" s="92">
        <f>Z208*K208</f>
        <v>0</v>
      </c>
      <c r="AR208" s="7" t="s">
        <v>81</v>
      </c>
      <c r="AT208" s="7" t="s">
        <v>79</v>
      </c>
      <c r="AU208" s="7" t="s">
        <v>42</v>
      </c>
      <c r="AY208" s="7" t="s">
        <v>78</v>
      </c>
      <c r="BE208" s="93">
        <f>IF(U208="základní",N208,0)</f>
        <v>0</v>
      </c>
      <c r="BF208" s="93">
        <f>IF(U208="snížená",N208,0)</f>
        <v>0</v>
      </c>
      <c r="BG208" s="93">
        <f>IF(U208="zákl. přenesená",N208,0)</f>
        <v>0</v>
      </c>
      <c r="BH208" s="93">
        <f>IF(U208="sníž. přenesená",N208,0)</f>
        <v>0</v>
      </c>
      <c r="BI208" s="93">
        <f>IF(U208="nulová",N208,0)</f>
        <v>0</v>
      </c>
      <c r="BJ208" s="7" t="s">
        <v>9</v>
      </c>
      <c r="BK208" s="93">
        <f>ROUND(L208*K208,2)</f>
        <v>0</v>
      </c>
      <c r="BL208" s="7" t="s">
        <v>81</v>
      </c>
      <c r="BM208" s="7" t="s">
        <v>106</v>
      </c>
    </row>
    <row r="209" spans="2:65" s="1" customFormat="1" ht="28.5" customHeight="1">
      <c r="B209" s="84"/>
      <c r="C209" s="117">
        <v>78</v>
      </c>
      <c r="D209" s="117" t="s">
        <v>85</v>
      </c>
      <c r="E209" s="118" t="s">
        <v>349</v>
      </c>
      <c r="F209" s="140" t="s">
        <v>298</v>
      </c>
      <c r="G209" s="141"/>
      <c r="H209" s="141"/>
      <c r="I209" s="141"/>
      <c r="J209" s="119" t="s">
        <v>80</v>
      </c>
      <c r="K209" s="120">
        <v>15</v>
      </c>
      <c r="L209" s="142"/>
      <c r="M209" s="141"/>
      <c r="N209" s="142">
        <f t="shared" si="7"/>
        <v>0</v>
      </c>
      <c r="O209" s="132"/>
      <c r="P209" s="132"/>
      <c r="Q209" s="132"/>
      <c r="R209" s="89"/>
      <c r="T209" s="90" t="s">
        <v>1</v>
      </c>
      <c r="U209" s="24" t="s">
        <v>22</v>
      </c>
      <c r="V209" s="91">
        <v>0</v>
      </c>
      <c r="W209" s="91">
        <f>V209*K209</f>
        <v>0</v>
      </c>
      <c r="X209" s="91">
        <v>0</v>
      </c>
      <c r="Y209" s="91">
        <f>X209*K209</f>
        <v>0</v>
      </c>
      <c r="Z209" s="91">
        <v>0</v>
      </c>
      <c r="AA209" s="92">
        <f>Z209*K209</f>
        <v>0</v>
      </c>
      <c r="AR209" s="7" t="s">
        <v>87</v>
      </c>
      <c r="AT209" s="7" t="s">
        <v>85</v>
      </c>
      <c r="AU209" s="7" t="s">
        <v>42</v>
      </c>
      <c r="AY209" s="7" t="s">
        <v>78</v>
      </c>
      <c r="BE209" s="93">
        <f>IF(U209="základní",N209,0)</f>
        <v>0</v>
      </c>
      <c r="BF209" s="93">
        <f>IF(U209="snížená",N209,0)</f>
        <v>0</v>
      </c>
      <c r="BG209" s="93">
        <f>IF(U209="zákl. přenesená",N209,0)</f>
        <v>0</v>
      </c>
      <c r="BH209" s="93">
        <f>IF(U209="sníž. přenesená",N209,0)</f>
        <v>0</v>
      </c>
      <c r="BI209" s="93">
        <f>IF(U209="nulová",N209,0)</f>
        <v>0</v>
      </c>
      <c r="BJ209" s="7" t="s">
        <v>9</v>
      </c>
      <c r="BK209" s="93">
        <f>ROUND(L209*K209,2)</f>
        <v>0</v>
      </c>
      <c r="BL209" s="7" t="s">
        <v>81</v>
      </c>
      <c r="BM209" s="7" t="s">
        <v>108</v>
      </c>
    </row>
    <row r="210" spans="2:65" s="1" customFormat="1" ht="28.5" customHeight="1">
      <c r="B210" s="84"/>
      <c r="C210" s="117">
        <v>79</v>
      </c>
      <c r="D210" s="117" t="s">
        <v>85</v>
      </c>
      <c r="E210" s="118" t="s">
        <v>350</v>
      </c>
      <c r="F210" s="140" t="s">
        <v>297</v>
      </c>
      <c r="G210" s="141"/>
      <c r="H210" s="141"/>
      <c r="I210" s="141"/>
      <c r="J210" s="119" t="s">
        <v>80</v>
      </c>
      <c r="K210" s="120">
        <v>6</v>
      </c>
      <c r="L210" s="142"/>
      <c r="M210" s="141"/>
      <c r="N210" s="142">
        <f>ROUND(L210*K210,2)</f>
        <v>0</v>
      </c>
      <c r="O210" s="132"/>
      <c r="P210" s="132"/>
      <c r="Q210" s="132"/>
      <c r="R210" s="89"/>
      <c r="T210" s="90"/>
      <c r="U210" s="24"/>
      <c r="V210" s="91"/>
      <c r="W210" s="91"/>
      <c r="X210" s="91"/>
      <c r="Y210" s="91"/>
      <c r="Z210" s="91"/>
      <c r="AA210" s="92"/>
      <c r="AR210" s="7"/>
      <c r="AT210" s="7"/>
      <c r="AU210" s="7"/>
      <c r="AY210" s="7"/>
      <c r="BE210" s="93"/>
      <c r="BF210" s="93"/>
      <c r="BG210" s="93"/>
      <c r="BH210" s="93"/>
      <c r="BI210" s="93"/>
      <c r="BJ210" s="7"/>
      <c r="BK210" s="93"/>
      <c r="BL210" s="7"/>
      <c r="BM210" s="7"/>
    </row>
    <row r="211" spans="2:65" s="1" customFormat="1" ht="28.5" customHeight="1">
      <c r="B211" s="84"/>
      <c r="C211" s="117">
        <v>80</v>
      </c>
      <c r="D211" s="117" t="s">
        <v>85</v>
      </c>
      <c r="E211" s="118" t="s">
        <v>356</v>
      </c>
      <c r="F211" s="140" t="s">
        <v>357</v>
      </c>
      <c r="G211" s="141"/>
      <c r="H211" s="141"/>
      <c r="I211" s="141"/>
      <c r="J211" s="119" t="s">
        <v>80</v>
      </c>
      <c r="K211" s="120">
        <v>1</v>
      </c>
      <c r="L211" s="142"/>
      <c r="M211" s="141"/>
      <c r="N211" s="142">
        <f>ROUND(L211*K211,2)</f>
        <v>0</v>
      </c>
      <c r="O211" s="132"/>
      <c r="P211" s="132"/>
      <c r="Q211" s="132"/>
      <c r="R211" s="89"/>
      <c r="T211" s="90"/>
      <c r="U211" s="24"/>
      <c r="V211" s="91"/>
      <c r="W211" s="91"/>
      <c r="X211" s="91"/>
      <c r="Y211" s="91"/>
      <c r="Z211" s="91"/>
      <c r="AA211" s="92"/>
      <c r="AR211" s="7"/>
      <c r="AT211" s="7"/>
      <c r="AU211" s="7"/>
      <c r="AY211" s="7"/>
      <c r="BE211" s="93"/>
      <c r="BF211" s="93"/>
      <c r="BG211" s="93"/>
      <c r="BH211" s="93"/>
      <c r="BI211" s="93"/>
      <c r="BJ211" s="7"/>
      <c r="BK211" s="93"/>
      <c r="BL211" s="7"/>
      <c r="BM211" s="7"/>
    </row>
    <row r="212" spans="2:65" s="1" customFormat="1" ht="28.5" customHeight="1">
      <c r="B212" s="84"/>
      <c r="C212" s="111">
        <v>81</v>
      </c>
      <c r="D212" s="111" t="s">
        <v>79</v>
      </c>
      <c r="E212" s="112" t="s">
        <v>223</v>
      </c>
      <c r="F212" s="143" t="s">
        <v>224</v>
      </c>
      <c r="G212" s="132"/>
      <c r="H212" s="132"/>
      <c r="I212" s="132"/>
      <c r="J212" s="113" t="s">
        <v>80</v>
      </c>
      <c r="K212" s="114">
        <f>K213+K214</f>
        <v>29</v>
      </c>
      <c r="L212" s="144"/>
      <c r="M212" s="132"/>
      <c r="N212" s="144">
        <f t="shared" si="7"/>
        <v>0</v>
      </c>
      <c r="O212" s="132"/>
      <c r="P212" s="132"/>
      <c r="Q212" s="132"/>
      <c r="R212" s="89"/>
      <c r="T212" s="90"/>
      <c r="U212" s="24"/>
      <c r="V212" s="91"/>
      <c r="W212" s="91"/>
      <c r="X212" s="91"/>
      <c r="Y212" s="91"/>
      <c r="Z212" s="91"/>
      <c r="AA212" s="92"/>
      <c r="AR212" s="7"/>
      <c r="AT212" s="7"/>
      <c r="AU212" s="7"/>
      <c r="AY212" s="7"/>
      <c r="BE212" s="93"/>
      <c r="BF212" s="93"/>
      <c r="BG212" s="93"/>
      <c r="BH212" s="93"/>
      <c r="BI212" s="93"/>
      <c r="BJ212" s="7"/>
      <c r="BK212" s="93"/>
      <c r="BL212" s="7"/>
      <c r="BM212" s="7"/>
    </row>
    <row r="213" spans="2:65" s="1" customFormat="1" ht="28.5" customHeight="1">
      <c r="B213" s="84"/>
      <c r="C213" s="117">
        <v>82</v>
      </c>
      <c r="D213" s="117" t="s">
        <v>85</v>
      </c>
      <c r="E213" s="118" t="s">
        <v>348</v>
      </c>
      <c r="F213" s="140" t="s">
        <v>295</v>
      </c>
      <c r="G213" s="141"/>
      <c r="H213" s="141"/>
      <c r="I213" s="141"/>
      <c r="J213" s="119" t="s">
        <v>80</v>
      </c>
      <c r="K213" s="120">
        <v>28</v>
      </c>
      <c r="L213" s="142"/>
      <c r="M213" s="141"/>
      <c r="N213" s="142">
        <f t="shared" si="7"/>
        <v>0</v>
      </c>
      <c r="O213" s="132"/>
      <c r="P213" s="132"/>
      <c r="Q213" s="132"/>
      <c r="R213" s="89"/>
      <c r="T213" s="90"/>
      <c r="U213" s="24"/>
      <c r="V213" s="91"/>
      <c r="W213" s="91"/>
      <c r="X213" s="91"/>
      <c r="Y213" s="91"/>
      <c r="Z213" s="91"/>
      <c r="AA213" s="92"/>
      <c r="AR213" s="7"/>
      <c r="AT213" s="7"/>
      <c r="AU213" s="7"/>
      <c r="AY213" s="7"/>
      <c r="BE213" s="93"/>
      <c r="BF213" s="93"/>
      <c r="BG213" s="93"/>
      <c r="BH213" s="93"/>
      <c r="BI213" s="93"/>
      <c r="BJ213" s="7"/>
      <c r="BK213" s="93"/>
      <c r="BL213" s="7"/>
      <c r="BM213" s="7"/>
    </row>
    <row r="214" spans="2:65" s="1" customFormat="1" ht="28.5" customHeight="1">
      <c r="B214" s="84"/>
      <c r="C214" s="117">
        <v>83</v>
      </c>
      <c r="D214" s="117" t="s">
        <v>85</v>
      </c>
      <c r="E214" s="118" t="s">
        <v>347</v>
      </c>
      <c r="F214" s="140" t="s">
        <v>296</v>
      </c>
      <c r="G214" s="141"/>
      <c r="H214" s="141"/>
      <c r="I214" s="141"/>
      <c r="J214" s="119" t="s">
        <v>80</v>
      </c>
      <c r="K214" s="120">
        <v>1</v>
      </c>
      <c r="L214" s="142"/>
      <c r="M214" s="141"/>
      <c r="N214" s="142">
        <f>ROUND(L214*K214,2)</f>
        <v>0</v>
      </c>
      <c r="O214" s="132"/>
      <c r="P214" s="132"/>
      <c r="Q214" s="132"/>
      <c r="R214" s="89"/>
      <c r="T214" s="90"/>
      <c r="U214" s="24"/>
      <c r="V214" s="91"/>
      <c r="W214" s="91"/>
      <c r="X214" s="91"/>
      <c r="Y214" s="91"/>
      <c r="Z214" s="91"/>
      <c r="AA214" s="92"/>
      <c r="AR214" s="7"/>
      <c r="AT214" s="7"/>
      <c r="AU214" s="7"/>
      <c r="AY214" s="7"/>
      <c r="BE214" s="93"/>
      <c r="BF214" s="93"/>
      <c r="BG214" s="93"/>
      <c r="BH214" s="93"/>
      <c r="BI214" s="93"/>
      <c r="BJ214" s="7"/>
      <c r="BK214" s="93"/>
      <c r="BL214" s="7"/>
      <c r="BM214" s="7"/>
    </row>
    <row r="215" spans="2:65" s="1" customFormat="1" ht="28.5" customHeight="1">
      <c r="B215" s="84"/>
      <c r="C215" s="111">
        <v>84</v>
      </c>
      <c r="D215" s="111" t="s">
        <v>79</v>
      </c>
      <c r="E215" s="112" t="s">
        <v>225</v>
      </c>
      <c r="F215" s="143" t="s">
        <v>226</v>
      </c>
      <c r="G215" s="132"/>
      <c r="H215" s="132"/>
      <c r="I215" s="132"/>
      <c r="J215" s="113" t="s">
        <v>80</v>
      </c>
      <c r="K215" s="114">
        <f>K216+K217</f>
        <v>14</v>
      </c>
      <c r="L215" s="144"/>
      <c r="M215" s="132"/>
      <c r="N215" s="144">
        <f t="shared" si="7"/>
        <v>0</v>
      </c>
      <c r="O215" s="132"/>
      <c r="P215" s="132"/>
      <c r="Q215" s="132"/>
      <c r="R215" s="89"/>
      <c r="T215" s="90"/>
      <c r="U215" s="24"/>
      <c r="V215" s="91"/>
      <c r="W215" s="91"/>
      <c r="X215" s="91"/>
      <c r="Y215" s="91"/>
      <c r="Z215" s="91"/>
      <c r="AA215" s="92"/>
      <c r="AR215" s="7"/>
      <c r="AT215" s="7"/>
      <c r="AU215" s="7"/>
      <c r="AY215" s="7"/>
      <c r="BE215" s="93"/>
      <c r="BF215" s="93"/>
      <c r="BG215" s="93"/>
      <c r="BH215" s="93"/>
      <c r="BI215" s="93"/>
      <c r="BJ215" s="7"/>
      <c r="BK215" s="93"/>
      <c r="BL215" s="7"/>
      <c r="BM215" s="7"/>
    </row>
    <row r="216" spans="2:65" s="1" customFormat="1" ht="28.5" customHeight="1">
      <c r="B216" s="84"/>
      <c r="C216" s="117">
        <v>85</v>
      </c>
      <c r="D216" s="117" t="s">
        <v>85</v>
      </c>
      <c r="E216" s="118" t="s">
        <v>346</v>
      </c>
      <c r="F216" s="140" t="s">
        <v>299</v>
      </c>
      <c r="G216" s="141"/>
      <c r="H216" s="141"/>
      <c r="I216" s="141"/>
      <c r="J216" s="119" t="s">
        <v>80</v>
      </c>
      <c r="K216" s="120">
        <v>6</v>
      </c>
      <c r="L216" s="142"/>
      <c r="M216" s="141"/>
      <c r="N216" s="142">
        <f t="shared" si="7"/>
        <v>0</v>
      </c>
      <c r="O216" s="132"/>
      <c r="P216" s="132"/>
      <c r="Q216" s="132"/>
      <c r="R216" s="89"/>
      <c r="T216" s="90"/>
      <c r="U216" s="24"/>
      <c r="V216" s="91"/>
      <c r="W216" s="91"/>
      <c r="X216" s="91"/>
      <c r="Y216" s="91"/>
      <c r="Z216" s="91"/>
      <c r="AA216" s="92"/>
      <c r="AR216" s="7"/>
      <c r="AT216" s="7"/>
      <c r="AU216" s="7"/>
      <c r="AY216" s="7"/>
      <c r="BE216" s="93"/>
      <c r="BF216" s="93"/>
      <c r="BG216" s="93"/>
      <c r="BH216" s="93"/>
      <c r="BI216" s="93"/>
      <c r="BJ216" s="7"/>
      <c r="BK216" s="93"/>
      <c r="BL216" s="7"/>
      <c r="BM216" s="7"/>
    </row>
    <row r="217" spans="2:65" s="1" customFormat="1" ht="28.5" customHeight="1">
      <c r="B217" s="84"/>
      <c r="C217" s="117">
        <v>86</v>
      </c>
      <c r="D217" s="117" t="s">
        <v>85</v>
      </c>
      <c r="E217" s="118" t="s">
        <v>345</v>
      </c>
      <c r="F217" s="140" t="s">
        <v>300</v>
      </c>
      <c r="G217" s="141"/>
      <c r="H217" s="141"/>
      <c r="I217" s="141"/>
      <c r="J217" s="119" t="s">
        <v>80</v>
      </c>
      <c r="K217" s="120">
        <v>8</v>
      </c>
      <c r="L217" s="142"/>
      <c r="M217" s="141"/>
      <c r="N217" s="142">
        <f aca="true" t="shared" si="8" ref="N217:N234">ROUND(L217*K217,2)</f>
        <v>0</v>
      </c>
      <c r="O217" s="132"/>
      <c r="P217" s="132"/>
      <c r="Q217" s="132"/>
      <c r="R217" s="89"/>
      <c r="T217" s="90"/>
      <c r="U217" s="24"/>
      <c r="V217" s="91"/>
      <c r="W217" s="91"/>
      <c r="X217" s="91"/>
      <c r="Y217" s="91"/>
      <c r="Z217" s="91"/>
      <c r="AA217" s="92"/>
      <c r="AR217" s="7"/>
      <c r="AT217" s="7"/>
      <c r="AU217" s="7"/>
      <c r="AY217" s="7"/>
      <c r="BE217" s="93"/>
      <c r="BF217" s="93"/>
      <c r="BG217" s="93"/>
      <c r="BH217" s="93"/>
      <c r="BI217" s="93"/>
      <c r="BJ217" s="7"/>
      <c r="BK217" s="93"/>
      <c r="BL217" s="7"/>
      <c r="BM217" s="7"/>
    </row>
    <row r="218" spans="2:65" s="1" customFormat="1" ht="28.5" customHeight="1">
      <c r="B218" s="84"/>
      <c r="C218" s="117">
        <v>87</v>
      </c>
      <c r="D218" s="117" t="s">
        <v>85</v>
      </c>
      <c r="E218" s="118" t="s">
        <v>343</v>
      </c>
      <c r="F218" s="140" t="s">
        <v>301</v>
      </c>
      <c r="G218" s="141"/>
      <c r="H218" s="141"/>
      <c r="I218" s="141"/>
      <c r="J218" s="119" t="s">
        <v>80</v>
      </c>
      <c r="K218" s="120">
        <v>8</v>
      </c>
      <c r="L218" s="142"/>
      <c r="M218" s="141"/>
      <c r="N218" s="142">
        <f>ROUND(L218*K218,2)</f>
        <v>0</v>
      </c>
      <c r="O218" s="132"/>
      <c r="P218" s="132"/>
      <c r="Q218" s="132"/>
      <c r="R218" s="89"/>
      <c r="T218" s="90"/>
      <c r="U218" s="24"/>
      <c r="V218" s="91"/>
      <c r="W218" s="91"/>
      <c r="X218" s="91"/>
      <c r="Y218" s="91"/>
      <c r="Z218" s="91"/>
      <c r="AA218" s="92"/>
      <c r="AR218" s="7"/>
      <c r="AT218" s="7"/>
      <c r="AU218" s="7"/>
      <c r="AY218" s="7"/>
      <c r="BE218" s="93"/>
      <c r="BF218" s="93"/>
      <c r="BG218" s="93"/>
      <c r="BH218" s="93"/>
      <c r="BI218" s="93"/>
      <c r="BJ218" s="7"/>
      <c r="BK218" s="93"/>
      <c r="BL218" s="7"/>
      <c r="BM218" s="7"/>
    </row>
    <row r="219" spans="2:65" s="1" customFormat="1" ht="28.5" customHeight="1">
      <c r="B219" s="84"/>
      <c r="C219" s="117">
        <v>88</v>
      </c>
      <c r="D219" s="117" t="s">
        <v>85</v>
      </c>
      <c r="E219" s="118" t="s">
        <v>344</v>
      </c>
      <c r="F219" s="140" t="s">
        <v>304</v>
      </c>
      <c r="G219" s="141"/>
      <c r="H219" s="141"/>
      <c r="I219" s="141"/>
      <c r="J219" s="119" t="s">
        <v>80</v>
      </c>
      <c r="K219" s="120">
        <v>4</v>
      </c>
      <c r="L219" s="142"/>
      <c r="M219" s="141"/>
      <c r="N219" s="142">
        <f>ROUND(L219*K219,2)</f>
        <v>0</v>
      </c>
      <c r="O219" s="132"/>
      <c r="P219" s="132"/>
      <c r="Q219" s="132"/>
      <c r="R219" s="89"/>
      <c r="T219" s="90"/>
      <c r="U219" s="24"/>
      <c r="V219" s="91"/>
      <c r="W219" s="91"/>
      <c r="X219" s="91"/>
      <c r="Y219" s="91"/>
      <c r="Z219" s="91"/>
      <c r="AA219" s="92"/>
      <c r="AR219" s="7"/>
      <c r="AT219" s="7"/>
      <c r="AU219" s="7"/>
      <c r="AY219" s="7"/>
      <c r="BE219" s="93"/>
      <c r="BF219" s="93"/>
      <c r="BG219" s="93"/>
      <c r="BH219" s="93"/>
      <c r="BI219" s="93"/>
      <c r="BJ219" s="7"/>
      <c r="BK219" s="93"/>
      <c r="BL219" s="7"/>
      <c r="BM219" s="7"/>
    </row>
    <row r="220" spans="2:65" s="1" customFormat="1" ht="28.5" customHeight="1">
      <c r="B220" s="84"/>
      <c r="C220" s="111">
        <v>89</v>
      </c>
      <c r="D220" s="111" t="s">
        <v>79</v>
      </c>
      <c r="E220" s="112" t="s">
        <v>227</v>
      </c>
      <c r="F220" s="143" t="s">
        <v>228</v>
      </c>
      <c r="G220" s="132"/>
      <c r="H220" s="132"/>
      <c r="I220" s="132"/>
      <c r="J220" s="113" t="s">
        <v>80</v>
      </c>
      <c r="K220" s="114">
        <v>5</v>
      </c>
      <c r="L220" s="144"/>
      <c r="M220" s="132"/>
      <c r="N220" s="144">
        <f t="shared" si="8"/>
        <v>0</v>
      </c>
      <c r="O220" s="132"/>
      <c r="P220" s="132"/>
      <c r="Q220" s="132"/>
      <c r="R220" s="89"/>
      <c r="T220" s="90" t="s">
        <v>1</v>
      </c>
      <c r="U220" s="24" t="s">
        <v>22</v>
      </c>
      <c r="V220" s="91">
        <v>0.61</v>
      </c>
      <c r="W220" s="91">
        <f>V220*K220</f>
        <v>3.05</v>
      </c>
      <c r="X220" s="91">
        <v>0</v>
      </c>
      <c r="Y220" s="91">
        <f>X220*K220</f>
        <v>0</v>
      </c>
      <c r="Z220" s="91">
        <v>0</v>
      </c>
      <c r="AA220" s="92">
        <f>Z220*K220</f>
        <v>0</v>
      </c>
      <c r="AR220" s="7" t="s">
        <v>81</v>
      </c>
      <c r="AT220" s="7" t="s">
        <v>79</v>
      </c>
      <c r="AU220" s="7" t="s">
        <v>42</v>
      </c>
      <c r="AY220" s="7" t="s">
        <v>78</v>
      </c>
      <c r="BE220" s="93">
        <f>IF(U220="základní",N220,0)</f>
        <v>0</v>
      </c>
      <c r="BF220" s="93">
        <f>IF(U220="snížená",N220,0)</f>
        <v>0</v>
      </c>
      <c r="BG220" s="93">
        <f>IF(U220="zákl. přenesená",N220,0)</f>
        <v>0</v>
      </c>
      <c r="BH220" s="93">
        <f>IF(U220="sníž. přenesená",N220,0)</f>
        <v>0</v>
      </c>
      <c r="BI220" s="93">
        <f>IF(U220="nulová",N220,0)</f>
        <v>0</v>
      </c>
      <c r="BJ220" s="7" t="s">
        <v>9</v>
      </c>
      <c r="BK220" s="93">
        <f>ROUND(L220*K220,2)</f>
        <v>0</v>
      </c>
      <c r="BL220" s="7" t="s">
        <v>81</v>
      </c>
      <c r="BM220" s="7" t="s">
        <v>109</v>
      </c>
    </row>
    <row r="221" spans="2:65" s="1" customFormat="1" ht="28.5" customHeight="1">
      <c r="B221" s="84"/>
      <c r="C221" s="117">
        <v>90</v>
      </c>
      <c r="D221" s="117" t="s">
        <v>85</v>
      </c>
      <c r="E221" s="118" t="s">
        <v>342</v>
      </c>
      <c r="F221" s="140" t="s">
        <v>302</v>
      </c>
      <c r="G221" s="141"/>
      <c r="H221" s="141"/>
      <c r="I221" s="141"/>
      <c r="J221" s="119" t="s">
        <v>80</v>
      </c>
      <c r="K221" s="120">
        <v>1</v>
      </c>
      <c r="L221" s="142"/>
      <c r="M221" s="141"/>
      <c r="N221" s="142">
        <f t="shared" si="8"/>
        <v>0</v>
      </c>
      <c r="O221" s="132"/>
      <c r="P221" s="132"/>
      <c r="Q221" s="132"/>
      <c r="R221" s="89"/>
      <c r="T221" s="90"/>
      <c r="U221" s="24"/>
      <c r="V221" s="91"/>
      <c r="W221" s="91"/>
      <c r="X221" s="91"/>
      <c r="Y221" s="91"/>
      <c r="Z221" s="91"/>
      <c r="AA221" s="92"/>
      <c r="AR221" s="7"/>
      <c r="AT221" s="7"/>
      <c r="AU221" s="7"/>
      <c r="AY221" s="7"/>
      <c r="BE221" s="93"/>
      <c r="BF221" s="93"/>
      <c r="BG221" s="93"/>
      <c r="BH221" s="93"/>
      <c r="BI221" s="93"/>
      <c r="BJ221" s="7"/>
      <c r="BK221" s="93"/>
      <c r="BL221" s="7"/>
      <c r="BM221" s="7"/>
    </row>
    <row r="222" spans="2:65" s="1" customFormat="1" ht="28.5" customHeight="1">
      <c r="B222" s="84"/>
      <c r="C222" s="117">
        <v>91</v>
      </c>
      <c r="D222" s="117" t="s">
        <v>85</v>
      </c>
      <c r="E222" s="118" t="s">
        <v>229</v>
      </c>
      <c r="F222" s="140" t="s">
        <v>303</v>
      </c>
      <c r="G222" s="141"/>
      <c r="H222" s="141"/>
      <c r="I222" s="141"/>
      <c r="J222" s="119" t="s">
        <v>80</v>
      </c>
      <c r="K222" s="120">
        <v>1</v>
      </c>
      <c r="L222" s="142"/>
      <c r="M222" s="141"/>
      <c r="N222" s="142">
        <f>ROUND(L222*K222,2)</f>
        <v>0</v>
      </c>
      <c r="O222" s="132"/>
      <c r="P222" s="132"/>
      <c r="Q222" s="132"/>
      <c r="R222" s="89"/>
      <c r="T222" s="90"/>
      <c r="U222" s="24"/>
      <c r="V222" s="91"/>
      <c r="W222" s="91"/>
      <c r="X222" s="91"/>
      <c r="Y222" s="91"/>
      <c r="Z222" s="91"/>
      <c r="AA222" s="92"/>
      <c r="AR222" s="7"/>
      <c r="AT222" s="7"/>
      <c r="AU222" s="7"/>
      <c r="AY222" s="7"/>
      <c r="BE222" s="93"/>
      <c r="BF222" s="93"/>
      <c r="BG222" s="93"/>
      <c r="BH222" s="93"/>
      <c r="BI222" s="93"/>
      <c r="BJ222" s="7"/>
      <c r="BK222" s="93"/>
      <c r="BL222" s="7"/>
      <c r="BM222" s="7"/>
    </row>
    <row r="223" spans="2:65" s="1" customFormat="1" ht="28.5" customHeight="1">
      <c r="B223" s="84"/>
      <c r="C223" s="117">
        <v>92</v>
      </c>
      <c r="D223" s="117" t="s">
        <v>85</v>
      </c>
      <c r="E223" s="118" t="s">
        <v>341</v>
      </c>
      <c r="F223" s="140" t="s">
        <v>305</v>
      </c>
      <c r="G223" s="141"/>
      <c r="H223" s="141"/>
      <c r="I223" s="141"/>
      <c r="J223" s="119" t="s">
        <v>80</v>
      </c>
      <c r="K223" s="120">
        <v>2</v>
      </c>
      <c r="L223" s="142"/>
      <c r="M223" s="141"/>
      <c r="N223" s="142">
        <f>ROUND(L223*K223,2)</f>
        <v>0</v>
      </c>
      <c r="O223" s="132"/>
      <c r="P223" s="132"/>
      <c r="Q223" s="132"/>
      <c r="R223" s="89"/>
      <c r="T223" s="90"/>
      <c r="U223" s="24"/>
      <c r="V223" s="91"/>
      <c r="W223" s="91"/>
      <c r="X223" s="91"/>
      <c r="Y223" s="91"/>
      <c r="Z223" s="91"/>
      <c r="AA223" s="92"/>
      <c r="AR223" s="7"/>
      <c r="AT223" s="7"/>
      <c r="AU223" s="7"/>
      <c r="AY223" s="7"/>
      <c r="BE223" s="93"/>
      <c r="BF223" s="93"/>
      <c r="BG223" s="93"/>
      <c r="BH223" s="93"/>
      <c r="BI223" s="93"/>
      <c r="BJ223" s="7"/>
      <c r="BK223" s="93"/>
      <c r="BL223" s="7"/>
      <c r="BM223" s="7"/>
    </row>
    <row r="224" spans="2:65" s="1" customFormat="1" ht="28.5" customHeight="1">
      <c r="B224" s="84"/>
      <c r="C224" s="111">
        <v>93</v>
      </c>
      <c r="D224" s="111" t="s">
        <v>79</v>
      </c>
      <c r="E224" s="112" t="s">
        <v>227</v>
      </c>
      <c r="F224" s="131" t="s">
        <v>322</v>
      </c>
      <c r="G224" s="132"/>
      <c r="H224" s="132"/>
      <c r="I224" s="132"/>
      <c r="J224" s="113" t="s">
        <v>80</v>
      </c>
      <c r="K224" s="114">
        <v>5</v>
      </c>
      <c r="L224" s="144"/>
      <c r="M224" s="132"/>
      <c r="N224" s="144">
        <f>ROUND(L224*K224,2)</f>
        <v>0</v>
      </c>
      <c r="O224" s="132"/>
      <c r="P224" s="132"/>
      <c r="Q224" s="132"/>
      <c r="R224" s="89"/>
      <c r="T224" s="90"/>
      <c r="U224" s="24"/>
      <c r="V224" s="91"/>
      <c r="W224" s="91"/>
      <c r="X224" s="91"/>
      <c r="Y224" s="91"/>
      <c r="Z224" s="91"/>
      <c r="AA224" s="92"/>
      <c r="AR224" s="7"/>
      <c r="AT224" s="7"/>
      <c r="AU224" s="7"/>
      <c r="AY224" s="7"/>
      <c r="BE224" s="93"/>
      <c r="BF224" s="93"/>
      <c r="BG224" s="93"/>
      <c r="BH224" s="93"/>
      <c r="BI224" s="93"/>
      <c r="BJ224" s="7"/>
      <c r="BK224" s="93"/>
      <c r="BL224" s="7"/>
      <c r="BM224" s="7"/>
    </row>
    <row r="225" spans="2:65" s="1" customFormat="1" ht="28.5" customHeight="1">
      <c r="B225" s="84"/>
      <c r="C225" s="117">
        <v>94</v>
      </c>
      <c r="D225" s="117" t="s">
        <v>85</v>
      </c>
      <c r="E225" s="118" t="s">
        <v>229</v>
      </c>
      <c r="F225" s="140" t="s">
        <v>321</v>
      </c>
      <c r="G225" s="141"/>
      <c r="H225" s="141"/>
      <c r="I225" s="141"/>
      <c r="J225" s="119" t="s">
        <v>80</v>
      </c>
      <c r="K225" s="120">
        <v>5</v>
      </c>
      <c r="L225" s="142"/>
      <c r="M225" s="141"/>
      <c r="N225" s="142">
        <f>ROUND(L225*K225,2)</f>
        <v>0</v>
      </c>
      <c r="O225" s="132"/>
      <c r="P225" s="132"/>
      <c r="Q225" s="132"/>
      <c r="R225" s="89"/>
      <c r="T225" s="90"/>
      <c r="U225" s="24"/>
      <c r="V225" s="91"/>
      <c r="W225" s="91"/>
      <c r="X225" s="91"/>
      <c r="Y225" s="91"/>
      <c r="Z225" s="91"/>
      <c r="AA225" s="92"/>
      <c r="AR225" s="7"/>
      <c r="AT225" s="7"/>
      <c r="AU225" s="7"/>
      <c r="AY225" s="7"/>
      <c r="BE225" s="93"/>
      <c r="BF225" s="93"/>
      <c r="BG225" s="93"/>
      <c r="BH225" s="93"/>
      <c r="BI225" s="93"/>
      <c r="BJ225" s="7"/>
      <c r="BK225" s="93"/>
      <c r="BL225" s="7"/>
      <c r="BM225" s="7"/>
    </row>
    <row r="226" spans="2:65" s="1" customFormat="1" ht="39.75" customHeight="1">
      <c r="B226" s="84"/>
      <c r="C226" s="111">
        <v>95</v>
      </c>
      <c r="D226" s="111" t="s">
        <v>79</v>
      </c>
      <c r="E226" s="112" t="s">
        <v>230</v>
      </c>
      <c r="F226" s="131" t="s">
        <v>306</v>
      </c>
      <c r="G226" s="132"/>
      <c r="H226" s="132"/>
      <c r="I226" s="132"/>
      <c r="J226" s="113" t="s">
        <v>80</v>
      </c>
      <c r="K226" s="114">
        <f>K227+K228</f>
        <v>20</v>
      </c>
      <c r="L226" s="144"/>
      <c r="M226" s="132"/>
      <c r="N226" s="144">
        <f t="shared" si="8"/>
        <v>0</v>
      </c>
      <c r="O226" s="132"/>
      <c r="P226" s="132"/>
      <c r="Q226" s="132"/>
      <c r="R226" s="89"/>
      <c r="T226" s="90"/>
      <c r="U226" s="24"/>
      <c r="V226" s="91"/>
      <c r="W226" s="91"/>
      <c r="X226" s="91"/>
      <c r="Y226" s="91"/>
      <c r="Z226" s="91"/>
      <c r="AA226" s="92"/>
      <c r="AR226" s="7"/>
      <c r="AT226" s="7"/>
      <c r="AU226" s="7"/>
      <c r="AY226" s="7"/>
      <c r="BE226" s="93"/>
      <c r="BF226" s="93"/>
      <c r="BG226" s="93"/>
      <c r="BH226" s="93"/>
      <c r="BI226" s="93"/>
      <c r="BJ226" s="7"/>
      <c r="BK226" s="93"/>
      <c r="BL226" s="7"/>
      <c r="BM226" s="7"/>
    </row>
    <row r="227" spans="2:65" s="1" customFormat="1" ht="28.5" customHeight="1">
      <c r="B227" s="84"/>
      <c r="C227" s="117">
        <v>96</v>
      </c>
      <c r="D227" s="117" t="s">
        <v>85</v>
      </c>
      <c r="E227" s="118" t="s">
        <v>231</v>
      </c>
      <c r="F227" s="140" t="s">
        <v>307</v>
      </c>
      <c r="G227" s="141"/>
      <c r="H227" s="141"/>
      <c r="I227" s="141"/>
      <c r="J227" s="119" t="s">
        <v>80</v>
      </c>
      <c r="K227" s="120">
        <v>5</v>
      </c>
      <c r="L227" s="142"/>
      <c r="M227" s="141"/>
      <c r="N227" s="142">
        <f t="shared" si="8"/>
        <v>0</v>
      </c>
      <c r="O227" s="132"/>
      <c r="P227" s="132"/>
      <c r="Q227" s="132"/>
      <c r="R227" s="89"/>
      <c r="T227" s="90"/>
      <c r="U227" s="24"/>
      <c r="V227" s="91"/>
      <c r="W227" s="91"/>
      <c r="X227" s="91"/>
      <c r="Y227" s="91"/>
      <c r="Z227" s="91"/>
      <c r="AA227" s="92"/>
      <c r="AR227" s="7"/>
      <c r="AT227" s="7"/>
      <c r="AU227" s="7"/>
      <c r="AY227" s="7"/>
      <c r="BE227" s="93"/>
      <c r="BF227" s="93"/>
      <c r="BG227" s="93"/>
      <c r="BH227" s="93"/>
      <c r="BI227" s="93"/>
      <c r="BJ227" s="7"/>
      <c r="BK227" s="93"/>
      <c r="BL227" s="7"/>
      <c r="BM227" s="7"/>
    </row>
    <row r="228" spans="2:65" s="1" customFormat="1" ht="28.5" customHeight="1">
      <c r="B228" s="84"/>
      <c r="C228" s="117">
        <v>97</v>
      </c>
      <c r="D228" s="117" t="s">
        <v>85</v>
      </c>
      <c r="E228" s="118" t="s">
        <v>235</v>
      </c>
      <c r="F228" s="140" t="s">
        <v>308</v>
      </c>
      <c r="G228" s="141"/>
      <c r="H228" s="141"/>
      <c r="I228" s="141"/>
      <c r="J228" s="119" t="s">
        <v>80</v>
      </c>
      <c r="K228" s="120">
        <v>15</v>
      </c>
      <c r="L228" s="142"/>
      <c r="M228" s="141"/>
      <c r="N228" s="142">
        <f t="shared" si="8"/>
        <v>0</v>
      </c>
      <c r="O228" s="132"/>
      <c r="P228" s="132"/>
      <c r="Q228" s="132"/>
      <c r="R228" s="89"/>
      <c r="T228" s="90"/>
      <c r="U228" s="24"/>
      <c r="V228" s="91"/>
      <c r="W228" s="91"/>
      <c r="X228" s="91"/>
      <c r="Y228" s="91"/>
      <c r="Z228" s="91"/>
      <c r="AA228" s="92"/>
      <c r="AR228" s="7"/>
      <c r="AT228" s="7"/>
      <c r="AU228" s="7"/>
      <c r="AY228" s="7"/>
      <c r="BE228" s="93"/>
      <c r="BF228" s="93"/>
      <c r="BG228" s="93"/>
      <c r="BH228" s="93"/>
      <c r="BI228" s="93"/>
      <c r="BJ228" s="7"/>
      <c r="BK228" s="93"/>
      <c r="BL228" s="7"/>
      <c r="BM228" s="7"/>
    </row>
    <row r="229" spans="2:65" s="1" customFormat="1" ht="28.5" customHeight="1">
      <c r="B229" s="84"/>
      <c r="C229" s="111">
        <v>98</v>
      </c>
      <c r="D229" s="111" t="s">
        <v>79</v>
      </c>
      <c r="E229" s="112" t="s">
        <v>232</v>
      </c>
      <c r="F229" s="131" t="s">
        <v>309</v>
      </c>
      <c r="G229" s="132"/>
      <c r="H229" s="132"/>
      <c r="I229" s="132"/>
      <c r="J229" s="113" t="s">
        <v>80</v>
      </c>
      <c r="K229" s="114">
        <v>1</v>
      </c>
      <c r="L229" s="144"/>
      <c r="M229" s="132"/>
      <c r="N229" s="144">
        <f t="shared" si="8"/>
        <v>0</v>
      </c>
      <c r="O229" s="132"/>
      <c r="P229" s="132"/>
      <c r="Q229" s="132"/>
      <c r="R229" s="89"/>
      <c r="T229" s="90"/>
      <c r="U229" s="24"/>
      <c r="V229" s="91"/>
      <c r="W229" s="91"/>
      <c r="X229" s="91"/>
      <c r="Y229" s="91"/>
      <c r="Z229" s="91"/>
      <c r="AA229" s="92"/>
      <c r="AR229" s="7"/>
      <c r="AT229" s="7"/>
      <c r="AU229" s="7"/>
      <c r="AY229" s="7"/>
      <c r="BE229" s="93"/>
      <c r="BF229" s="93"/>
      <c r="BG229" s="93"/>
      <c r="BH229" s="93"/>
      <c r="BI229" s="93"/>
      <c r="BJ229" s="7"/>
      <c r="BK229" s="93"/>
      <c r="BL229" s="7"/>
      <c r="BM229" s="7"/>
    </row>
    <row r="230" spans="2:65" s="1" customFormat="1" ht="28.5" customHeight="1">
      <c r="B230" s="84"/>
      <c r="C230" s="117">
        <v>99</v>
      </c>
      <c r="D230" s="117" t="s">
        <v>85</v>
      </c>
      <c r="E230" s="118" t="s">
        <v>233</v>
      </c>
      <c r="F230" s="140" t="s">
        <v>234</v>
      </c>
      <c r="G230" s="141"/>
      <c r="H230" s="141"/>
      <c r="I230" s="141"/>
      <c r="J230" s="119" t="s">
        <v>171</v>
      </c>
      <c r="K230" s="120">
        <v>1</v>
      </c>
      <c r="L230" s="142"/>
      <c r="M230" s="141"/>
      <c r="N230" s="142">
        <f t="shared" si="8"/>
        <v>0</v>
      </c>
      <c r="O230" s="132"/>
      <c r="P230" s="132"/>
      <c r="Q230" s="132"/>
      <c r="R230" s="89"/>
      <c r="T230" s="90"/>
      <c r="U230" s="24"/>
      <c r="V230" s="91"/>
      <c r="W230" s="91"/>
      <c r="X230" s="91"/>
      <c r="Y230" s="91"/>
      <c r="Z230" s="91"/>
      <c r="AA230" s="92"/>
      <c r="AR230" s="7"/>
      <c r="AT230" s="7"/>
      <c r="AU230" s="7"/>
      <c r="AY230" s="7"/>
      <c r="BE230" s="93"/>
      <c r="BF230" s="93"/>
      <c r="BG230" s="93"/>
      <c r="BH230" s="93"/>
      <c r="BI230" s="93"/>
      <c r="BJ230" s="7"/>
      <c r="BK230" s="93"/>
      <c r="BL230" s="7"/>
      <c r="BM230" s="7"/>
    </row>
    <row r="231" spans="2:65" s="1" customFormat="1" ht="28.5" customHeight="1">
      <c r="B231" s="84"/>
      <c r="C231" s="111">
        <v>100</v>
      </c>
      <c r="D231" s="111" t="s">
        <v>79</v>
      </c>
      <c r="E231" s="112" t="s">
        <v>232</v>
      </c>
      <c r="F231" s="131" t="s">
        <v>328</v>
      </c>
      <c r="G231" s="132"/>
      <c r="H231" s="132"/>
      <c r="I231" s="132"/>
      <c r="J231" s="113" t="s">
        <v>80</v>
      </c>
      <c r="K231" s="114">
        <v>6</v>
      </c>
      <c r="L231" s="144"/>
      <c r="M231" s="132"/>
      <c r="N231" s="144">
        <f>ROUND(L231*K231,2)</f>
        <v>0</v>
      </c>
      <c r="O231" s="132"/>
      <c r="P231" s="132"/>
      <c r="Q231" s="132"/>
      <c r="R231" s="89"/>
      <c r="T231" s="90"/>
      <c r="U231" s="24"/>
      <c r="V231" s="91"/>
      <c r="W231" s="91"/>
      <c r="X231" s="91"/>
      <c r="Y231" s="91"/>
      <c r="Z231" s="91"/>
      <c r="AA231" s="92"/>
      <c r="AR231" s="7"/>
      <c r="AT231" s="7"/>
      <c r="AU231" s="7"/>
      <c r="AY231" s="7"/>
      <c r="BE231" s="93"/>
      <c r="BF231" s="93"/>
      <c r="BG231" s="93"/>
      <c r="BH231" s="93"/>
      <c r="BI231" s="93"/>
      <c r="BJ231" s="7"/>
      <c r="BK231" s="93"/>
      <c r="BL231" s="7"/>
      <c r="BM231" s="7"/>
    </row>
    <row r="232" spans="2:65" s="1" customFormat="1" ht="28.5" customHeight="1">
      <c r="B232" s="84"/>
      <c r="C232" s="117">
        <v>101</v>
      </c>
      <c r="D232" s="117" t="s">
        <v>85</v>
      </c>
      <c r="E232" s="118" t="s">
        <v>339</v>
      </c>
      <c r="F232" s="140" t="s">
        <v>327</v>
      </c>
      <c r="G232" s="141"/>
      <c r="H232" s="141"/>
      <c r="I232" s="141"/>
      <c r="J232" s="119" t="s">
        <v>80</v>
      </c>
      <c r="K232" s="120">
        <v>4</v>
      </c>
      <c r="L232" s="142"/>
      <c r="M232" s="141"/>
      <c r="N232" s="142">
        <f>ROUND(L232*K232,2)</f>
        <v>0</v>
      </c>
      <c r="O232" s="132"/>
      <c r="P232" s="132"/>
      <c r="Q232" s="132"/>
      <c r="R232" s="89"/>
      <c r="T232" s="90"/>
      <c r="U232" s="24"/>
      <c r="V232" s="91"/>
      <c r="W232" s="91"/>
      <c r="X232" s="91"/>
      <c r="Y232" s="91"/>
      <c r="Z232" s="91"/>
      <c r="AA232" s="92"/>
      <c r="AR232" s="7"/>
      <c r="AT232" s="7"/>
      <c r="AU232" s="7"/>
      <c r="AY232" s="7"/>
      <c r="BE232" s="93"/>
      <c r="BF232" s="93"/>
      <c r="BG232" s="93"/>
      <c r="BH232" s="93"/>
      <c r="BI232" s="93"/>
      <c r="BJ232" s="7"/>
      <c r="BK232" s="93"/>
      <c r="BL232" s="7"/>
      <c r="BM232" s="7"/>
    </row>
    <row r="233" spans="2:65" s="1" customFormat="1" ht="28.5" customHeight="1">
      <c r="B233" s="84"/>
      <c r="C233" s="117">
        <v>102</v>
      </c>
      <c r="D233" s="117" t="s">
        <v>85</v>
      </c>
      <c r="E233" s="118" t="s">
        <v>340</v>
      </c>
      <c r="F233" s="140" t="s">
        <v>329</v>
      </c>
      <c r="G233" s="141"/>
      <c r="H233" s="141"/>
      <c r="I233" s="141"/>
      <c r="J233" s="119" t="s">
        <v>80</v>
      </c>
      <c r="K233" s="120">
        <v>1</v>
      </c>
      <c r="L233" s="142"/>
      <c r="M233" s="141"/>
      <c r="N233" s="142">
        <f>ROUND(L233*K233,2)</f>
        <v>0</v>
      </c>
      <c r="O233" s="132"/>
      <c r="P233" s="132"/>
      <c r="Q233" s="132"/>
      <c r="R233" s="89"/>
      <c r="T233" s="90"/>
      <c r="U233" s="24"/>
      <c r="V233" s="91"/>
      <c r="W233" s="91"/>
      <c r="X233" s="91"/>
      <c r="Y233" s="91"/>
      <c r="Z233" s="91"/>
      <c r="AA233" s="92"/>
      <c r="AR233" s="7"/>
      <c r="AT233" s="7"/>
      <c r="AU233" s="7"/>
      <c r="AY233" s="7"/>
      <c r="BE233" s="93"/>
      <c r="BF233" s="93"/>
      <c r="BG233" s="93"/>
      <c r="BH233" s="93"/>
      <c r="BI233" s="93"/>
      <c r="BJ233" s="7"/>
      <c r="BK233" s="93"/>
      <c r="BL233" s="7"/>
      <c r="BM233" s="7"/>
    </row>
    <row r="234" spans="2:65" s="1" customFormat="1" ht="28.5" customHeight="1">
      <c r="B234" s="84"/>
      <c r="C234" s="111">
        <v>103</v>
      </c>
      <c r="D234" s="111" t="s">
        <v>79</v>
      </c>
      <c r="E234" s="112" t="s">
        <v>236</v>
      </c>
      <c r="F234" s="143" t="s">
        <v>237</v>
      </c>
      <c r="G234" s="132"/>
      <c r="H234" s="132"/>
      <c r="I234" s="132"/>
      <c r="J234" s="113" t="s">
        <v>80</v>
      </c>
      <c r="K234" s="114">
        <v>1</v>
      </c>
      <c r="L234" s="144"/>
      <c r="M234" s="132"/>
      <c r="N234" s="144">
        <f t="shared" si="8"/>
        <v>0</v>
      </c>
      <c r="O234" s="132"/>
      <c r="P234" s="132"/>
      <c r="Q234" s="132"/>
      <c r="R234" s="89"/>
      <c r="T234" s="90"/>
      <c r="U234" s="24"/>
      <c r="V234" s="91"/>
      <c r="W234" s="91"/>
      <c r="X234" s="91"/>
      <c r="Y234" s="91"/>
      <c r="Z234" s="91"/>
      <c r="AA234" s="92"/>
      <c r="AR234" s="7"/>
      <c r="AT234" s="7"/>
      <c r="AU234" s="7"/>
      <c r="AY234" s="7"/>
      <c r="BE234" s="93"/>
      <c r="BF234" s="93"/>
      <c r="BG234" s="93"/>
      <c r="BH234" s="93"/>
      <c r="BI234" s="93"/>
      <c r="BJ234" s="7"/>
      <c r="BK234" s="93"/>
      <c r="BL234" s="7"/>
      <c r="BM234" s="7"/>
    </row>
    <row r="235" spans="2:63" s="5" customFormat="1" ht="29.25" customHeight="1">
      <c r="B235" s="73"/>
      <c r="C235" s="74"/>
      <c r="D235" s="83" t="s">
        <v>57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189">
        <f>N236+N237+N238+N239+N240+N241+N242+N243++N244+N245+N246+N247</f>
        <v>0</v>
      </c>
      <c r="O235" s="190"/>
      <c r="P235" s="190"/>
      <c r="Q235" s="190"/>
      <c r="R235" s="76"/>
      <c r="T235" s="77"/>
      <c r="U235" s="74"/>
      <c r="V235" s="74"/>
      <c r="W235" s="78">
        <f>SUM(W236:W244)</f>
        <v>22.195999999999998</v>
      </c>
      <c r="X235" s="74"/>
      <c r="Y235" s="78">
        <f>SUM(Y236:Y244)</f>
        <v>0</v>
      </c>
      <c r="Z235" s="74"/>
      <c r="AA235" s="79">
        <f>SUM(AA236:AA244)</f>
        <v>0</v>
      </c>
      <c r="AR235" s="80" t="s">
        <v>42</v>
      </c>
      <c r="AT235" s="81" t="s">
        <v>37</v>
      </c>
      <c r="AU235" s="81" t="s">
        <v>9</v>
      </c>
      <c r="AY235" s="80" t="s">
        <v>78</v>
      </c>
      <c r="BK235" s="82">
        <f>SUM(BK236:BK244)</f>
        <v>0</v>
      </c>
    </row>
    <row r="236" spans="2:65" s="1" customFormat="1" ht="28.5" customHeight="1">
      <c r="B236" s="84"/>
      <c r="C236" s="111">
        <v>104</v>
      </c>
      <c r="D236" s="111" t="s">
        <v>79</v>
      </c>
      <c r="E236" s="121" t="s">
        <v>310</v>
      </c>
      <c r="F236" s="131" t="s">
        <v>311</v>
      </c>
      <c r="G236" s="132"/>
      <c r="H236" s="132"/>
      <c r="I236" s="132"/>
      <c r="J236" s="113" t="s">
        <v>80</v>
      </c>
      <c r="K236" s="114">
        <v>62</v>
      </c>
      <c r="L236" s="144"/>
      <c r="M236" s="132"/>
      <c r="N236" s="144">
        <f aca="true" t="shared" si="9" ref="N236:N241">ROUND(L236*K236,2)</f>
        <v>0</v>
      </c>
      <c r="O236" s="132"/>
      <c r="P236" s="132"/>
      <c r="Q236" s="132"/>
      <c r="R236" s="89"/>
      <c r="T236" s="90" t="s">
        <v>1</v>
      </c>
      <c r="U236" s="24" t="s">
        <v>22</v>
      </c>
      <c r="V236" s="91">
        <v>0.358</v>
      </c>
      <c r="W236" s="91">
        <f>V236*K236</f>
        <v>22.195999999999998</v>
      </c>
      <c r="X236" s="91">
        <v>0</v>
      </c>
      <c r="Y236" s="91">
        <f>X236*K236</f>
        <v>0</v>
      </c>
      <c r="Z236" s="91">
        <v>0</v>
      </c>
      <c r="AA236" s="92">
        <f>Z236*K236</f>
        <v>0</v>
      </c>
      <c r="AR236" s="7" t="s">
        <v>81</v>
      </c>
      <c r="AT236" s="7" t="s">
        <v>79</v>
      </c>
      <c r="AU236" s="7" t="s">
        <v>42</v>
      </c>
      <c r="AY236" s="7" t="s">
        <v>78</v>
      </c>
      <c r="BE236" s="93">
        <f>IF(U236="základní",N236,0)</f>
        <v>0</v>
      </c>
      <c r="BF236" s="93">
        <f>IF(U236="snížená",N236,0)</f>
        <v>0</v>
      </c>
      <c r="BG236" s="93">
        <f>IF(U236="zákl. přenesená",N236,0)</f>
        <v>0</v>
      </c>
      <c r="BH236" s="93">
        <f>IF(U236="sníž. přenesená",N236,0)</f>
        <v>0</v>
      </c>
      <c r="BI236" s="93">
        <f>IF(U236="nulová",N236,0)</f>
        <v>0</v>
      </c>
      <c r="BJ236" s="7" t="s">
        <v>9</v>
      </c>
      <c r="BK236" s="93">
        <f>ROUND(L236*K236,2)</f>
        <v>0</v>
      </c>
      <c r="BL236" s="7" t="s">
        <v>81</v>
      </c>
      <c r="BM236" s="7"/>
    </row>
    <row r="237" spans="2:65" s="1" customFormat="1" ht="28.5" customHeight="1">
      <c r="B237" s="84"/>
      <c r="C237" s="111">
        <v>105</v>
      </c>
      <c r="D237" s="111" t="s">
        <v>79</v>
      </c>
      <c r="E237" s="112" t="s">
        <v>238</v>
      </c>
      <c r="F237" s="131" t="s">
        <v>312</v>
      </c>
      <c r="G237" s="132"/>
      <c r="H237" s="132"/>
      <c r="I237" s="132"/>
      <c r="J237" s="113" t="s">
        <v>80</v>
      </c>
      <c r="K237" s="114">
        <f>K239+K240+K241</f>
        <v>54</v>
      </c>
      <c r="L237" s="144"/>
      <c r="M237" s="132"/>
      <c r="N237" s="144">
        <f>ROUND(L237*K237,2)</f>
        <v>0</v>
      </c>
      <c r="O237" s="132"/>
      <c r="P237" s="132"/>
      <c r="Q237" s="132"/>
      <c r="R237" s="89"/>
      <c r="T237" s="90"/>
      <c r="U237" s="24"/>
      <c r="V237" s="91"/>
      <c r="W237" s="91"/>
      <c r="X237" s="91"/>
      <c r="Y237" s="91"/>
      <c r="Z237" s="91"/>
      <c r="AA237" s="92"/>
      <c r="AR237" s="7"/>
      <c r="AT237" s="7"/>
      <c r="AU237" s="7"/>
      <c r="AY237" s="7"/>
      <c r="BE237" s="93"/>
      <c r="BF237" s="93"/>
      <c r="BG237" s="93"/>
      <c r="BH237" s="93"/>
      <c r="BI237" s="93"/>
      <c r="BJ237" s="7"/>
      <c r="BK237" s="93"/>
      <c r="BL237" s="7"/>
      <c r="BM237" s="7"/>
    </row>
    <row r="238" spans="2:65" s="1" customFormat="1" ht="36" customHeight="1">
      <c r="B238" s="84"/>
      <c r="C238" s="123">
        <v>106</v>
      </c>
      <c r="D238" s="124" t="s">
        <v>85</v>
      </c>
      <c r="E238" s="125" t="s">
        <v>239</v>
      </c>
      <c r="F238" s="128" t="s">
        <v>313</v>
      </c>
      <c r="G238" s="129"/>
      <c r="H238" s="129"/>
      <c r="I238" s="129"/>
      <c r="J238" s="126" t="s">
        <v>80</v>
      </c>
      <c r="K238" s="127">
        <v>83</v>
      </c>
      <c r="L238" s="130"/>
      <c r="M238" s="129"/>
      <c r="N238" s="130">
        <f t="shared" si="9"/>
        <v>0</v>
      </c>
      <c r="O238" s="129"/>
      <c r="P238" s="129"/>
      <c r="Q238" s="129"/>
      <c r="R238" s="89"/>
      <c r="T238" s="90"/>
      <c r="U238" s="24"/>
      <c r="V238" s="91"/>
      <c r="W238" s="91"/>
      <c r="X238" s="91"/>
      <c r="Y238" s="91"/>
      <c r="Z238" s="91"/>
      <c r="AA238" s="92"/>
      <c r="AR238" s="7"/>
      <c r="AT238" s="7"/>
      <c r="AU238" s="7"/>
      <c r="AY238" s="7"/>
      <c r="BE238" s="93"/>
      <c r="BF238" s="93"/>
      <c r="BG238" s="93"/>
      <c r="BH238" s="93"/>
      <c r="BI238" s="93"/>
      <c r="BJ238" s="7"/>
      <c r="BK238" s="93"/>
      <c r="BL238" s="7"/>
      <c r="BM238" s="7"/>
    </row>
    <row r="239" spans="2:65" s="1" customFormat="1" ht="39.75" customHeight="1">
      <c r="B239" s="84"/>
      <c r="C239" s="94">
        <v>107</v>
      </c>
      <c r="D239" s="117" t="s">
        <v>85</v>
      </c>
      <c r="E239" s="118" t="s">
        <v>240</v>
      </c>
      <c r="F239" s="140" t="s">
        <v>316</v>
      </c>
      <c r="G239" s="141"/>
      <c r="H239" s="141"/>
      <c r="I239" s="141"/>
      <c r="J239" s="119" t="s">
        <v>80</v>
      </c>
      <c r="K239" s="120">
        <v>3</v>
      </c>
      <c r="L239" s="142"/>
      <c r="M239" s="141"/>
      <c r="N239" s="142">
        <f t="shared" si="9"/>
        <v>0</v>
      </c>
      <c r="O239" s="132"/>
      <c r="P239" s="132"/>
      <c r="Q239" s="132"/>
      <c r="R239" s="89"/>
      <c r="T239" s="90"/>
      <c r="U239" s="24"/>
      <c r="V239" s="91"/>
      <c r="W239" s="91"/>
      <c r="X239" s="91"/>
      <c r="Y239" s="91"/>
      <c r="Z239" s="91"/>
      <c r="AA239" s="92"/>
      <c r="AR239" s="7"/>
      <c r="AT239" s="7"/>
      <c r="AU239" s="7"/>
      <c r="AY239" s="7"/>
      <c r="BE239" s="93"/>
      <c r="BF239" s="93"/>
      <c r="BG239" s="93"/>
      <c r="BH239" s="93"/>
      <c r="BI239" s="93"/>
      <c r="BJ239" s="7"/>
      <c r="BK239" s="93"/>
      <c r="BL239" s="7"/>
      <c r="BM239" s="7"/>
    </row>
    <row r="240" spans="2:65" s="1" customFormat="1" ht="39.75" customHeight="1">
      <c r="B240" s="84"/>
      <c r="C240" s="94">
        <v>108</v>
      </c>
      <c r="D240" s="94" t="s">
        <v>85</v>
      </c>
      <c r="E240" s="95" t="s">
        <v>110</v>
      </c>
      <c r="F240" s="179" t="s">
        <v>314</v>
      </c>
      <c r="G240" s="139"/>
      <c r="H240" s="139"/>
      <c r="I240" s="139"/>
      <c r="J240" s="96" t="s">
        <v>107</v>
      </c>
      <c r="K240" s="97">
        <v>5</v>
      </c>
      <c r="L240" s="138"/>
      <c r="M240" s="139"/>
      <c r="N240" s="138">
        <f t="shared" si="9"/>
        <v>0</v>
      </c>
      <c r="O240" s="134"/>
      <c r="P240" s="134"/>
      <c r="Q240" s="134"/>
      <c r="R240" s="89"/>
      <c r="T240" s="90"/>
      <c r="U240" s="24"/>
      <c r="V240" s="91"/>
      <c r="W240" s="91"/>
      <c r="X240" s="91"/>
      <c r="Y240" s="91"/>
      <c r="Z240" s="91"/>
      <c r="AA240" s="92"/>
      <c r="AR240" s="7"/>
      <c r="AT240" s="7"/>
      <c r="AU240" s="7"/>
      <c r="AY240" s="7"/>
      <c r="BE240" s="93"/>
      <c r="BF240" s="93"/>
      <c r="BG240" s="93"/>
      <c r="BH240" s="93"/>
      <c r="BI240" s="93"/>
      <c r="BJ240" s="7"/>
      <c r="BK240" s="93"/>
      <c r="BL240" s="7"/>
      <c r="BM240" s="7"/>
    </row>
    <row r="241" spans="2:65" s="1" customFormat="1" ht="39.75" customHeight="1">
      <c r="B241" s="84"/>
      <c r="C241" s="94">
        <v>109</v>
      </c>
      <c r="D241" s="94" t="s">
        <v>85</v>
      </c>
      <c r="E241" s="95" t="s">
        <v>243</v>
      </c>
      <c r="F241" s="179" t="s">
        <v>315</v>
      </c>
      <c r="G241" s="139"/>
      <c r="H241" s="139"/>
      <c r="I241" s="139"/>
      <c r="J241" s="96" t="s">
        <v>107</v>
      </c>
      <c r="K241" s="97">
        <v>46</v>
      </c>
      <c r="L241" s="138"/>
      <c r="M241" s="139"/>
      <c r="N241" s="138">
        <f t="shared" si="9"/>
        <v>0</v>
      </c>
      <c r="O241" s="134"/>
      <c r="P241" s="134"/>
      <c r="Q241" s="134"/>
      <c r="R241" s="89"/>
      <c r="T241" s="90"/>
      <c r="U241" s="24"/>
      <c r="V241" s="91"/>
      <c r="W241" s="91"/>
      <c r="X241" s="91"/>
      <c r="Y241" s="91"/>
      <c r="Z241" s="91"/>
      <c r="AA241" s="92"/>
      <c r="AR241" s="7"/>
      <c r="AT241" s="7"/>
      <c r="AU241" s="7"/>
      <c r="AY241" s="7"/>
      <c r="BE241" s="93"/>
      <c r="BF241" s="93"/>
      <c r="BG241" s="93"/>
      <c r="BH241" s="93"/>
      <c r="BI241" s="93"/>
      <c r="BJ241" s="7"/>
      <c r="BK241" s="93"/>
      <c r="BL241" s="7"/>
      <c r="BM241" s="7"/>
    </row>
    <row r="242" spans="2:65" s="1" customFormat="1" ht="36" customHeight="1">
      <c r="B242" s="84"/>
      <c r="C242" s="111">
        <v>110</v>
      </c>
      <c r="D242" s="111" t="s">
        <v>79</v>
      </c>
      <c r="E242" s="112" t="s">
        <v>241</v>
      </c>
      <c r="F242" s="143" t="s">
        <v>242</v>
      </c>
      <c r="G242" s="132"/>
      <c r="H242" s="132"/>
      <c r="I242" s="132"/>
      <c r="J242" s="113" t="s">
        <v>80</v>
      </c>
      <c r="K242" s="114">
        <v>13</v>
      </c>
      <c r="L242" s="144"/>
      <c r="M242" s="132"/>
      <c r="N242" s="144">
        <f aca="true" t="shared" si="10" ref="N242:N247">ROUND(L242*K242,2)</f>
        <v>0</v>
      </c>
      <c r="O242" s="132"/>
      <c r="P242" s="132"/>
      <c r="Q242" s="132"/>
      <c r="R242" s="89"/>
      <c r="T242" s="90"/>
      <c r="U242" s="24"/>
      <c r="V242" s="91"/>
      <c r="W242" s="91"/>
      <c r="X242" s="91"/>
      <c r="Y242" s="91"/>
      <c r="Z242" s="91"/>
      <c r="AA242" s="92"/>
      <c r="AR242" s="7"/>
      <c r="AT242" s="7"/>
      <c r="AU242" s="7"/>
      <c r="AY242" s="7"/>
      <c r="BE242" s="93"/>
      <c r="BF242" s="93"/>
      <c r="BG242" s="93"/>
      <c r="BH242" s="93"/>
      <c r="BI242" s="93"/>
      <c r="BJ242" s="7"/>
      <c r="BK242" s="93"/>
      <c r="BL242" s="7"/>
      <c r="BM242" s="7"/>
    </row>
    <row r="243" spans="2:65" s="1" customFormat="1" ht="36" customHeight="1">
      <c r="B243" s="84"/>
      <c r="C243" s="117">
        <v>111</v>
      </c>
      <c r="D243" s="117" t="s">
        <v>85</v>
      </c>
      <c r="E243" s="118" t="s">
        <v>248</v>
      </c>
      <c r="F243" s="140" t="s">
        <v>317</v>
      </c>
      <c r="G243" s="141"/>
      <c r="H243" s="141"/>
      <c r="I243" s="141"/>
      <c r="J243" s="119" t="s">
        <v>80</v>
      </c>
      <c r="K243" s="120">
        <v>26</v>
      </c>
      <c r="L243" s="142"/>
      <c r="M243" s="141"/>
      <c r="N243" s="142">
        <f t="shared" si="10"/>
        <v>0</v>
      </c>
      <c r="O243" s="132"/>
      <c r="P243" s="132"/>
      <c r="Q243" s="132"/>
      <c r="R243" s="89"/>
      <c r="T243" s="90"/>
      <c r="U243" s="24"/>
      <c r="V243" s="91"/>
      <c r="W243" s="91"/>
      <c r="X243" s="91"/>
      <c r="Y243" s="91"/>
      <c r="Z243" s="91"/>
      <c r="AA243" s="92"/>
      <c r="AR243" s="7"/>
      <c r="AT243" s="7"/>
      <c r="AU243" s="7"/>
      <c r="AY243" s="7"/>
      <c r="BE243" s="93"/>
      <c r="BF243" s="93"/>
      <c r="BG243" s="93"/>
      <c r="BH243" s="93"/>
      <c r="BI243" s="93"/>
      <c r="BJ243" s="7"/>
      <c r="BK243" s="93"/>
      <c r="BL243" s="7"/>
      <c r="BM243" s="7"/>
    </row>
    <row r="244" spans="2:65" s="1" customFormat="1" ht="36" customHeight="1">
      <c r="B244" s="84"/>
      <c r="C244" s="117">
        <v>112</v>
      </c>
      <c r="D244" s="117" t="s">
        <v>85</v>
      </c>
      <c r="E244" s="118" t="s">
        <v>337</v>
      </c>
      <c r="F244" s="140" t="s">
        <v>318</v>
      </c>
      <c r="G244" s="141"/>
      <c r="H244" s="141"/>
      <c r="I244" s="141"/>
      <c r="J244" s="119" t="s">
        <v>80</v>
      </c>
      <c r="K244" s="120">
        <v>1</v>
      </c>
      <c r="L244" s="142"/>
      <c r="M244" s="141"/>
      <c r="N244" s="142">
        <f t="shared" si="10"/>
        <v>0</v>
      </c>
      <c r="O244" s="132"/>
      <c r="P244" s="132"/>
      <c r="Q244" s="132"/>
      <c r="R244" s="89"/>
      <c r="T244" s="90"/>
      <c r="U244" s="24"/>
      <c r="V244" s="91"/>
      <c r="W244" s="91"/>
      <c r="X244" s="91"/>
      <c r="Y244" s="91"/>
      <c r="Z244" s="91"/>
      <c r="AA244" s="92"/>
      <c r="AR244" s="7"/>
      <c r="AT244" s="7"/>
      <c r="AU244" s="7"/>
      <c r="AY244" s="7"/>
      <c r="BE244" s="93"/>
      <c r="BF244" s="93"/>
      <c r="BG244" s="93"/>
      <c r="BH244" s="93"/>
      <c r="BI244" s="93"/>
      <c r="BJ244" s="7"/>
      <c r="BK244" s="93"/>
      <c r="BL244" s="7"/>
      <c r="BM244" s="7"/>
    </row>
    <row r="245" spans="2:65" s="1" customFormat="1" ht="36" customHeight="1">
      <c r="B245" s="84"/>
      <c r="C245" s="117">
        <v>113</v>
      </c>
      <c r="D245" s="117" t="s">
        <v>85</v>
      </c>
      <c r="E245" s="118" t="s">
        <v>338</v>
      </c>
      <c r="F245" s="140" t="s">
        <v>354</v>
      </c>
      <c r="G245" s="141"/>
      <c r="H245" s="141"/>
      <c r="I245" s="141"/>
      <c r="J245" s="119" t="s">
        <v>80</v>
      </c>
      <c r="K245" s="120">
        <v>4</v>
      </c>
      <c r="L245" s="142"/>
      <c r="M245" s="141"/>
      <c r="N245" s="142">
        <f t="shared" si="10"/>
        <v>0</v>
      </c>
      <c r="O245" s="132"/>
      <c r="P245" s="132"/>
      <c r="Q245" s="132"/>
      <c r="R245" s="89"/>
      <c r="T245" s="107"/>
      <c r="U245" s="24"/>
      <c r="V245" s="91"/>
      <c r="W245" s="91"/>
      <c r="X245" s="91"/>
      <c r="Y245" s="91"/>
      <c r="Z245" s="91"/>
      <c r="AA245" s="92"/>
      <c r="AR245" s="7"/>
      <c r="AT245" s="7"/>
      <c r="AU245" s="7"/>
      <c r="AY245" s="7"/>
      <c r="BE245" s="93"/>
      <c r="BF245" s="93"/>
      <c r="BG245" s="93"/>
      <c r="BH245" s="93"/>
      <c r="BI245" s="93"/>
      <c r="BJ245" s="7"/>
      <c r="BK245" s="93"/>
      <c r="BL245" s="7"/>
      <c r="BM245" s="7"/>
    </row>
    <row r="246" spans="2:65" s="1" customFormat="1" ht="36" customHeight="1">
      <c r="B246" s="84"/>
      <c r="C246" s="111">
        <v>114</v>
      </c>
      <c r="D246" s="111" t="s">
        <v>79</v>
      </c>
      <c r="E246" s="112" t="s">
        <v>244</v>
      </c>
      <c r="F246" s="143" t="s">
        <v>245</v>
      </c>
      <c r="G246" s="132"/>
      <c r="H246" s="132"/>
      <c r="I246" s="132"/>
      <c r="J246" s="113" t="s">
        <v>111</v>
      </c>
      <c r="K246" s="114">
        <v>1</v>
      </c>
      <c r="L246" s="144"/>
      <c r="M246" s="132"/>
      <c r="N246" s="144">
        <f t="shared" si="10"/>
        <v>0</v>
      </c>
      <c r="O246" s="132"/>
      <c r="P246" s="132"/>
      <c r="Q246" s="132"/>
      <c r="R246" s="89"/>
      <c r="T246" s="107"/>
      <c r="U246" s="24"/>
      <c r="V246" s="91"/>
      <c r="W246" s="91"/>
      <c r="X246" s="91"/>
      <c r="Y246" s="91"/>
      <c r="Z246" s="91"/>
      <c r="AA246" s="92"/>
      <c r="AR246" s="7"/>
      <c r="AT246" s="7"/>
      <c r="AU246" s="7"/>
      <c r="AY246" s="7"/>
      <c r="BE246" s="93"/>
      <c r="BF246" s="93"/>
      <c r="BG246" s="93"/>
      <c r="BH246" s="93"/>
      <c r="BI246" s="93"/>
      <c r="BJ246" s="7"/>
      <c r="BK246" s="93"/>
      <c r="BL246" s="7"/>
      <c r="BM246" s="7"/>
    </row>
    <row r="247" spans="2:65" s="1" customFormat="1" ht="36" customHeight="1">
      <c r="B247" s="84"/>
      <c r="C247" s="111">
        <v>115</v>
      </c>
      <c r="D247" s="111" t="s">
        <v>79</v>
      </c>
      <c r="E247" s="112" t="s">
        <v>246</v>
      </c>
      <c r="F247" s="143" t="s">
        <v>247</v>
      </c>
      <c r="G247" s="132"/>
      <c r="H247" s="132"/>
      <c r="I247" s="132"/>
      <c r="J247" s="113" t="s">
        <v>111</v>
      </c>
      <c r="K247" s="114">
        <v>1</v>
      </c>
      <c r="L247" s="144"/>
      <c r="M247" s="132"/>
      <c r="N247" s="144">
        <f t="shared" si="10"/>
        <v>0</v>
      </c>
      <c r="O247" s="132"/>
      <c r="P247" s="132"/>
      <c r="Q247" s="132"/>
      <c r="R247" s="89"/>
      <c r="T247" s="107"/>
      <c r="U247" s="24"/>
      <c r="V247" s="91"/>
      <c r="W247" s="91"/>
      <c r="X247" s="91"/>
      <c r="Y247" s="91"/>
      <c r="Z247" s="91"/>
      <c r="AA247" s="92"/>
      <c r="AR247" s="7"/>
      <c r="AT247" s="7"/>
      <c r="AU247" s="7"/>
      <c r="AY247" s="7"/>
      <c r="BE247" s="93"/>
      <c r="BF247" s="93"/>
      <c r="BG247" s="93"/>
      <c r="BH247" s="93"/>
      <c r="BI247" s="93"/>
      <c r="BJ247" s="7"/>
      <c r="BK247" s="93"/>
      <c r="BL247" s="7"/>
      <c r="BM247" s="7"/>
    </row>
    <row r="248" spans="2:63" s="5" customFormat="1" ht="29.25" customHeight="1">
      <c r="B248" s="73"/>
      <c r="C248" s="74"/>
      <c r="D248" s="83" t="s">
        <v>58</v>
      </c>
      <c r="E248" s="83"/>
      <c r="F248" s="83"/>
      <c r="G248" s="83"/>
      <c r="H248" s="83"/>
      <c r="I248" s="83"/>
      <c r="J248" s="83"/>
      <c r="K248" s="83"/>
      <c r="L248" s="83"/>
      <c r="M248" s="83"/>
      <c r="N248" s="189">
        <f>N249+N250+N251+N252+N253+N254+N255</f>
        <v>0</v>
      </c>
      <c r="O248" s="190"/>
      <c r="P248" s="190"/>
      <c r="Q248" s="190"/>
      <c r="R248" s="76"/>
      <c r="T248" s="77"/>
      <c r="U248" s="74"/>
      <c r="V248" s="74"/>
      <c r="W248" s="78">
        <f>SUM(W249:W255)</f>
        <v>0.644</v>
      </c>
      <c r="X248" s="74"/>
      <c r="Y248" s="78">
        <f>SUM(Y249:Y255)</f>
        <v>0</v>
      </c>
      <c r="Z248" s="74"/>
      <c r="AA248" s="79">
        <f>SUM(AA249:AA255)</f>
        <v>0</v>
      </c>
      <c r="AR248" s="80" t="s">
        <v>42</v>
      </c>
      <c r="AT248" s="81" t="s">
        <v>37</v>
      </c>
      <c r="AU248" s="81" t="s">
        <v>9</v>
      </c>
      <c r="AY248" s="80" t="s">
        <v>78</v>
      </c>
      <c r="BK248" s="82">
        <f>SUM(BK249:BK255)</f>
        <v>0</v>
      </c>
    </row>
    <row r="249" spans="2:65" s="1" customFormat="1" ht="28.5" customHeight="1">
      <c r="B249" s="84"/>
      <c r="C249" s="85">
        <v>116</v>
      </c>
      <c r="D249" s="85" t="s">
        <v>79</v>
      </c>
      <c r="E249" s="106" t="s">
        <v>136</v>
      </c>
      <c r="F249" s="145" t="s">
        <v>138</v>
      </c>
      <c r="G249" s="134"/>
      <c r="H249" s="134"/>
      <c r="I249" s="134"/>
      <c r="J249" s="105" t="s">
        <v>94</v>
      </c>
      <c r="K249" s="88">
        <v>20</v>
      </c>
      <c r="L249" s="133"/>
      <c r="M249" s="134"/>
      <c r="N249" s="133">
        <f aca="true" t="shared" si="11" ref="N249:N255">ROUND(L249*K249,2)</f>
        <v>0</v>
      </c>
      <c r="O249" s="134"/>
      <c r="P249" s="134"/>
      <c r="Q249" s="134"/>
      <c r="R249" s="89"/>
      <c r="T249" s="90"/>
      <c r="U249" s="24"/>
      <c r="V249" s="91"/>
      <c r="W249" s="91"/>
      <c r="X249" s="91"/>
      <c r="Y249" s="91"/>
      <c r="Z249" s="91"/>
      <c r="AA249" s="92"/>
      <c r="AR249" s="7"/>
      <c r="AT249" s="7"/>
      <c r="AU249" s="7"/>
      <c r="AY249" s="7"/>
      <c r="BE249" s="93"/>
      <c r="BF249" s="93"/>
      <c r="BG249" s="93"/>
      <c r="BH249" s="93"/>
      <c r="BI249" s="93"/>
      <c r="BJ249" s="7"/>
      <c r="BK249" s="93"/>
      <c r="BL249" s="7"/>
      <c r="BM249" s="7"/>
    </row>
    <row r="250" spans="2:65" s="1" customFormat="1" ht="28.5" customHeight="1">
      <c r="B250" s="84"/>
      <c r="C250" s="94">
        <v>117</v>
      </c>
      <c r="D250" s="94" t="s">
        <v>85</v>
      </c>
      <c r="E250" s="95" t="s">
        <v>137</v>
      </c>
      <c r="F250" s="179" t="s">
        <v>138</v>
      </c>
      <c r="G250" s="139"/>
      <c r="H250" s="139"/>
      <c r="I250" s="139"/>
      <c r="J250" s="96" t="s">
        <v>94</v>
      </c>
      <c r="K250" s="97">
        <v>20</v>
      </c>
      <c r="L250" s="138"/>
      <c r="M250" s="139"/>
      <c r="N250" s="138">
        <f t="shared" si="11"/>
        <v>0</v>
      </c>
      <c r="O250" s="134"/>
      <c r="P250" s="134"/>
      <c r="Q250" s="134"/>
      <c r="R250" s="89"/>
      <c r="T250" s="90"/>
      <c r="U250" s="24"/>
      <c r="V250" s="91"/>
      <c r="W250" s="91"/>
      <c r="X250" s="91"/>
      <c r="Y250" s="91"/>
      <c r="Z250" s="91"/>
      <c r="AA250" s="92"/>
      <c r="AR250" s="7"/>
      <c r="AT250" s="7"/>
      <c r="AU250" s="7"/>
      <c r="AY250" s="7"/>
      <c r="BE250" s="93"/>
      <c r="BF250" s="93"/>
      <c r="BG250" s="93"/>
      <c r="BH250" s="93"/>
      <c r="BI250" s="93"/>
      <c r="BJ250" s="7"/>
      <c r="BK250" s="93"/>
      <c r="BL250" s="7"/>
      <c r="BM250" s="7"/>
    </row>
    <row r="251" spans="2:65" s="1" customFormat="1" ht="28.5" customHeight="1">
      <c r="B251" s="84"/>
      <c r="C251" s="85">
        <v>118</v>
      </c>
      <c r="D251" s="85" t="s">
        <v>79</v>
      </c>
      <c r="E251" s="106" t="s">
        <v>139</v>
      </c>
      <c r="F251" s="145" t="s">
        <v>141</v>
      </c>
      <c r="G251" s="134"/>
      <c r="H251" s="134"/>
      <c r="I251" s="134"/>
      <c r="J251" s="105" t="s">
        <v>107</v>
      </c>
      <c r="K251" s="108">
        <v>4</v>
      </c>
      <c r="L251" s="133"/>
      <c r="M251" s="134"/>
      <c r="N251" s="133">
        <f t="shared" si="11"/>
        <v>0</v>
      </c>
      <c r="O251" s="134"/>
      <c r="P251" s="134"/>
      <c r="Q251" s="134"/>
      <c r="R251" s="89"/>
      <c r="T251" s="90"/>
      <c r="U251" s="24"/>
      <c r="V251" s="91"/>
      <c r="W251" s="91"/>
      <c r="X251" s="91"/>
      <c r="Y251" s="91"/>
      <c r="Z251" s="91"/>
      <c r="AA251" s="92"/>
      <c r="AR251" s="7"/>
      <c r="AT251" s="7"/>
      <c r="AU251" s="7"/>
      <c r="AY251" s="7"/>
      <c r="BE251" s="93"/>
      <c r="BF251" s="93"/>
      <c r="BG251" s="93"/>
      <c r="BH251" s="93"/>
      <c r="BI251" s="93"/>
      <c r="BJ251" s="7"/>
      <c r="BK251" s="93"/>
      <c r="BL251" s="7"/>
      <c r="BM251" s="7"/>
    </row>
    <row r="252" spans="2:65" s="1" customFormat="1" ht="28.5" customHeight="1">
      <c r="B252" s="84"/>
      <c r="C252" s="94">
        <v>119</v>
      </c>
      <c r="D252" s="94" t="s">
        <v>85</v>
      </c>
      <c r="E252" s="95" t="s">
        <v>140</v>
      </c>
      <c r="F252" s="179" t="s">
        <v>141</v>
      </c>
      <c r="G252" s="139"/>
      <c r="H252" s="139"/>
      <c r="I252" s="139"/>
      <c r="J252" s="96" t="s">
        <v>107</v>
      </c>
      <c r="K252" s="97">
        <v>4</v>
      </c>
      <c r="L252" s="138"/>
      <c r="M252" s="139"/>
      <c r="N252" s="138">
        <f t="shared" si="11"/>
        <v>0</v>
      </c>
      <c r="O252" s="134"/>
      <c r="P252" s="134"/>
      <c r="Q252" s="134"/>
      <c r="R252" s="89"/>
      <c r="T252" s="90"/>
      <c r="U252" s="24"/>
      <c r="V252" s="91"/>
      <c r="W252" s="91"/>
      <c r="X252" s="91"/>
      <c r="Y252" s="91"/>
      <c r="Z252" s="91"/>
      <c r="AA252" s="92"/>
      <c r="AR252" s="7"/>
      <c r="AT252" s="7"/>
      <c r="AU252" s="7"/>
      <c r="AY252" s="7"/>
      <c r="BE252" s="93"/>
      <c r="BF252" s="93"/>
      <c r="BG252" s="93"/>
      <c r="BH252" s="93"/>
      <c r="BI252" s="93"/>
      <c r="BJ252" s="7"/>
      <c r="BK252" s="93"/>
      <c r="BL252" s="7"/>
      <c r="BM252" s="7"/>
    </row>
    <row r="253" spans="2:65" s="1" customFormat="1" ht="28.5" customHeight="1">
      <c r="B253" s="84"/>
      <c r="C253" s="85">
        <v>120</v>
      </c>
      <c r="D253" s="85" t="s">
        <v>79</v>
      </c>
      <c r="E253" s="106" t="s">
        <v>146</v>
      </c>
      <c r="F253" s="145" t="s">
        <v>148</v>
      </c>
      <c r="G253" s="134"/>
      <c r="H253" s="134"/>
      <c r="I253" s="134"/>
      <c r="J253" s="105" t="s">
        <v>107</v>
      </c>
      <c r="K253" s="108">
        <v>4</v>
      </c>
      <c r="L253" s="133"/>
      <c r="M253" s="134"/>
      <c r="N253" s="133">
        <f>ROUND(L253*K253,2)</f>
        <v>0</v>
      </c>
      <c r="O253" s="134"/>
      <c r="P253" s="134"/>
      <c r="Q253" s="134"/>
      <c r="R253" s="89"/>
      <c r="T253" s="90"/>
      <c r="U253" s="24"/>
      <c r="V253" s="91"/>
      <c r="W253" s="91"/>
      <c r="X253" s="91"/>
      <c r="Y253" s="91"/>
      <c r="Z253" s="91"/>
      <c r="AA253" s="92"/>
      <c r="AR253" s="7"/>
      <c r="AT253" s="7"/>
      <c r="AU253" s="7"/>
      <c r="AY253" s="7"/>
      <c r="BE253" s="93"/>
      <c r="BF253" s="93"/>
      <c r="BG253" s="93"/>
      <c r="BH253" s="93"/>
      <c r="BI253" s="93"/>
      <c r="BJ253" s="7"/>
      <c r="BK253" s="93"/>
      <c r="BL253" s="7"/>
      <c r="BM253" s="7"/>
    </row>
    <row r="254" spans="2:65" s="1" customFormat="1" ht="28.5" customHeight="1">
      <c r="B254" s="84"/>
      <c r="C254" s="94">
        <v>121</v>
      </c>
      <c r="D254" s="94" t="s">
        <v>85</v>
      </c>
      <c r="E254" s="95" t="s">
        <v>147</v>
      </c>
      <c r="F254" s="179" t="s">
        <v>148</v>
      </c>
      <c r="G254" s="139"/>
      <c r="H254" s="139"/>
      <c r="I254" s="139"/>
      <c r="J254" s="96" t="s">
        <v>107</v>
      </c>
      <c r="K254" s="97">
        <v>4</v>
      </c>
      <c r="L254" s="138"/>
      <c r="M254" s="139"/>
      <c r="N254" s="138">
        <f>ROUND(L254*K254,2)</f>
        <v>0</v>
      </c>
      <c r="O254" s="134"/>
      <c r="P254" s="134"/>
      <c r="Q254" s="134"/>
      <c r="R254" s="89"/>
      <c r="T254" s="90"/>
      <c r="U254" s="24"/>
      <c r="V254" s="91"/>
      <c r="W254" s="91"/>
      <c r="X254" s="91"/>
      <c r="Y254" s="91"/>
      <c r="Z254" s="91"/>
      <c r="AA254" s="92"/>
      <c r="AR254" s="7"/>
      <c r="AT254" s="7"/>
      <c r="AU254" s="7"/>
      <c r="AY254" s="7"/>
      <c r="BE254" s="93"/>
      <c r="BF254" s="93"/>
      <c r="BG254" s="93"/>
      <c r="BH254" s="93"/>
      <c r="BI254" s="93"/>
      <c r="BJ254" s="7"/>
      <c r="BK254" s="93"/>
      <c r="BL254" s="7"/>
      <c r="BM254" s="7"/>
    </row>
    <row r="255" spans="2:65" s="1" customFormat="1" ht="60" customHeight="1">
      <c r="B255" s="84"/>
      <c r="C255" s="85">
        <v>122</v>
      </c>
      <c r="D255" s="85" t="s">
        <v>79</v>
      </c>
      <c r="E255" s="86" t="s">
        <v>112</v>
      </c>
      <c r="F255" s="145" t="s">
        <v>323</v>
      </c>
      <c r="G255" s="134"/>
      <c r="H255" s="134"/>
      <c r="I255" s="134"/>
      <c r="J255" s="87" t="s">
        <v>80</v>
      </c>
      <c r="K255" s="88">
        <v>1</v>
      </c>
      <c r="L255" s="133"/>
      <c r="M255" s="134"/>
      <c r="N255" s="133">
        <f t="shared" si="11"/>
        <v>0</v>
      </c>
      <c r="O255" s="134"/>
      <c r="P255" s="134"/>
      <c r="Q255" s="134"/>
      <c r="R255" s="89"/>
      <c r="T255" s="90" t="s">
        <v>1</v>
      </c>
      <c r="U255" s="24" t="s">
        <v>22</v>
      </c>
      <c r="V255" s="91">
        <v>0.644</v>
      </c>
      <c r="W255" s="91">
        <f>V255*K255</f>
        <v>0.644</v>
      </c>
      <c r="X255" s="91">
        <v>0</v>
      </c>
      <c r="Y255" s="91">
        <f>X255*K255</f>
        <v>0</v>
      </c>
      <c r="Z255" s="91">
        <v>0</v>
      </c>
      <c r="AA255" s="92">
        <f>Z255*K255</f>
        <v>0</v>
      </c>
      <c r="AR255" s="7" t="s">
        <v>81</v>
      </c>
      <c r="AT255" s="7" t="s">
        <v>79</v>
      </c>
      <c r="AU255" s="7" t="s">
        <v>42</v>
      </c>
      <c r="AY255" s="7" t="s">
        <v>78</v>
      </c>
      <c r="BE255" s="93">
        <f>IF(U255="základní",N255,0)</f>
        <v>0</v>
      </c>
      <c r="BF255" s="93">
        <f>IF(U255="snížená",N255,0)</f>
        <v>0</v>
      </c>
      <c r="BG255" s="93">
        <f>IF(U255="zákl. přenesená",N255,0)</f>
        <v>0</v>
      </c>
      <c r="BH255" s="93">
        <f>IF(U255="sníž. přenesená",N255,0)</f>
        <v>0</v>
      </c>
      <c r="BI255" s="93">
        <f>IF(U255="nulová",N255,0)</f>
        <v>0</v>
      </c>
      <c r="BJ255" s="7" t="s">
        <v>9</v>
      </c>
      <c r="BK255" s="93">
        <f>ROUND(L255*K255,2)</f>
        <v>0</v>
      </c>
      <c r="BL255" s="7" t="s">
        <v>81</v>
      </c>
      <c r="BM255" s="7" t="s">
        <v>113</v>
      </c>
    </row>
    <row r="256" spans="2:63" s="5" customFormat="1" ht="36.75" customHeight="1">
      <c r="B256" s="73"/>
      <c r="C256" s="74"/>
      <c r="D256" s="75" t="s">
        <v>59</v>
      </c>
      <c r="E256" s="75"/>
      <c r="F256" s="75"/>
      <c r="G256" s="75"/>
      <c r="H256" s="75"/>
      <c r="I256" s="75"/>
      <c r="J256" s="75"/>
      <c r="K256" s="75"/>
      <c r="L256" s="75"/>
      <c r="M256" s="75"/>
      <c r="N256" s="195">
        <f>N257+N260+N262</f>
        <v>0</v>
      </c>
      <c r="O256" s="196"/>
      <c r="P256" s="196"/>
      <c r="Q256" s="196"/>
      <c r="R256" s="76"/>
      <c r="T256" s="77"/>
      <c r="U256" s="74"/>
      <c r="V256" s="74"/>
      <c r="W256" s="78">
        <f>W257+W260+W262</f>
        <v>0</v>
      </c>
      <c r="X256" s="74"/>
      <c r="Y256" s="78">
        <f>Y257+Y260+Y262</f>
        <v>0</v>
      </c>
      <c r="Z256" s="74"/>
      <c r="AA256" s="79">
        <f>AA257+AA260+AA262</f>
        <v>0</v>
      </c>
      <c r="AR256" s="80" t="s">
        <v>89</v>
      </c>
      <c r="AT256" s="81" t="s">
        <v>37</v>
      </c>
      <c r="AU256" s="81" t="s">
        <v>38</v>
      </c>
      <c r="AY256" s="80" t="s">
        <v>78</v>
      </c>
      <c r="BK256" s="82">
        <f>BK257+BK260+BK262</f>
        <v>0</v>
      </c>
    </row>
    <row r="257" spans="2:63" s="5" customFormat="1" ht="19.5" customHeight="1">
      <c r="B257" s="73"/>
      <c r="C257" s="74"/>
      <c r="D257" s="83" t="s">
        <v>60</v>
      </c>
      <c r="E257" s="83"/>
      <c r="F257" s="83"/>
      <c r="G257" s="83"/>
      <c r="H257" s="83"/>
      <c r="I257" s="83"/>
      <c r="J257" s="83"/>
      <c r="K257" s="83"/>
      <c r="L257" s="83"/>
      <c r="M257" s="83"/>
      <c r="N257" s="187">
        <f>N258+N259</f>
        <v>0</v>
      </c>
      <c r="O257" s="188"/>
      <c r="P257" s="188"/>
      <c r="Q257" s="188"/>
      <c r="R257" s="76"/>
      <c r="T257" s="77"/>
      <c r="U257" s="74"/>
      <c r="V257" s="74"/>
      <c r="W257" s="78">
        <f>W258</f>
        <v>0</v>
      </c>
      <c r="X257" s="74"/>
      <c r="Y257" s="78">
        <f>Y258</f>
        <v>0</v>
      </c>
      <c r="Z257" s="74"/>
      <c r="AA257" s="79">
        <f>AA258</f>
        <v>0</v>
      </c>
      <c r="AR257" s="80" t="s">
        <v>89</v>
      </c>
      <c r="AT257" s="81" t="s">
        <v>37</v>
      </c>
      <c r="AU257" s="81" t="s">
        <v>9</v>
      </c>
      <c r="AY257" s="80" t="s">
        <v>78</v>
      </c>
      <c r="BK257" s="82">
        <f>BK258</f>
        <v>0</v>
      </c>
    </row>
    <row r="258" spans="2:65" s="1" customFormat="1" ht="28.5" customHeight="1">
      <c r="B258" s="84"/>
      <c r="C258" s="85">
        <v>123</v>
      </c>
      <c r="D258" s="85" t="s">
        <v>79</v>
      </c>
      <c r="E258" s="86" t="s">
        <v>114</v>
      </c>
      <c r="F258" s="180" t="s">
        <v>115</v>
      </c>
      <c r="G258" s="134"/>
      <c r="H258" s="134"/>
      <c r="I258" s="134"/>
      <c r="J258" s="87" t="s">
        <v>111</v>
      </c>
      <c r="K258" s="88">
        <v>1</v>
      </c>
      <c r="L258" s="133"/>
      <c r="M258" s="134"/>
      <c r="N258" s="133">
        <f>ROUND(L258*K258,2)</f>
        <v>0</v>
      </c>
      <c r="O258" s="134"/>
      <c r="P258" s="134"/>
      <c r="Q258" s="134"/>
      <c r="R258" s="89"/>
      <c r="T258" s="90" t="s">
        <v>1</v>
      </c>
      <c r="U258" s="24" t="s">
        <v>22</v>
      </c>
      <c r="V258" s="91">
        <v>0</v>
      </c>
      <c r="W258" s="91">
        <f>V258*K258</f>
        <v>0</v>
      </c>
      <c r="X258" s="91">
        <v>0</v>
      </c>
      <c r="Y258" s="91">
        <f>X258*K258</f>
        <v>0</v>
      </c>
      <c r="Z258" s="91">
        <v>0</v>
      </c>
      <c r="AA258" s="92">
        <f>Z258*K258</f>
        <v>0</v>
      </c>
      <c r="AR258" s="7" t="s">
        <v>116</v>
      </c>
      <c r="AT258" s="7" t="s">
        <v>79</v>
      </c>
      <c r="AU258" s="7" t="s">
        <v>42</v>
      </c>
      <c r="AY258" s="7" t="s">
        <v>78</v>
      </c>
      <c r="BE258" s="93">
        <f>IF(U258="základní",N258,0)</f>
        <v>0</v>
      </c>
      <c r="BF258" s="93">
        <f>IF(U258="snížená",N258,0)</f>
        <v>0</v>
      </c>
      <c r="BG258" s="93">
        <f>IF(U258="zákl. přenesená",N258,0)</f>
        <v>0</v>
      </c>
      <c r="BH258" s="93">
        <f>IF(U258="sníž. přenesená",N258,0)</f>
        <v>0</v>
      </c>
      <c r="BI258" s="93">
        <f>IF(U258="nulová",N258,0)</f>
        <v>0</v>
      </c>
      <c r="BJ258" s="7" t="s">
        <v>9</v>
      </c>
      <c r="BK258" s="93">
        <f>ROUND(L258*K258,2)</f>
        <v>0</v>
      </c>
      <c r="BL258" s="7" t="s">
        <v>116</v>
      </c>
      <c r="BM258" s="7" t="s">
        <v>117</v>
      </c>
    </row>
    <row r="259" spans="2:65" s="1" customFormat="1" ht="28.5" customHeight="1">
      <c r="B259" s="84"/>
      <c r="C259" s="85">
        <v>124</v>
      </c>
      <c r="D259" s="85" t="s">
        <v>79</v>
      </c>
      <c r="E259" s="106" t="s">
        <v>325</v>
      </c>
      <c r="F259" s="145" t="s">
        <v>324</v>
      </c>
      <c r="G259" s="134"/>
      <c r="H259" s="134"/>
      <c r="I259" s="134"/>
      <c r="J259" s="87" t="s">
        <v>111</v>
      </c>
      <c r="K259" s="88">
        <v>1</v>
      </c>
      <c r="L259" s="133"/>
      <c r="M259" s="134"/>
      <c r="N259" s="133">
        <f>ROUND(L259*K259,2)</f>
        <v>0</v>
      </c>
      <c r="O259" s="134"/>
      <c r="P259" s="134"/>
      <c r="Q259" s="134"/>
      <c r="R259" s="89"/>
      <c r="T259" s="107"/>
      <c r="U259" s="24"/>
      <c r="V259" s="91"/>
      <c r="W259" s="91"/>
      <c r="X259" s="91"/>
      <c r="Y259" s="91"/>
      <c r="Z259" s="91"/>
      <c r="AA259" s="92"/>
      <c r="AR259" s="7"/>
      <c r="AT259" s="7"/>
      <c r="AU259" s="7"/>
      <c r="AY259" s="7"/>
      <c r="BE259" s="93"/>
      <c r="BF259" s="93"/>
      <c r="BG259" s="93"/>
      <c r="BH259" s="93"/>
      <c r="BI259" s="93"/>
      <c r="BJ259" s="7"/>
      <c r="BK259" s="93"/>
      <c r="BL259" s="7"/>
      <c r="BM259" s="7"/>
    </row>
    <row r="260" spans="2:63" s="5" customFormat="1" ht="29.25" customHeight="1">
      <c r="B260" s="73"/>
      <c r="C260" s="74"/>
      <c r="D260" s="83" t="s">
        <v>61</v>
      </c>
      <c r="E260" s="83"/>
      <c r="F260" s="83"/>
      <c r="G260" s="83"/>
      <c r="H260" s="83"/>
      <c r="I260" s="83"/>
      <c r="J260" s="83"/>
      <c r="K260" s="83"/>
      <c r="L260" s="83"/>
      <c r="M260" s="83"/>
      <c r="N260" s="189">
        <f>N261</f>
        <v>0</v>
      </c>
      <c r="O260" s="190"/>
      <c r="P260" s="190"/>
      <c r="Q260" s="190"/>
      <c r="R260" s="76"/>
      <c r="T260" s="77"/>
      <c r="U260" s="74"/>
      <c r="V260" s="74"/>
      <c r="W260" s="78">
        <f>W261</f>
        <v>0</v>
      </c>
      <c r="X260" s="74"/>
      <c r="Y260" s="78">
        <f>Y261</f>
        <v>0</v>
      </c>
      <c r="Z260" s="74"/>
      <c r="AA260" s="79">
        <f>AA261</f>
        <v>0</v>
      </c>
      <c r="AR260" s="80" t="s">
        <v>89</v>
      </c>
      <c r="AT260" s="81" t="s">
        <v>37</v>
      </c>
      <c r="AU260" s="81" t="s">
        <v>9</v>
      </c>
      <c r="AY260" s="80" t="s">
        <v>78</v>
      </c>
      <c r="BK260" s="82">
        <f>BK261</f>
        <v>0</v>
      </c>
    </row>
    <row r="261" spans="2:65" s="1" customFormat="1" ht="20.25" customHeight="1">
      <c r="B261" s="84"/>
      <c r="C261" s="85">
        <v>125</v>
      </c>
      <c r="D261" s="85" t="s">
        <v>79</v>
      </c>
      <c r="E261" s="86" t="s">
        <v>118</v>
      </c>
      <c r="F261" s="145" t="s">
        <v>364</v>
      </c>
      <c r="G261" s="134"/>
      <c r="H261" s="134"/>
      <c r="I261" s="134"/>
      <c r="J261" s="87" t="s">
        <v>111</v>
      </c>
      <c r="K261" s="88">
        <v>1</v>
      </c>
      <c r="L261" s="133"/>
      <c r="M261" s="134"/>
      <c r="N261" s="133">
        <f>ROUND(L261*K261,2)</f>
        <v>0</v>
      </c>
      <c r="O261" s="134"/>
      <c r="P261" s="134"/>
      <c r="Q261" s="134"/>
      <c r="R261" s="89"/>
      <c r="T261" s="90" t="s">
        <v>1</v>
      </c>
      <c r="U261" s="24" t="s">
        <v>22</v>
      </c>
      <c r="V261" s="91">
        <v>0</v>
      </c>
      <c r="W261" s="91">
        <f>V261*K261</f>
        <v>0</v>
      </c>
      <c r="X261" s="91">
        <v>0</v>
      </c>
      <c r="Y261" s="91">
        <f>X261*K261</f>
        <v>0</v>
      </c>
      <c r="Z261" s="91">
        <v>0</v>
      </c>
      <c r="AA261" s="92">
        <f>Z261*K261</f>
        <v>0</v>
      </c>
      <c r="AR261" s="7" t="s">
        <v>116</v>
      </c>
      <c r="AT261" s="7" t="s">
        <v>79</v>
      </c>
      <c r="AU261" s="7" t="s">
        <v>42</v>
      </c>
      <c r="AY261" s="7" t="s">
        <v>78</v>
      </c>
      <c r="BE261" s="93">
        <f>IF(U261="základní",N261,0)</f>
        <v>0</v>
      </c>
      <c r="BF261" s="93">
        <f>IF(U261="snížená",N261,0)</f>
        <v>0</v>
      </c>
      <c r="BG261" s="93">
        <f>IF(U261="zákl. přenesená",N261,0)</f>
        <v>0</v>
      </c>
      <c r="BH261" s="93">
        <f>IF(U261="sníž. přenesená",N261,0)</f>
        <v>0</v>
      </c>
      <c r="BI261" s="93">
        <f>IF(U261="nulová",N261,0)</f>
        <v>0</v>
      </c>
      <c r="BJ261" s="7" t="s">
        <v>9</v>
      </c>
      <c r="BK261" s="93">
        <f>ROUND(L261*K261,2)</f>
        <v>0</v>
      </c>
      <c r="BL261" s="7" t="s">
        <v>116</v>
      </c>
      <c r="BM261" s="7" t="s">
        <v>119</v>
      </c>
    </row>
    <row r="262" spans="2:63" s="5" customFormat="1" ht="29.25" customHeight="1">
      <c r="B262" s="73"/>
      <c r="C262" s="74"/>
      <c r="D262" s="83" t="s">
        <v>62</v>
      </c>
      <c r="E262" s="83"/>
      <c r="F262" s="83"/>
      <c r="G262" s="83"/>
      <c r="H262" s="83"/>
      <c r="I262" s="83"/>
      <c r="J262" s="83"/>
      <c r="K262" s="83"/>
      <c r="L262" s="83"/>
      <c r="M262" s="83"/>
      <c r="N262" s="189">
        <f>N263+N264+N265+N267+N268+N269</f>
        <v>0</v>
      </c>
      <c r="O262" s="190"/>
      <c r="P262" s="190"/>
      <c r="Q262" s="190"/>
      <c r="R262" s="76"/>
      <c r="T262" s="77"/>
      <c r="U262" s="74"/>
      <c r="V262" s="74"/>
      <c r="W262" s="78">
        <f>SUM(W263:W269)</f>
        <v>0</v>
      </c>
      <c r="X262" s="74"/>
      <c r="Y262" s="78">
        <f>SUM(Y263:Y269)</f>
        <v>0</v>
      </c>
      <c r="Z262" s="74"/>
      <c r="AA262" s="79">
        <f>SUM(AA263:AA269)</f>
        <v>0</v>
      </c>
      <c r="AR262" s="80" t="s">
        <v>89</v>
      </c>
      <c r="AT262" s="81" t="s">
        <v>37</v>
      </c>
      <c r="AU262" s="81" t="s">
        <v>9</v>
      </c>
      <c r="AY262" s="80" t="s">
        <v>78</v>
      </c>
      <c r="BK262" s="82">
        <f>SUM(BK263:BK269)</f>
        <v>0</v>
      </c>
    </row>
    <row r="263" spans="2:65" s="1" customFormat="1" ht="20.25" customHeight="1">
      <c r="B263" s="84"/>
      <c r="C263" s="85">
        <v>126</v>
      </c>
      <c r="D263" s="85" t="s">
        <v>79</v>
      </c>
      <c r="E263" s="86" t="s">
        <v>120</v>
      </c>
      <c r="F263" s="180" t="s">
        <v>121</v>
      </c>
      <c r="G263" s="134"/>
      <c r="H263" s="134"/>
      <c r="I263" s="134"/>
      <c r="J263" s="87" t="s">
        <v>111</v>
      </c>
      <c r="K263" s="88">
        <v>1</v>
      </c>
      <c r="L263" s="133"/>
      <c r="M263" s="134"/>
      <c r="N263" s="133">
        <f aca="true" t="shared" si="12" ref="N263:N269">ROUND(L263*K263,2)</f>
        <v>0</v>
      </c>
      <c r="O263" s="134"/>
      <c r="P263" s="134"/>
      <c r="Q263" s="134"/>
      <c r="R263" s="89"/>
      <c r="T263" s="90" t="s">
        <v>1</v>
      </c>
      <c r="U263" s="24" t="s">
        <v>22</v>
      </c>
      <c r="V263" s="91">
        <v>0</v>
      </c>
      <c r="W263" s="91">
        <f>V263*K263</f>
        <v>0</v>
      </c>
      <c r="X263" s="91">
        <v>0</v>
      </c>
      <c r="Y263" s="91">
        <f>X263*K263</f>
        <v>0</v>
      </c>
      <c r="Z263" s="91">
        <v>0</v>
      </c>
      <c r="AA263" s="92">
        <f>Z263*K263</f>
        <v>0</v>
      </c>
      <c r="AR263" s="7" t="s">
        <v>116</v>
      </c>
      <c r="AT263" s="7" t="s">
        <v>79</v>
      </c>
      <c r="AU263" s="7" t="s">
        <v>42</v>
      </c>
      <c r="AY263" s="7" t="s">
        <v>78</v>
      </c>
      <c r="BE263" s="93">
        <f>IF(U263="základní",N263,0)</f>
        <v>0</v>
      </c>
      <c r="BF263" s="93">
        <f>IF(U263="snížená",N263,0)</f>
        <v>0</v>
      </c>
      <c r="BG263" s="93">
        <f>IF(U263="zákl. přenesená",N263,0)</f>
        <v>0</v>
      </c>
      <c r="BH263" s="93">
        <f>IF(U263="sníž. přenesená",N263,0)</f>
        <v>0</v>
      </c>
      <c r="BI263" s="93">
        <f>IF(U263="nulová",N263,0)</f>
        <v>0</v>
      </c>
      <c r="BJ263" s="7" t="s">
        <v>9</v>
      </c>
      <c r="BK263" s="93">
        <f>ROUND(L263*K263,2)</f>
        <v>0</v>
      </c>
      <c r="BL263" s="7" t="s">
        <v>116</v>
      </c>
      <c r="BM263" s="7" t="s">
        <v>122</v>
      </c>
    </row>
    <row r="264" spans="2:65" s="1" customFormat="1" ht="20.25" customHeight="1">
      <c r="B264" s="84"/>
      <c r="C264" s="85">
        <v>127</v>
      </c>
      <c r="D264" s="85" t="s">
        <v>79</v>
      </c>
      <c r="E264" s="106" t="s">
        <v>144</v>
      </c>
      <c r="F264" s="145" t="s">
        <v>145</v>
      </c>
      <c r="G264" s="134"/>
      <c r="H264" s="134"/>
      <c r="I264" s="134"/>
      <c r="J264" s="105" t="s">
        <v>129</v>
      </c>
      <c r="K264" s="88">
        <v>40</v>
      </c>
      <c r="L264" s="133"/>
      <c r="M264" s="134"/>
      <c r="N264" s="133">
        <f t="shared" si="12"/>
        <v>0</v>
      </c>
      <c r="O264" s="134"/>
      <c r="P264" s="134"/>
      <c r="Q264" s="134"/>
      <c r="R264" s="89"/>
      <c r="T264" s="90"/>
      <c r="U264" s="24"/>
      <c r="V264" s="91"/>
      <c r="W264" s="91"/>
      <c r="X264" s="91"/>
      <c r="Y264" s="91"/>
      <c r="Z264" s="91"/>
      <c r="AA264" s="92"/>
      <c r="AR264" s="7"/>
      <c r="AT264" s="7"/>
      <c r="AU264" s="7"/>
      <c r="AY264" s="7"/>
      <c r="BE264" s="93"/>
      <c r="BF264" s="93"/>
      <c r="BG264" s="93"/>
      <c r="BH264" s="93"/>
      <c r="BI264" s="93"/>
      <c r="BJ264" s="7"/>
      <c r="BK264" s="93"/>
      <c r="BL264" s="7"/>
      <c r="BM264" s="7"/>
    </row>
    <row r="265" spans="2:65" s="1" customFormat="1" ht="20.25" customHeight="1">
      <c r="B265" s="84"/>
      <c r="C265" s="94">
        <v>128</v>
      </c>
      <c r="D265" s="94" t="s">
        <v>85</v>
      </c>
      <c r="E265" s="95" t="s">
        <v>336</v>
      </c>
      <c r="F265" s="179" t="s">
        <v>365</v>
      </c>
      <c r="G265" s="139"/>
      <c r="H265" s="139"/>
      <c r="I265" s="139"/>
      <c r="J265" s="96" t="s">
        <v>330</v>
      </c>
      <c r="K265" s="97">
        <v>80</v>
      </c>
      <c r="L265" s="138"/>
      <c r="M265" s="139"/>
      <c r="N265" s="138">
        <f t="shared" si="12"/>
        <v>0</v>
      </c>
      <c r="O265" s="134"/>
      <c r="P265" s="134"/>
      <c r="Q265" s="134"/>
      <c r="R265" s="89"/>
      <c r="T265" s="90"/>
      <c r="U265" s="24"/>
      <c r="V265" s="91"/>
      <c r="W265" s="91"/>
      <c r="X265" s="91"/>
      <c r="Y265" s="91"/>
      <c r="Z265" s="91"/>
      <c r="AA265" s="92"/>
      <c r="AR265" s="7"/>
      <c r="AT265" s="7"/>
      <c r="AU265" s="7"/>
      <c r="AY265" s="7"/>
      <c r="BE265" s="93"/>
      <c r="BF265" s="93"/>
      <c r="BG265" s="93"/>
      <c r="BH265" s="93"/>
      <c r="BI265" s="93"/>
      <c r="BJ265" s="7"/>
      <c r="BK265" s="93"/>
      <c r="BL265" s="7"/>
      <c r="BM265" s="7"/>
    </row>
    <row r="266" spans="2:65" s="1" customFormat="1" ht="20.25" customHeight="1">
      <c r="B266" s="84"/>
      <c r="C266" s="94">
        <v>129</v>
      </c>
      <c r="D266" s="94" t="s">
        <v>85</v>
      </c>
      <c r="E266" s="95" t="s">
        <v>366</v>
      </c>
      <c r="F266" s="179" t="s">
        <v>367</v>
      </c>
      <c r="G266" s="139"/>
      <c r="H266" s="139"/>
      <c r="I266" s="139"/>
      <c r="J266" s="96" t="s">
        <v>330</v>
      </c>
      <c r="K266" s="97">
        <v>5</v>
      </c>
      <c r="L266" s="138"/>
      <c r="M266" s="139"/>
      <c r="N266" s="138">
        <f>ROUND(L266*K266,2)</f>
        <v>0</v>
      </c>
      <c r="O266" s="134"/>
      <c r="P266" s="134"/>
      <c r="Q266" s="134"/>
      <c r="R266" s="89"/>
      <c r="T266" s="90"/>
      <c r="U266" s="24"/>
      <c r="V266" s="91"/>
      <c r="W266" s="91"/>
      <c r="X266" s="91"/>
      <c r="Y266" s="91"/>
      <c r="Z266" s="91"/>
      <c r="AA266" s="92"/>
      <c r="AR266" s="7"/>
      <c r="AT266" s="7"/>
      <c r="AU266" s="7"/>
      <c r="AY266" s="7"/>
      <c r="BE266" s="93"/>
      <c r="BF266" s="93"/>
      <c r="BG266" s="93"/>
      <c r="BH266" s="93"/>
      <c r="BI266" s="93"/>
      <c r="BJ266" s="7"/>
      <c r="BK266" s="93"/>
      <c r="BL266" s="7"/>
      <c r="BM266" s="7"/>
    </row>
    <row r="267" spans="2:65" s="1" customFormat="1" ht="20.25" customHeight="1">
      <c r="B267" s="84"/>
      <c r="C267" s="85">
        <v>130</v>
      </c>
      <c r="D267" s="85" t="s">
        <v>79</v>
      </c>
      <c r="E267" s="106" t="s">
        <v>144</v>
      </c>
      <c r="F267" s="145" t="s">
        <v>333</v>
      </c>
      <c r="G267" s="134"/>
      <c r="H267" s="134"/>
      <c r="I267" s="134"/>
      <c r="J267" s="105" t="s">
        <v>107</v>
      </c>
      <c r="K267" s="88">
        <v>242</v>
      </c>
      <c r="L267" s="133"/>
      <c r="M267" s="134"/>
      <c r="N267" s="133">
        <f t="shared" si="12"/>
        <v>0</v>
      </c>
      <c r="O267" s="134"/>
      <c r="P267" s="134"/>
      <c r="Q267" s="134"/>
      <c r="R267" s="89"/>
      <c r="T267" s="90"/>
      <c r="U267" s="24"/>
      <c r="V267" s="91"/>
      <c r="W267" s="91"/>
      <c r="X267" s="91"/>
      <c r="Y267" s="91"/>
      <c r="Z267" s="91"/>
      <c r="AA267" s="92"/>
      <c r="AR267" s="7"/>
      <c r="AT267" s="7"/>
      <c r="AU267" s="7"/>
      <c r="AY267" s="7"/>
      <c r="BE267" s="93"/>
      <c r="BF267" s="93"/>
      <c r="BG267" s="93"/>
      <c r="BH267" s="93"/>
      <c r="BI267" s="93"/>
      <c r="BJ267" s="7"/>
      <c r="BK267" s="93"/>
      <c r="BL267" s="7"/>
      <c r="BM267" s="7"/>
    </row>
    <row r="268" spans="2:65" s="1" customFormat="1" ht="20.25" customHeight="1">
      <c r="B268" s="84"/>
      <c r="C268" s="85">
        <v>131</v>
      </c>
      <c r="D268" s="85" t="s">
        <v>79</v>
      </c>
      <c r="E268" s="106" t="s">
        <v>334</v>
      </c>
      <c r="F268" s="181" t="s">
        <v>332</v>
      </c>
      <c r="G268" s="182"/>
      <c r="H268" s="182"/>
      <c r="I268" s="183"/>
      <c r="J268" s="87" t="s">
        <v>111</v>
      </c>
      <c r="K268" s="88">
        <v>1</v>
      </c>
      <c r="L268" s="184"/>
      <c r="M268" s="185"/>
      <c r="N268" s="184">
        <f t="shared" si="12"/>
        <v>0</v>
      </c>
      <c r="O268" s="186"/>
      <c r="P268" s="186"/>
      <c r="Q268" s="185"/>
      <c r="R268" s="89"/>
      <c r="T268" s="90"/>
      <c r="U268" s="24"/>
      <c r="V268" s="91"/>
      <c r="W268" s="91"/>
      <c r="X268" s="91"/>
      <c r="Y268" s="91"/>
      <c r="Z268" s="91"/>
      <c r="AA268" s="92"/>
      <c r="AR268" s="7"/>
      <c r="AT268" s="7"/>
      <c r="AU268" s="7"/>
      <c r="AY268" s="7"/>
      <c r="BE268" s="93"/>
      <c r="BF268" s="93"/>
      <c r="BG268" s="93"/>
      <c r="BH268" s="93"/>
      <c r="BI268" s="93"/>
      <c r="BJ268" s="7"/>
      <c r="BK268" s="93"/>
      <c r="BL268" s="7"/>
      <c r="BM268" s="7"/>
    </row>
    <row r="269" spans="2:65" s="1" customFormat="1" ht="20.25" customHeight="1">
      <c r="B269" s="84"/>
      <c r="C269" s="85">
        <v>132</v>
      </c>
      <c r="D269" s="85" t="s">
        <v>79</v>
      </c>
      <c r="E269" s="106" t="s">
        <v>335</v>
      </c>
      <c r="F269" s="181" t="s">
        <v>331</v>
      </c>
      <c r="G269" s="182"/>
      <c r="H269" s="182"/>
      <c r="I269" s="183"/>
      <c r="J269" s="87" t="s">
        <v>111</v>
      </c>
      <c r="K269" s="88">
        <v>1</v>
      </c>
      <c r="L269" s="184"/>
      <c r="M269" s="185"/>
      <c r="N269" s="184">
        <f t="shared" si="12"/>
        <v>0</v>
      </c>
      <c r="O269" s="186"/>
      <c r="P269" s="186"/>
      <c r="Q269" s="185"/>
      <c r="R269" s="89"/>
      <c r="T269" s="90" t="s">
        <v>1</v>
      </c>
      <c r="U269" s="98" t="s">
        <v>22</v>
      </c>
      <c r="V269" s="99">
        <v>0</v>
      </c>
      <c r="W269" s="99">
        <f>V269*K269</f>
        <v>0</v>
      </c>
      <c r="X269" s="99">
        <v>0</v>
      </c>
      <c r="Y269" s="99">
        <f>X269*K269</f>
        <v>0</v>
      </c>
      <c r="Z269" s="99">
        <v>0</v>
      </c>
      <c r="AA269" s="100">
        <f>Z269*K269</f>
        <v>0</v>
      </c>
      <c r="AR269" s="7" t="s">
        <v>116</v>
      </c>
      <c r="AT269" s="7" t="s">
        <v>79</v>
      </c>
      <c r="AU269" s="7" t="s">
        <v>42</v>
      </c>
      <c r="AY269" s="7" t="s">
        <v>78</v>
      </c>
      <c r="BE269" s="93">
        <f>IF(U269="základní",N269,0)</f>
        <v>0</v>
      </c>
      <c r="BF269" s="93">
        <f>IF(U269="snížená",N269,0)</f>
        <v>0</v>
      </c>
      <c r="BG269" s="93">
        <f>IF(U269="zákl. přenesená",N269,0)</f>
        <v>0</v>
      </c>
      <c r="BH269" s="93">
        <f>IF(U269="sníž. přenesená",N269,0)</f>
        <v>0</v>
      </c>
      <c r="BI269" s="93">
        <f>IF(U269="nulová",N269,0)</f>
        <v>0</v>
      </c>
      <c r="BJ269" s="7" t="s">
        <v>9</v>
      </c>
      <c r="BK269" s="93">
        <f>ROUND(L269*K269,2)</f>
        <v>0</v>
      </c>
      <c r="BL269" s="7" t="s">
        <v>116</v>
      </c>
      <c r="BM269" s="7" t="s">
        <v>123</v>
      </c>
    </row>
    <row r="270" spans="2:18" s="1" customFormat="1" ht="6.75" customHeight="1"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0"/>
    </row>
  </sheetData>
  <sheetProtection/>
  <mergeCells count="473">
    <mergeCell ref="F237:I237"/>
    <mergeCell ref="L237:M237"/>
    <mergeCell ref="N237:Q237"/>
    <mergeCell ref="L164:M164"/>
    <mergeCell ref="N164:Q164"/>
    <mergeCell ref="F163:I163"/>
    <mergeCell ref="L163:M163"/>
    <mergeCell ref="N163:Q163"/>
    <mergeCell ref="F266:I266"/>
    <mergeCell ref="L266:M266"/>
    <mergeCell ref="N266:Q266"/>
    <mergeCell ref="L211:M211"/>
    <mergeCell ref="N211:Q211"/>
    <mergeCell ref="F224:I224"/>
    <mergeCell ref="L224:M224"/>
    <mergeCell ref="N224:Q224"/>
    <mergeCell ref="N218:Q218"/>
    <mergeCell ref="F222:I222"/>
    <mergeCell ref="L222:M222"/>
    <mergeCell ref="N222:Q222"/>
    <mergeCell ref="N223:Q223"/>
    <mergeCell ref="N204:Q204"/>
    <mergeCell ref="F213:I213"/>
    <mergeCell ref="L213:M213"/>
    <mergeCell ref="F125:I125"/>
    <mergeCell ref="L125:M125"/>
    <mergeCell ref="N125:Q125"/>
    <mergeCell ref="F162:I162"/>
    <mergeCell ref="L162:M162"/>
    <mergeCell ref="N162:Q162"/>
    <mergeCell ref="F164:I164"/>
    <mergeCell ref="F192:I192"/>
    <mergeCell ref="L192:M192"/>
    <mergeCell ref="N192:Q192"/>
    <mergeCell ref="F219:I219"/>
    <mergeCell ref="L219:M219"/>
    <mergeCell ref="F203:I203"/>
    <mergeCell ref="L203:M203"/>
    <mergeCell ref="N203:Q203"/>
    <mergeCell ref="F204:I204"/>
    <mergeCell ref="L204:M204"/>
    <mergeCell ref="F200:I200"/>
    <mergeCell ref="L200:M200"/>
    <mergeCell ref="N200:Q200"/>
    <mergeCell ref="F201:I201"/>
    <mergeCell ref="L201:M201"/>
    <mergeCell ref="N201:Q201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L183:M183"/>
    <mergeCell ref="N183:Q183"/>
    <mergeCell ref="F184:I184"/>
    <mergeCell ref="N184:Q184"/>
    <mergeCell ref="F179:I179"/>
    <mergeCell ref="L179:M179"/>
    <mergeCell ref="N179:Q179"/>
    <mergeCell ref="F171:I171"/>
    <mergeCell ref="L171:M171"/>
    <mergeCell ref="N171:Q171"/>
    <mergeCell ref="L178:M178"/>
    <mergeCell ref="N178:Q178"/>
    <mergeCell ref="F177:I177"/>
    <mergeCell ref="L177:M177"/>
    <mergeCell ref="F170:I170"/>
    <mergeCell ref="L170:M170"/>
    <mergeCell ref="N170:Q170"/>
    <mergeCell ref="F155:I155"/>
    <mergeCell ref="L155:M155"/>
    <mergeCell ref="N155:Q155"/>
    <mergeCell ref="N156:Q156"/>
    <mergeCell ref="N168:Q168"/>
    <mergeCell ref="F168:I168"/>
    <mergeCell ref="L158:M158"/>
    <mergeCell ref="L140:M140"/>
    <mergeCell ref="N140:Q140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L245:M245"/>
    <mergeCell ref="N245:Q245"/>
    <mergeCell ref="F244:I244"/>
    <mergeCell ref="L244:M244"/>
    <mergeCell ref="N244:Q244"/>
    <mergeCell ref="F243:I243"/>
    <mergeCell ref="L243:M243"/>
    <mergeCell ref="N243:Q243"/>
    <mergeCell ref="N229:Q229"/>
    <mergeCell ref="F234:I234"/>
    <mergeCell ref="L234:M234"/>
    <mergeCell ref="N234:Q234"/>
    <mergeCell ref="F242:I242"/>
    <mergeCell ref="L242:M242"/>
    <mergeCell ref="N242:Q242"/>
    <mergeCell ref="F240:I240"/>
    <mergeCell ref="L240:M240"/>
    <mergeCell ref="N240:Q240"/>
    <mergeCell ref="F226:I226"/>
    <mergeCell ref="L226:M226"/>
    <mergeCell ref="F230:I230"/>
    <mergeCell ref="L230:M230"/>
    <mergeCell ref="N230:Q230"/>
    <mergeCell ref="F228:I228"/>
    <mergeCell ref="L228:M228"/>
    <mergeCell ref="N228:Q228"/>
    <mergeCell ref="F229:I229"/>
    <mergeCell ref="L229:M229"/>
    <mergeCell ref="F225:I225"/>
    <mergeCell ref="L225:M225"/>
    <mergeCell ref="N225:Q225"/>
    <mergeCell ref="F231:I231"/>
    <mergeCell ref="L231:M231"/>
    <mergeCell ref="N231:Q231"/>
    <mergeCell ref="N226:Q226"/>
    <mergeCell ref="F227:I227"/>
    <mergeCell ref="L227:M227"/>
    <mergeCell ref="N227:Q227"/>
    <mergeCell ref="F233:I233"/>
    <mergeCell ref="F197:I197"/>
    <mergeCell ref="L197:M197"/>
    <mergeCell ref="F193:I193"/>
    <mergeCell ref="L193:M193"/>
    <mergeCell ref="N193:Q193"/>
    <mergeCell ref="N197:Q197"/>
    <mergeCell ref="F194:I194"/>
    <mergeCell ref="L195:M195"/>
    <mergeCell ref="N195:Q195"/>
    <mergeCell ref="F196:I196"/>
    <mergeCell ref="L196:M196"/>
    <mergeCell ref="N196:Q196"/>
    <mergeCell ref="N198:Q198"/>
    <mergeCell ref="F180:I180"/>
    <mergeCell ref="L180:M180"/>
    <mergeCell ref="N180:Q180"/>
    <mergeCell ref="F181:I181"/>
    <mergeCell ref="L181:M181"/>
    <mergeCell ref="N181:Q181"/>
    <mergeCell ref="N194:Q194"/>
    <mergeCell ref="F182:I182"/>
    <mergeCell ref="L128:M128"/>
    <mergeCell ref="N128:Q128"/>
    <mergeCell ref="F152:I152"/>
    <mergeCell ref="F153:I153"/>
    <mergeCell ref="L153:M153"/>
    <mergeCell ref="N153:Q153"/>
    <mergeCell ref="L152:M152"/>
    <mergeCell ref="F141:I141"/>
    <mergeCell ref="F149:I149"/>
    <mergeCell ref="L149:M149"/>
    <mergeCell ref="N149:Q149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N152:Q152"/>
    <mergeCell ref="F172:I172"/>
    <mergeCell ref="L172:M172"/>
    <mergeCell ref="N172:Q172"/>
    <mergeCell ref="N130:Q130"/>
    <mergeCell ref="N131:Q131"/>
    <mergeCell ref="F150:I150"/>
    <mergeCell ref="N88:Q88"/>
    <mergeCell ref="F173:I173"/>
    <mergeCell ref="L173:M173"/>
    <mergeCell ref="N173:Q173"/>
    <mergeCell ref="N94:Q94"/>
    <mergeCell ref="L254:M254"/>
    <mergeCell ref="N254:Q254"/>
    <mergeCell ref="N216:Q216"/>
    <mergeCell ref="L141:M141"/>
    <mergeCell ref="N141:Q141"/>
    <mergeCell ref="F264:I264"/>
    <mergeCell ref="L264:M264"/>
    <mergeCell ref="N264:Q264"/>
    <mergeCell ref="F253:I253"/>
    <mergeCell ref="L253:M253"/>
    <mergeCell ref="N253:Q253"/>
    <mergeCell ref="F254:I254"/>
    <mergeCell ref="N262:Q262"/>
    <mergeCell ref="N256:Q256"/>
    <mergeCell ref="F259:I259"/>
    <mergeCell ref="N191:Q191"/>
    <mergeCell ref="F190:I190"/>
    <mergeCell ref="L190:M190"/>
    <mergeCell ref="N190:Q190"/>
    <mergeCell ref="F205:I205"/>
    <mergeCell ref="L205:M205"/>
    <mergeCell ref="F195:I195"/>
    <mergeCell ref="F198:I198"/>
    <mergeCell ref="L198:M198"/>
    <mergeCell ref="L194:M194"/>
    <mergeCell ref="L199:M199"/>
    <mergeCell ref="N199:Q199"/>
    <mergeCell ref="F151:I151"/>
    <mergeCell ref="L151:M151"/>
    <mergeCell ref="N151:Q151"/>
    <mergeCell ref="F154:I154"/>
    <mergeCell ref="L154:M154"/>
    <mergeCell ref="N154:Q154"/>
    <mergeCell ref="F178:I178"/>
    <mergeCell ref="N177:Q177"/>
    <mergeCell ref="L150:M150"/>
    <mergeCell ref="N150:Q150"/>
    <mergeCell ref="F252:I252"/>
    <mergeCell ref="L252:M252"/>
    <mergeCell ref="N252:Q252"/>
    <mergeCell ref="N251:Q251"/>
    <mergeCell ref="L233:M233"/>
    <mergeCell ref="N233:Q233"/>
    <mergeCell ref="F232:I232"/>
    <mergeCell ref="F251:I251"/>
    <mergeCell ref="L251:M251"/>
    <mergeCell ref="F142:I142"/>
    <mergeCell ref="L142:M142"/>
    <mergeCell ref="N142:Q142"/>
    <mergeCell ref="L232:M232"/>
    <mergeCell ref="N232:Q232"/>
    <mergeCell ref="N217:Q217"/>
    <mergeCell ref="N220:Q220"/>
    <mergeCell ref="F239:I239"/>
    <mergeCell ref="F249:I249"/>
    <mergeCell ref="F265:I265"/>
    <mergeCell ref="L265:M265"/>
    <mergeCell ref="N265:Q265"/>
    <mergeCell ref="F268:I268"/>
    <mergeCell ref="L268:M268"/>
    <mergeCell ref="N268:Q268"/>
    <mergeCell ref="F267:I267"/>
    <mergeCell ref="L267:M267"/>
    <mergeCell ref="N267:Q267"/>
    <mergeCell ref="L249:M249"/>
    <mergeCell ref="N249:Q249"/>
    <mergeCell ref="F250:I250"/>
    <mergeCell ref="L250:M250"/>
    <mergeCell ref="N250:Q250"/>
    <mergeCell ref="H1:K1"/>
    <mergeCell ref="L239:M239"/>
    <mergeCell ref="L236:M236"/>
    <mergeCell ref="N236:Q236"/>
    <mergeCell ref="L217:M217"/>
    <mergeCell ref="S2:AC2"/>
    <mergeCell ref="N235:Q235"/>
    <mergeCell ref="N248:Q248"/>
    <mergeCell ref="N123:Q123"/>
    <mergeCell ref="N133:Q133"/>
    <mergeCell ref="N144:Q144"/>
    <mergeCell ref="N167:Q167"/>
    <mergeCell ref="N207:Q207"/>
    <mergeCell ref="N148:Q148"/>
    <mergeCell ref="N239:Q239"/>
    <mergeCell ref="F263:I263"/>
    <mergeCell ref="L263:M263"/>
    <mergeCell ref="N263:Q263"/>
    <mergeCell ref="F255:I255"/>
    <mergeCell ref="L255:M255"/>
    <mergeCell ref="N255:Q255"/>
    <mergeCell ref="N257:Q257"/>
    <mergeCell ref="N260:Q260"/>
    <mergeCell ref="F269:I269"/>
    <mergeCell ref="L269:M269"/>
    <mergeCell ref="N269:Q269"/>
    <mergeCell ref="F258:I258"/>
    <mergeCell ref="L258:M258"/>
    <mergeCell ref="N258:Q258"/>
    <mergeCell ref="F261:I261"/>
    <mergeCell ref="L261:M261"/>
    <mergeCell ref="N261:Q261"/>
    <mergeCell ref="L259:M259"/>
    <mergeCell ref="L220:M220"/>
    <mergeCell ref="F216:I216"/>
    <mergeCell ref="L216:M216"/>
    <mergeCell ref="N209:Q209"/>
    <mergeCell ref="L214:M214"/>
    <mergeCell ref="F215:I215"/>
    <mergeCell ref="L215:M215"/>
    <mergeCell ref="L210:M210"/>
    <mergeCell ref="N210:Q210"/>
    <mergeCell ref="F209:I209"/>
    <mergeCell ref="L209:M209"/>
    <mergeCell ref="N213:Q213"/>
    <mergeCell ref="N215:Q215"/>
    <mergeCell ref="N158:Q158"/>
    <mergeCell ref="F158:I158"/>
    <mergeCell ref="F159:I159"/>
    <mergeCell ref="L159:M159"/>
    <mergeCell ref="N159:Q159"/>
    <mergeCell ref="F202:I202"/>
    <mergeCell ref="L202:M202"/>
    <mergeCell ref="N202:Q202"/>
    <mergeCell ref="L168:M168"/>
    <mergeCell ref="F199:I199"/>
    <mergeCell ref="N205:Q205"/>
    <mergeCell ref="L206:M206"/>
    <mergeCell ref="N206:Q206"/>
    <mergeCell ref="F214:I214"/>
    <mergeCell ref="N214:Q214"/>
    <mergeCell ref="F211:I211"/>
    <mergeCell ref="F208:I208"/>
    <mergeCell ref="L208:M208"/>
    <mergeCell ref="N208:Q208"/>
    <mergeCell ref="F210:I210"/>
    <mergeCell ref="F147:I147"/>
    <mergeCell ref="L147:M147"/>
    <mergeCell ref="N147:Q147"/>
    <mergeCell ref="F157:I157"/>
    <mergeCell ref="L157:M157"/>
    <mergeCell ref="N157:Q157"/>
    <mergeCell ref="F148:I148"/>
    <mergeCell ref="L148:M148"/>
    <mergeCell ref="F156:I156"/>
    <mergeCell ref="L156:M156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34:I134"/>
    <mergeCell ref="L134:M134"/>
    <mergeCell ref="N134:Q134"/>
    <mergeCell ref="F135:I135"/>
    <mergeCell ref="L135:M135"/>
    <mergeCell ref="N135:Q135"/>
    <mergeCell ref="F140:I140"/>
    <mergeCell ref="F113:P113"/>
    <mergeCell ref="M115:P115"/>
    <mergeCell ref="F120:I120"/>
    <mergeCell ref="L120:M120"/>
    <mergeCell ref="N120:Q120"/>
    <mergeCell ref="F132:I132"/>
    <mergeCell ref="L132:M132"/>
    <mergeCell ref="N132:Q132"/>
    <mergeCell ref="N121:Q121"/>
    <mergeCell ref="N122:Q122"/>
    <mergeCell ref="M117:Q117"/>
    <mergeCell ref="M118:Q118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N87:Q87"/>
    <mergeCell ref="N89:Q89"/>
    <mergeCell ref="N95:Q95"/>
    <mergeCell ref="N96:Q96"/>
    <mergeCell ref="M82:Q82"/>
    <mergeCell ref="M83:Q83"/>
    <mergeCell ref="N90:Q90"/>
    <mergeCell ref="N91:Q91"/>
    <mergeCell ref="N92:Q92"/>
    <mergeCell ref="N93:Q93"/>
    <mergeCell ref="H35:J35"/>
    <mergeCell ref="M35:P35"/>
    <mergeCell ref="L37:P37"/>
    <mergeCell ref="C76:Q76"/>
    <mergeCell ref="C85:G85"/>
    <mergeCell ref="N85:Q85"/>
    <mergeCell ref="M27:P27"/>
    <mergeCell ref="M29:P29"/>
    <mergeCell ref="F78:P78"/>
    <mergeCell ref="M80:P80"/>
    <mergeCell ref="H32:J32"/>
    <mergeCell ref="M32:P32"/>
    <mergeCell ref="H33:J33"/>
    <mergeCell ref="M33:P33"/>
    <mergeCell ref="H34:J34"/>
    <mergeCell ref="M34:P34"/>
    <mergeCell ref="H31:J31"/>
    <mergeCell ref="M31:P31"/>
    <mergeCell ref="O13:P13"/>
    <mergeCell ref="O14:P14"/>
    <mergeCell ref="O16:P16"/>
    <mergeCell ref="O17:P17"/>
    <mergeCell ref="O19:P19"/>
    <mergeCell ref="O20:P20"/>
    <mergeCell ref="E23:L23"/>
    <mergeCell ref="M26:P26"/>
    <mergeCell ref="O10:P10"/>
    <mergeCell ref="O11:P11"/>
    <mergeCell ref="C2:Q2"/>
    <mergeCell ref="C4:Q4"/>
    <mergeCell ref="F6:P6"/>
    <mergeCell ref="O8:P8"/>
    <mergeCell ref="F174:I174"/>
    <mergeCell ref="L174:M174"/>
    <mergeCell ref="N174:Q174"/>
    <mergeCell ref="F186:I186"/>
    <mergeCell ref="L186:M186"/>
    <mergeCell ref="N186:Q186"/>
    <mergeCell ref="L182:M182"/>
    <mergeCell ref="N182:Q182"/>
    <mergeCell ref="F183:I183"/>
    <mergeCell ref="L184:M184"/>
    <mergeCell ref="F160:I160"/>
    <mergeCell ref="L160:M160"/>
    <mergeCell ref="N160:Q160"/>
    <mergeCell ref="F175:I175"/>
    <mergeCell ref="L175:M175"/>
    <mergeCell ref="N175:Q175"/>
    <mergeCell ref="F161:I161"/>
    <mergeCell ref="L161:M161"/>
    <mergeCell ref="N161:Q161"/>
    <mergeCell ref="F165:I165"/>
    <mergeCell ref="L165:M165"/>
    <mergeCell ref="N165:Q165"/>
    <mergeCell ref="F169:I169"/>
    <mergeCell ref="L169:M169"/>
    <mergeCell ref="F212:I212"/>
    <mergeCell ref="L212:M212"/>
    <mergeCell ref="N212:Q212"/>
    <mergeCell ref="N169:Q169"/>
    <mergeCell ref="F206:I206"/>
    <mergeCell ref="N176:Q176"/>
    <mergeCell ref="F221:I221"/>
    <mergeCell ref="L221:M221"/>
    <mergeCell ref="N221:Q221"/>
    <mergeCell ref="F217:I217"/>
    <mergeCell ref="N219:Q219"/>
    <mergeCell ref="F223:I223"/>
    <mergeCell ref="L223:M223"/>
    <mergeCell ref="F220:I220"/>
    <mergeCell ref="F218:I218"/>
    <mergeCell ref="L218:M218"/>
    <mergeCell ref="L241:M241"/>
    <mergeCell ref="N241:Q241"/>
    <mergeCell ref="F247:I247"/>
    <mergeCell ref="L247:M247"/>
    <mergeCell ref="N247:Q247"/>
    <mergeCell ref="F246:I246"/>
    <mergeCell ref="L246:M246"/>
    <mergeCell ref="N246:Q246"/>
    <mergeCell ref="F241:I241"/>
    <mergeCell ref="F245:I245"/>
    <mergeCell ref="F238:I238"/>
    <mergeCell ref="L238:M238"/>
    <mergeCell ref="N238:Q238"/>
    <mergeCell ref="F236:I236"/>
    <mergeCell ref="N259:Q259"/>
    <mergeCell ref="F166:I166"/>
    <mergeCell ref="L166:M166"/>
    <mergeCell ref="N166:Q166"/>
    <mergeCell ref="F176:I176"/>
    <mergeCell ref="L176:M176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Herbstová Petra</cp:lastModifiedBy>
  <cp:lastPrinted>2017-02-20T17:36:18Z</cp:lastPrinted>
  <dcterms:created xsi:type="dcterms:W3CDTF">2016-03-15T14:32:29Z</dcterms:created>
  <dcterms:modified xsi:type="dcterms:W3CDTF">2017-02-21T09:25:29Z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