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2"/>
  </bookViews>
  <sheets>
    <sheet name="Rekapitulace stavby" sheetId="1" r:id="rId1"/>
    <sheet name="so01 - SO 01 - Stavební ú..." sheetId="2" r:id="rId2"/>
    <sheet name="opl - SO 02 - Stavba nové..." sheetId="3" r:id="rId3"/>
    <sheet name="plocha - SO 03 - Stavba z..." sheetId="4" r:id="rId4"/>
    <sheet name="slp - Slaboproud - EZS, C..." sheetId="5" r:id="rId5"/>
    <sheet name="vrn - Vedlejší a ostatní ..." sheetId="6" r:id="rId6"/>
    <sheet name="Pokyny pro vyplnění" sheetId="7" r:id="rId7"/>
  </sheets>
  <definedNames>
    <definedName name="_xlnm._FilterDatabase" localSheetId="2" hidden="1">'opl - SO 02 - Stavba nové...'!$C$86:$K$86</definedName>
    <definedName name="_xlnm._FilterDatabase" localSheetId="3" hidden="1">'plocha - SO 03 - Stavba z...'!$C$82:$K$82</definedName>
    <definedName name="_xlnm._FilterDatabase" localSheetId="4" hidden="1">'slp - Slaboproud - EZS, C...'!$C$77:$K$77</definedName>
    <definedName name="_xlnm._FilterDatabase" localSheetId="1" hidden="1">'so01 - SO 01 - Stavební ú...'!$C$88:$K$88</definedName>
    <definedName name="_xlnm._FilterDatabase" localSheetId="5" hidden="1">'vrn - Vedlejší a ostatní ...'!$C$80:$K$80</definedName>
    <definedName name="_xlnm.Print_Titles" localSheetId="2">'opl - SO 02 - Stavba nové...'!$86:$86</definedName>
    <definedName name="_xlnm.Print_Titles" localSheetId="3">'plocha - SO 03 - Stavba z...'!$82:$82</definedName>
    <definedName name="_xlnm.Print_Titles" localSheetId="0">'Rekapitulace stavby'!$49:$49</definedName>
    <definedName name="_xlnm.Print_Titles" localSheetId="4">'slp - Slaboproud - EZS, C...'!$77:$77</definedName>
    <definedName name="_xlnm.Print_Titles" localSheetId="1">'so01 - SO 01 - Stavební ú...'!$88:$88</definedName>
    <definedName name="_xlnm.Print_Titles" localSheetId="5">'vrn - Vedlejší a ostatní ...'!$80:$80</definedName>
    <definedName name="_xlnm.Print_Area" localSheetId="2">'opl - SO 02 - Stavba nové...'!$C$4:$J$36,'opl - SO 02 - Stavba nové...'!$C$42:$J$68,'opl - SO 02 - Stavba nové...'!$C$74:$K$194</definedName>
    <definedName name="_xlnm.Print_Area" localSheetId="3">'plocha - SO 03 - Stavba z...'!$C$4:$J$36,'plocha - SO 03 - Stavba z...'!$C$42:$J$64,'plocha - SO 03 - Stavba z...'!$C$70:$K$142</definedName>
    <definedName name="_xlnm.Print_Area" localSheetId="6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stavby'!$C$39:$AQ$57</definedName>
    <definedName name="_xlnm.Print_Area" localSheetId="4">'slp - Slaboproud - EZS, C...'!$C$4:$J$36,'slp - Slaboproud - EZS, C...'!$C$42:$J$59,'slp - Slaboproud - EZS, C...'!$C$65:$K$81</definedName>
    <definedName name="_xlnm.Print_Area" localSheetId="1">'so01 - SO 01 - Stavební ú...'!$C$4:$J$36,'so01 - SO 01 - Stavební ú...'!$C$42:$J$70,'so01 - SO 01 - Stavební ú...'!$C$76:$K$202</definedName>
    <definedName name="_xlnm.Print_Area" localSheetId="5">'vrn - Vedlejší a ostatní ...'!$C$4:$J$36,'vrn - Vedlejší a ostatní ...'!$C$42:$J$62,'vrn - Vedlejší a ostatní ...'!$C$68:$K$98</definedName>
  </definedNames>
  <calcPr fullCalcOnLoad="1"/>
</workbook>
</file>

<file path=xl/sharedStrings.xml><?xml version="1.0" encoding="utf-8"?>
<sst xmlns="http://schemas.openxmlformats.org/spreadsheetml/2006/main" count="3994" uniqueCount="855">
  <si>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</si>
  <si>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</si>
  <si>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</si>
  <si>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</si>
  <si>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</si>
  <si>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</si>
  <si>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</si>
  <si>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</si>
  <si>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</si>
  <si>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</si>
  <si>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</si>
  <si>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</si>
  <si>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{81018604-89df-4039-995a-25b9b5a085d9}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</si>
  <si>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</si>
  <si>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</si>
  <si>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</si>
  <si>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</si>
  <si>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</si>
  <si>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</si>
  <si>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</si>
  <si>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</si>
  <si>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odol_plot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</si>
  <si>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</si>
  <si>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</si>
  <si>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</si>
  <si>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Stavební úpravy návštěvní budovy , objekt č. 004</t>
  </si>
  <si>
    <t>KSO:</t>
  </si>
  <si>
    <t/>
  </si>
  <si>
    <t>CC-CZ:</t>
  </si>
  <si>
    <t>Místo:</t>
  </si>
  <si>
    <t>Odolov, st.p.č. 222, p.p.č. 712/12 a 712/14</t>
  </si>
  <si>
    <t>Datum:</t>
  </si>
  <si>
    <t>31.10.2016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</si>
  <si>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</si>
  <si>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</si>
  <si>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</si>
  <si>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</si>
  <si>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</si>
  <si>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</si>
  <si>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</si>
  <si>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</si>
  <si>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</si>
  <si>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</si>
  <si>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</si>
  <si>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</si>
  <si>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</si>
  <si>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</si>
  <si>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</si>
  <si>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</si>
  <si>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</si>
  <si>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</si>
  <si>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</si>
  <si>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</si>
  <si>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</si>
  <si>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</si>
  <si>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</si>
  <si>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</si>
  <si>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</si>
  <si>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</si>
  <si>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</si>
  <si>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</si>
  <si>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</si>
  <si>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</si>
  <si>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</si>
  <si>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</si>
  <si>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</si>
  <si>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</si>
  <si>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</si>
  <si>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</si>
  <si>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</si>
  <si>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</si>
  <si>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</si>
  <si>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</si>
  <si>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</si>
  <si>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</si>
  <si>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</si>
  <si>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</si>
  <si>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</si>
  <si>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</si>
  <si>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</si>
  <si>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</si>
  <si>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SO 01 - Stavební úpravy návštěvní budovy</t>
  </si>
  <si>
    <t>STA</t>
  </si>
  <si>
    <t>1</t>
  </si>
  <si>
    <t>{1128b2ca-c1e4-4e61-9c19-46af78a7054e}</t>
  </si>
  <si>
    <t>2</t>
  </si>
  <si>
    <t>opl</t>
  </si>
  <si>
    <t>SO 02 - Stavba nového oplocení</t>
  </si>
  <si>
    <t>{7a7fb1e3-babe-43fd-906d-9c8fe535d80c}</t>
  </si>
  <si>
    <t>plocha</t>
  </si>
  <si>
    <t>SO 03 - Stavba zpevňujících ploch - Chodníky</t>
  </si>
  <si>
    <t>{0fdef0e6-d129-4858-bdc1-8e00b8b4fd27}</t>
  </si>
  <si>
    <t>slp</t>
  </si>
  <si>
    <t>Slaboproud - EZS, CCTV, EKV a SK</t>
  </si>
  <si>
    <t>{6fb2b2ef-4272-4c5b-92c2-3f8c9ec7c898}</t>
  </si>
  <si>
    <t>vrn</t>
  </si>
  <si>
    <t>Vedlejší a ostatní náklady</t>
  </si>
  <si>
    <t>{9fbf747b-4a84-4e63-97e3-8749b2184be7}</t>
  </si>
  <si>
    <t>Zpět na list:</t>
  </si>
  <si>
    <t>a2</t>
  </si>
  <si>
    <t>0,756</t>
  </si>
  <si>
    <t>a4</t>
  </si>
  <si>
    <t>9,614</t>
  </si>
  <si>
    <t>KRYCÍ LIST SOUPISU</t>
  </si>
  <si>
    <t>a5</t>
  </si>
  <si>
    <t>38,815</t>
  </si>
  <si>
    <t>a7</t>
  </si>
  <si>
    <t>22,5</t>
  </si>
  <si>
    <t>Objekt:</t>
  </si>
  <si>
    <t>so01 - SO 01 - Stavební úpravy návštěvní budovy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</si>
  <si>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</si>
  <si>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</si>
  <si>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</si>
  <si>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</si>
  <si>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</si>
  <si>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</si>
  <si>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</si>
  <si>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</si>
  <si>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</si>
  <si>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</si>
  <si>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</si>
  <si>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</si>
  <si>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</si>
  <si>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</si>
  <si>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</si>
  <si>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</si>
  <si>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</si>
  <si>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</si>
  <si>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</si>
  <si>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</si>
  <si>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</si>
  <si>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</si>
  <si>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</si>
  <si>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</si>
  <si>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</si>
  <si>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</si>
  <si>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</si>
  <si>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</si>
  <si>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</si>
  <si>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</si>
  <si>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</si>
  <si>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</si>
  <si>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</si>
  <si>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</si>
  <si>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</si>
  <si>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</si>
  <si>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</si>
  <si>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</si>
  <si>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</si>
  <si>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z cihel pálených na MC</t>
  </si>
  <si>
    <t>m3</t>
  </si>
  <si>
    <t>CS ÚRS 2016 01</t>
  </si>
  <si>
    <t>4</t>
  </si>
  <si>
    <t>2100970493</t>
  </si>
  <si>
    <t>PP</t>
  </si>
  <si>
    <t>Vyzdívka mezi nosníky cihlami pálenými na maltu cementovou</t>
  </si>
  <si>
    <t>VV</t>
  </si>
  <si>
    <t>1,5*0,3*0,1</t>
  </si>
  <si>
    <t>317944323</t>
  </si>
  <si>
    <t>Válcované nosníky č.14 až 22 dodatečně osazované do připravených otvorů</t>
  </si>
  <si>
    <t>t</t>
  </si>
  <si>
    <t>218907548</t>
  </si>
  <si>
    <t>Válcované nosníky dodatečně osazované do připravených otvorů bez zazdění hlav č. 14 až 22</t>
  </si>
  <si>
    <t>1,5*3*0,001*21,9</t>
  </si>
  <si>
    <t>340239222</t>
  </si>
  <si>
    <t>Zazdívka otvorů pl do 4 m2 v příčkách nebo stěnách z cihel P+D tl 115 mm</t>
  </si>
  <si>
    <t>m2</t>
  </si>
  <si>
    <t>1637968031</t>
  </si>
  <si>
    <t>Zazdívka otvorů v příčkách nebo stěnách plochy přes 1 m2 do 4 m2 cihlami P+D, pevnosti P10, tl. příčky 115 mm</t>
  </si>
  <si>
    <t>1,1*2,12-0,8*1,97</t>
  </si>
  <si>
    <t>346244381</t>
  </si>
  <si>
    <t>Plentování jednostranné v do 200 mm válcovaných nosníků cihlami</t>
  </si>
  <si>
    <t>1403131422</t>
  </si>
  <si>
    <t>Plentování ocelových válcovaných nosníků jednostranné cihlami na maltu, výška stojiny do 200 mm</t>
  </si>
  <si>
    <t>1,5*0,18*2</t>
  </si>
  <si>
    <t>5</t>
  </si>
  <si>
    <t>346481121</t>
  </si>
  <si>
    <t>Zaplentování rýh, potrubí, výklenků nebo nik ve stropu rabicovým pletivem</t>
  </si>
  <si>
    <t>-256720767</t>
  </si>
  <si>
    <t>Zaplentování rýh, potrubí, válcovaných nosníků, výklenků nebo nik jakéhokoliv tvaru, na maltu pod stropy rabicovým pletivem</t>
  </si>
  <si>
    <t>1,5*0,5*2</t>
  </si>
  <si>
    <t>6</t>
  </si>
  <si>
    <t>Úpravy povrchů, podlahy a osazování výplní</t>
  </si>
  <si>
    <t>612325302</t>
  </si>
  <si>
    <t>Vápenocementová štuková omítka ostění nebo nadpraží</t>
  </si>
  <si>
    <t>128479492</t>
  </si>
  <si>
    <t>Vápenocementová nebo vápenná omítka ostění nebo nadpraží štuková</t>
  </si>
  <si>
    <t>a2*2</t>
  </si>
  <si>
    <t>7</t>
  </si>
  <si>
    <t>619995001</t>
  </si>
  <si>
    <t>Začištění omítek kolem oken, dveří, podlah nebo obkladů</t>
  </si>
  <si>
    <t>m</t>
  </si>
  <si>
    <t>-742604444</t>
  </si>
  <si>
    <t>Začištění omítek (s dodáním hmot) kolem oken, dveří, podlah, obkladů apod.</t>
  </si>
  <si>
    <t>(1,1+2,12*2)*2</t>
  </si>
  <si>
    <t>8</t>
  </si>
  <si>
    <t>63131011</t>
  </si>
  <si>
    <t>Doplnění kontrukce podlahy v místě vybouraného otvoru (např mazanina, XPS, krytina)</t>
  </si>
  <si>
    <t>-693423844</t>
  </si>
  <si>
    <t>1,12*0,3</t>
  </si>
  <si>
    <t>9</t>
  </si>
  <si>
    <t>642944121</t>
  </si>
  <si>
    <t>Osazování ocelových zárubní dodatečné pl do 2,5 m2</t>
  </si>
  <si>
    <t>kus</t>
  </si>
  <si>
    <t>1059667984</t>
  </si>
  <si>
    <t>Osazení ocelových dveřních zárubní lisovaných nebo z úhelníků dodatečně s vybetonováním prahu, plochy do 2,5 m2</t>
  </si>
  <si>
    <t>10</t>
  </si>
  <si>
    <t>M</t>
  </si>
  <si>
    <t>553311300</t>
  </si>
  <si>
    <t>zárubeň ocelová pro běžné zdění H 125 800 L/P požární</t>
  </si>
  <si>
    <t>1286565730</t>
  </si>
  <si>
    <t>Zárubně kovové zárubně ocelové pro zdění H 125 800 L/P</t>
  </si>
  <si>
    <t>Ostatní konstrukce a práce, bourání</t>
  </si>
  <si>
    <t>11</t>
  </si>
  <si>
    <t>949101111</t>
  </si>
  <si>
    <t>Lešení pomocné pro objekty pozemních staveb s lešeňovou podlahou v do 1,9 m zatížení do 150 kg/m2</t>
  </si>
  <si>
    <t>-873352737</t>
  </si>
  <si>
    <t>Lešení pomocné pracovní pro objekty pozemních staveb pro zatížení do 150 kg/m2, o výšce lešeňové podlahy do 1,9 m</t>
  </si>
  <si>
    <t>3*3*6</t>
  </si>
  <si>
    <t>12</t>
  </si>
  <si>
    <t>952902031</t>
  </si>
  <si>
    <t>Čištění budov omytí hladkých podlah - dle skut</t>
  </si>
  <si>
    <t>-1272617755</t>
  </si>
  <si>
    <t>Čištění budov při provádění oprav a udržovacích prací podlah hladkých omytím</t>
  </si>
  <si>
    <t>13</t>
  </si>
  <si>
    <t>95395011</t>
  </si>
  <si>
    <t>Ověření rozvodů sítí v místě bouraného otvoru</t>
  </si>
  <si>
    <t>1537939770</t>
  </si>
  <si>
    <t>14</t>
  </si>
  <si>
    <t>967031132</t>
  </si>
  <si>
    <t>Přisekání rovných ostění v cihelném zdivu na MV nebo MVC</t>
  </si>
  <si>
    <t>-1605790367</t>
  </si>
  <si>
    <t>Přisekání (špicování) plošné nebo rovných ostění zdiva z cihel pálených rovných ostění, bez odstupu, po hrubém vybourání otvorů, na maltu vápennou nebo vápenocementovou</t>
  </si>
  <si>
    <t>2,12*0,3*2</t>
  </si>
  <si>
    <t>971033641</t>
  </si>
  <si>
    <t>Vybourání otvorů ve zdivu cihelném pl do 4 m2 na MVC nebo MV tl do 300 mm</t>
  </si>
  <si>
    <t>-752967107</t>
  </si>
  <si>
    <t>Vybourání otvorů ve zdivu základovém nebo nadzákladovém z cihel, tvárnic, příčkovek z cihel pálených na maltu vápennou nebo vápenocementovou plochy do 4 m2, tl. do 300 mm</t>
  </si>
  <si>
    <t>1,1*2,12*0,3</t>
  </si>
  <si>
    <t>16</t>
  </si>
  <si>
    <t>974031666</t>
  </si>
  <si>
    <t>Vysekání rýh ve zdivu cihelném pro vtahování nosníků hl do 150 mm v do 250 mm</t>
  </si>
  <si>
    <t>-300961152</t>
  </si>
  <si>
    <t>Vysekání rýh ve zdivu cihelném na maltu vápennou nebo vápenocementovou pro vtahování nosníků do zdí, před vybouráním otvoru do hl. 150 mm, při v. nosníku do 250 mm</t>
  </si>
  <si>
    <t>1,5*2</t>
  </si>
  <si>
    <t>997</t>
  </si>
  <si>
    <t>Přesun sutě</t>
  </si>
  <si>
    <t>17</t>
  </si>
  <si>
    <t>997013112</t>
  </si>
  <si>
    <t>Vnitrostaveništní doprava suti a vybouraných hmot pro budovy v do 9 m s použitím mechanizace</t>
  </si>
  <si>
    <t>1550619739</t>
  </si>
  <si>
    <t>Vnitrostaveništní doprava suti a vybouraných hmot vodorovně do 50 m svisle s použitím mechanizace pro budovy a haly výšky přes 6 do 9 m</t>
  </si>
  <si>
    <t>18</t>
  </si>
  <si>
    <t>997013501</t>
  </si>
  <si>
    <t>Odvoz suti a vybouraných hmot na skládku nebo meziskládku do 1 km se složením</t>
  </si>
  <si>
    <t>-1648362320</t>
  </si>
  <si>
    <t>Odvoz suti a vybouraných hmot na skládku nebo meziskládku se složením, na vzdálenost do 1 km</t>
  </si>
  <si>
    <t>19</t>
  </si>
  <si>
    <t>997013509</t>
  </si>
  <si>
    <t>Příplatek k odvozu suti a vybouraných hmot na skládku ZKD 1 km přes 1 km</t>
  </si>
  <si>
    <t>-356065103</t>
  </si>
  <si>
    <t>Odvoz suti a vybouraných hmot na skládku nebo meziskládku se složením, na vzdálenost Příplatek k ceně za každý další i započatý 1 km přes 1 km</t>
  </si>
  <si>
    <t>1,777*9 'Přepočtené koeficientem množství</t>
  </si>
  <si>
    <t>20</t>
  </si>
  <si>
    <t>997013831</t>
  </si>
  <si>
    <t>Poplatek za uložení stavebního směsného odpadu na skládce (skládkovné)</t>
  </si>
  <si>
    <t>928564786</t>
  </si>
  <si>
    <t>Poplatek za uložení stavebního odpadu na skládce (skládkovné) směsného</t>
  </si>
  <si>
    <t>998</t>
  </si>
  <si>
    <t>Přesun hmot</t>
  </si>
  <si>
    <t>998011002</t>
  </si>
  <si>
    <t>Přesun hmot pro budovy zděné v do 12 m</t>
  </si>
  <si>
    <t>864712533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</si>
  <si>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</si>
  <si>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</si>
  <si>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</si>
  <si>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763</t>
  </si>
  <si>
    <t>Konstrukce suché výstavby</t>
  </si>
  <si>
    <t>22</t>
  </si>
  <si>
    <t>763131751</t>
  </si>
  <si>
    <t>Montáž parotěsné zábrany do SDK podhledu</t>
  </si>
  <si>
    <t>-1132301348</t>
  </si>
  <si>
    <t>Podhled ze sádrokartonových desek ostatní práce a konstrukce na podhledech ze sádrokartonových desek montáž parotěsné zábrany</t>
  </si>
  <si>
    <t>23</t>
  </si>
  <si>
    <t>2832921</t>
  </si>
  <si>
    <t>fólie parozábrana doplnění stávající v podkroví</t>
  </si>
  <si>
    <t>32</t>
  </si>
  <si>
    <t>173582192</t>
  </si>
  <si>
    <t>a7*1,15</t>
  </si>
  <si>
    <t>24</t>
  </si>
  <si>
    <t>763161721</t>
  </si>
  <si>
    <t>SDK podkroví deska 1xDF 12,5 bez TI dvouvrstvá spodní kce profil CD+UD REI 30</t>
  </si>
  <si>
    <t>2099889033</t>
  </si>
  <si>
    <t>Podkroví ze sádrokartonových desek dvouvrstvá spodní konstrukce z ocelových profilů CD, UD jednoduše opláštěná deskou protipožární DF, tl. 12,5 mm, bez TI , REI 15</t>
  </si>
  <si>
    <t>25</t>
  </si>
  <si>
    <t>763162811</t>
  </si>
  <si>
    <t>Demontáž desek jednoduché opláštění SDK podkroví</t>
  </si>
  <si>
    <t>981320830</t>
  </si>
  <si>
    <t>Demontáž podkroví ze sádrokartonových desek desek, opláštění jednoduché</t>
  </si>
  <si>
    <t>1,5*2,5*6</t>
  </si>
  <si>
    <t>26</t>
  </si>
  <si>
    <t>998763302</t>
  </si>
  <si>
    <t>Přesun hmot tonážní pro sádrokartonové konstrukce v objektech v do 12 m</t>
  </si>
  <si>
    <t>1118861597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</si>
  <si>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</si>
  <si>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766</t>
  </si>
  <si>
    <t>Konstrukce truhlářské</t>
  </si>
  <si>
    <t>27</t>
  </si>
  <si>
    <t>766660021</t>
  </si>
  <si>
    <t>Montáž dveřních křídel otvíravých 1křídlových š do 0,8 m požárních do ocelové zárubně</t>
  </si>
  <si>
    <t>-374863969</t>
  </si>
  <si>
    <t>Montáž dveřních křídel dřevěných nebo plastových otevíravých do ocelové zárubně protipožárních jednokřídlových, šířky do 800 mm</t>
  </si>
  <si>
    <t>28</t>
  </si>
  <si>
    <t>611656100</t>
  </si>
  <si>
    <t>dveře vnitřní požárně odolné, CPL fólie,odolnost EW 15 DP3 C, 1křídlové 80 x 197 cm, kování, zámek, plné, design dřeva, příprava pro napojení SLP</t>
  </si>
  <si>
    <t>727740902</t>
  </si>
  <si>
    <t>29</t>
  </si>
  <si>
    <t>766660717</t>
  </si>
  <si>
    <t>Montáž dveřních křídel samozavírače na ocelovou zárubeň</t>
  </si>
  <si>
    <t>-1413641016</t>
  </si>
  <si>
    <t>Montáž dveřních křídel dřevěných nebo plastových ostatní práce samozavírače na zárubeň ocelovou</t>
  </si>
  <si>
    <t>30</t>
  </si>
  <si>
    <t>5491725</t>
  </si>
  <si>
    <t>samozavírač dveří hydraulický požární</t>
  </si>
  <si>
    <t>1134016073</t>
  </si>
  <si>
    <t>31</t>
  </si>
  <si>
    <t>998766102</t>
  </si>
  <si>
    <t>Přesun hmot tonážní pro konstrukce truhlářské v objektech v do 12 m</t>
  </si>
  <si>
    <t>-115976880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</si>
  <si>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</si>
  <si>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</si>
  <si>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</si>
  <si>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767662210</t>
  </si>
  <si>
    <t>Montáž mříží otvíravých</t>
  </si>
  <si>
    <t>203521941</t>
  </si>
  <si>
    <t>33</t>
  </si>
  <si>
    <t>55399011</t>
  </si>
  <si>
    <t>Ocelová mříž střešních oken, zajištění vysacím zámkem, kotvení</t>
  </si>
  <si>
    <t>kg</t>
  </si>
  <si>
    <t>-2066298355</t>
  </si>
  <si>
    <t>a5*6</t>
  </si>
  <si>
    <t>34</t>
  </si>
  <si>
    <t>998767102</t>
  </si>
  <si>
    <t>Přesun hmot tonážní pro zámečnické konstrukce v objektech v do 12 m</t>
  </si>
  <si>
    <t>-1826955953</t>
  </si>
  <si>
    <t>Přesun hmot pro zámečnické konstrukce stanovený z hmotnosti přesunovaného materiálu vodorovná dopravní vzdálenost do 50 m v objektech výšky přes 6 do 12 m</t>
  </si>
  <si>
    <t>783</t>
  </si>
  <si>
    <t>Dokončovací práce - nátěry</t>
  </si>
  <si>
    <t>35</t>
  </si>
  <si>
    <t>783314201</t>
  </si>
  <si>
    <t>Základní antikorozní jednonásobný syntetický standardní nátěr zámečnických konstrukcí</t>
  </si>
  <si>
    <t>-1748301927</t>
  </si>
  <si>
    <t>Základní antikorozní nátěr zámečnických konstrukcí jednonásobný syntetický standardní</t>
  </si>
  <si>
    <t>((0,85+1,9)*2*2,76+0,85*5*1,57+0,16*6*3,77+1,9*5*1,21)*1,05</t>
  </si>
  <si>
    <t>36</t>
  </si>
  <si>
    <t>783315101</t>
  </si>
  <si>
    <t>Jednonásobný syntetický standardní mezinátěr zámečnických konstrukcí</t>
  </si>
  <si>
    <t>-929655565</t>
  </si>
  <si>
    <t>Mezinátěr zámečnických konstrukcí jednonásobný syntetický standardní</t>
  </si>
  <si>
    <t>37</t>
  </si>
  <si>
    <t>783317101</t>
  </si>
  <si>
    <t>Krycí jednonásobný syntetický standardní nátěr zámečnických konstrukcí</t>
  </si>
  <si>
    <t>-2143300518</t>
  </si>
  <si>
    <t>Krycí nátěr (email) zámečnických konstrukcí jednonásobný syntetický standardní</t>
  </si>
  <si>
    <t>784</t>
  </si>
  <si>
    <t>Dokončovací práce - malby a tapety</t>
  </si>
  <si>
    <t>38</t>
  </si>
  <si>
    <t>784211101</t>
  </si>
  <si>
    <t>Dvojnásobné bílé malby ze směsí za mokra výborně otěruvzdorných v místnostech výšky do 3,80 m</t>
  </si>
  <si>
    <t>-1229556146</t>
  </si>
  <si>
    <t>Malby z malířských směsí otěruvzdorných za mokra dvojnásobné, bílé za mokra otěruvzdorné výborně v místnostech výšky do 3,80 m</t>
  </si>
  <si>
    <t>2,1*2,5*2+(1,1+2,12*2)*0,2</t>
  </si>
  <si>
    <t>39</t>
  </si>
  <si>
    <t>784321031</t>
  </si>
  <si>
    <t>Dvojnásobné silikátové bílé malby v místnosti výšky do 3,80 m na sdk</t>
  </si>
  <si>
    <t>1504753992</t>
  </si>
  <si>
    <t>Malby silikátové dvojnásobné, bílé v místnostech výšky do 3,80 m</t>
  </si>
  <si>
    <t>789</t>
  </si>
  <si>
    <t>Povrchové úpravy ocelových konstrukcí a technologických zařízení</t>
  </si>
  <si>
    <t>40</t>
  </si>
  <si>
    <t>789421211</t>
  </si>
  <si>
    <t>Žárové stříkání ocelových konstrukcí třídy I Zn 40 um</t>
  </si>
  <si>
    <t>725081039</t>
  </si>
  <si>
    <t>Žárové stříkání ocelových konstrukcí vyjma ocelových konstrukcí uzavřených nádob zinkem, tloušťky 40 μm, třídy I (0,740 kg Zn/m2)</t>
  </si>
  <si>
    <t>0,85*1,885*6</t>
  </si>
  <si>
    <t>a1</t>
  </si>
  <si>
    <t>25,2</t>
  </si>
  <si>
    <t>14,4</t>
  </si>
  <si>
    <t>a10</t>
  </si>
  <si>
    <t>908,148</t>
  </si>
  <si>
    <t>a6</t>
  </si>
  <si>
    <t>266,68</t>
  </si>
  <si>
    <t>241,92</t>
  </si>
  <si>
    <t>a15</t>
  </si>
  <si>
    <t>25,92</t>
  </si>
  <si>
    <t>a21</t>
  </si>
  <si>
    <t>opl - SO 02 - Stavba nového oplocení</t>
  </si>
  <si>
    <t xml:space="preserve">    1 - Zemní práce</t>
  </si>
  <si>
    <t xml:space="preserve">    2 - Zakládání</t>
  </si>
  <si>
    <t>Zemní práce</t>
  </si>
  <si>
    <t>132201101</t>
  </si>
  <si>
    <t>Hloubení rýh š do 600 mm v hornině tř. 3 objemu do 100 m3</t>
  </si>
  <si>
    <t>1301255071</t>
  </si>
  <si>
    <t>Hloubení zapažených i nezapažených rýh šířky do 600 mm s urovnáním dna do předepsaného profilu a spádu v hornině tř. 3 do 100 m3</t>
  </si>
  <si>
    <t>a20</t>
  </si>
  <si>
    <t>0,8*0,3*120-0,6*0,6*0,2*40</t>
  </si>
  <si>
    <t>133201101</t>
  </si>
  <si>
    <t>Hloubení šachet v hornině tř. 3 objemu do 100 m3</t>
  </si>
  <si>
    <t>328637806</t>
  </si>
  <si>
    <t>Hloubení zapažených i nezapažených šachet s případným nutným přemístěním výkopku ve výkopišti v hornině tř. 3 do 100 m3</t>
  </si>
  <si>
    <t>0,6*0,6*1,75*40</t>
  </si>
  <si>
    <t>162701105</t>
  </si>
  <si>
    <t>Vodorovné přemístění do 10000 m výkopku/sypaniny z horniny tř. 1 až 4</t>
  </si>
  <si>
    <t>-454746956</t>
  </si>
  <si>
    <t>Vodorovné přemístění výkopku nebo sypaniny po suchu na obvyklém dopravním prostředku, bez naložení výkopku, avšak se složením bez rozhrnutí z horniny tř. 1 až 4 na vzdálenost přes 9 000 do 10 000 m</t>
  </si>
  <si>
    <t>171201201</t>
  </si>
  <si>
    <t>Uložení sypaniny na skládky</t>
  </si>
  <si>
    <t>1485681094</t>
  </si>
  <si>
    <t>171201211</t>
  </si>
  <si>
    <t>Poplatek za uložení odpadu ze sypaniny na skládce (skládkovné)</t>
  </si>
  <si>
    <t>555128628</t>
  </si>
  <si>
    <t>Uložení sypaniny poplatek za uložení sypaniny na skládce (skládkovné)</t>
  </si>
  <si>
    <t>a1*1,8</t>
  </si>
  <si>
    <t>Zakládání</t>
  </si>
  <si>
    <t>274313711</t>
  </si>
  <si>
    <t>Základové pásy z betonu tř. C 20/25</t>
  </si>
  <si>
    <t>-676949605</t>
  </si>
  <si>
    <t>Základy z betonu prostého pasy betonu kamenem neprokládaného tř. C 20/25</t>
  </si>
  <si>
    <t>0,6*0,3*120-0,6*0,6*0,3*40</t>
  </si>
  <si>
    <t>274351215</t>
  </si>
  <si>
    <t>Zřízení bednění stěn základových pasů</t>
  </si>
  <si>
    <t>2056282970</t>
  </si>
  <si>
    <t>Bednění základových stěn pasů svislé nebo šikmé (odkloněné), půdorysně přímé nebo zalomené ve volných nebo zapažených jámách, rýhách, šachtách, včetně případných vzpěr zřízení</t>
  </si>
  <si>
    <t>0,15*2*120</t>
  </si>
  <si>
    <t>274351216</t>
  </si>
  <si>
    <t>Odstranění bednění stěn základových pasů</t>
  </si>
  <si>
    <t>-383615560</t>
  </si>
  <si>
    <t>Bednění základových stěn pasů svislé nebo šikmé (odkloněné), půdorysně přímé nebo zalomené ve volných nebo zapažených jámách, rýhách, šachtách, včetně případných vzpěr odstranění</t>
  </si>
  <si>
    <t>275321411</t>
  </si>
  <si>
    <t>Základové patky ze ŽB bez zvýšených nároků na prostředí tř. C 20/25</t>
  </si>
  <si>
    <t>1512937469</t>
  </si>
  <si>
    <t>0,6*0,6*1,8*40</t>
  </si>
  <si>
    <t>275351215</t>
  </si>
  <si>
    <t>Zřízení bednění stěn základových patek</t>
  </si>
  <si>
    <t>-256839227</t>
  </si>
  <si>
    <t>Bednění základových stěn patek svislé nebo šikmé (odkloněné), půdorysně přímé nebo zalomené ve volných nebo zapažených jámách, rýhách, šachtách, včetně případných vzpěr zřízení</t>
  </si>
  <si>
    <t>0,6*4*0,15*40</t>
  </si>
  <si>
    <t>275351216</t>
  </si>
  <si>
    <t>Odstranění bednění stěn základových patek</t>
  </si>
  <si>
    <t>-654021770</t>
  </si>
  <si>
    <t>Bednění základových stěn patek svislé nebo šikmé (odkloněné), půdorysně přímé nebo zalomené ve volných nebo zapažených jámách, rýhách, šachtách, včetně případných vzpěr odstranění</t>
  </si>
  <si>
    <t>275361821</t>
  </si>
  <si>
    <t>Výztuž základových patek betonářskou ocelí 10 505 (R)</t>
  </si>
  <si>
    <t>-1961390406</t>
  </si>
  <si>
    <t>Výztuž základů patek z betonářské oceli 10 505 (R)</t>
  </si>
  <si>
    <t>a15*0,06</t>
  </si>
  <si>
    <t>Součet</t>
  </si>
  <si>
    <t>339951111</t>
  </si>
  <si>
    <t>Montáž ocelového  sloupu  délky do 8,2 m</t>
  </si>
  <si>
    <t>645043330</t>
  </si>
  <si>
    <t>55342261</t>
  </si>
  <si>
    <t>sloupek plotový pozinkovaný a komaxitový 5750/100x6 mm</t>
  </si>
  <si>
    <t>-173423695</t>
  </si>
  <si>
    <t>348101230</t>
  </si>
  <si>
    <t>Osazení vrat a vrátek k oplocení na ocelové sloupky do 6 m2</t>
  </si>
  <si>
    <t>2036306175</t>
  </si>
  <si>
    <t>Montáž vrat a vrátek k oplocení na sloupky ocelové, plochy jednotlivě přes 4 do 6 m2</t>
  </si>
  <si>
    <t>553423402</t>
  </si>
  <si>
    <t>brána kovová vel. 2000x2250mm,2kř, ozn BR2, BR3, tr 60/4, výplň dle oplocení, kotvení neaktivního křídla zámky, prahová spojka Ja 60/80/6, kování, zámek, diagonální ztužení, povrch úprava</t>
  </si>
  <si>
    <t>172425305</t>
  </si>
  <si>
    <t>348101260</t>
  </si>
  <si>
    <t>Osazení vrat a vrátek k oplocení na ocelové sloupky do 15 m2</t>
  </si>
  <si>
    <t>-392963082</t>
  </si>
  <si>
    <t>Montáž vrat a vrátek k oplocení na sloupky ocelové, plochy jednotlivě přes 10 do 15 m2</t>
  </si>
  <si>
    <t>553423401</t>
  </si>
  <si>
    <t>brána kovová 2kř ozn BR1 pojezdová 4100x3000mm, tr 60/4, výplň dle oplocení, kotvení neaktivního křídla zámky, prahová spojka Ja 60/80/6, kování, zámek, diagonální ztužení, povrch úprava</t>
  </si>
  <si>
    <t>338517222</t>
  </si>
  <si>
    <t>348401141</t>
  </si>
  <si>
    <t>Osazení oplocení ze strojového pletiva s napínacími dráty výšky do 6,0 m do 15° sklonu svahu</t>
  </si>
  <si>
    <t>-735878966</t>
  </si>
  <si>
    <t>Osazení oplocení ze strojového pletiva s napínacími dráty do 15 st. sklonu svahu, výšky přes 2,0 do 6,0 m</t>
  </si>
  <si>
    <t>313275000</t>
  </si>
  <si>
    <t>pletivo čtvercová oka 50 mm x 4,2 mm x 100 cm</t>
  </si>
  <si>
    <t>679407942</t>
  </si>
  <si>
    <t>Pletivo drátěné plastifikované se čtvercovými oky  PVC role 25 m, barva zelená BND oko 50 mm, drát 4,2 mm, výška 1000 mm</t>
  </si>
  <si>
    <t>P</t>
  </si>
  <si>
    <t xml:space="preserve">Poznámka k položce:
</t>
  </si>
  <si>
    <t>313275041</t>
  </si>
  <si>
    <t>pletivo čtvercová oka 50 mm x 4,2 mm x 300 cm</t>
  </si>
  <si>
    <t>598572612</t>
  </si>
  <si>
    <t>Pletivo drátěné plastifikované se čtvercovými oky  role 25 m, barva zelená BND oko 50 mm, drát 42 mm, výška 3000 mm</t>
  </si>
  <si>
    <t>348401350</t>
  </si>
  <si>
    <t>Osazení napínacího drátu na oplocení do 15° sklonu svahu</t>
  </si>
  <si>
    <t>-1889460849</t>
  </si>
  <si>
    <t>Osazení oplocení rozvinutí, uchycení a napnutí drátu do 15 st. sklonu svahu napínacího</t>
  </si>
  <si>
    <t>120*13</t>
  </si>
  <si>
    <t>15619100</t>
  </si>
  <si>
    <t>drát poplastovaný kruhový napínací 3,2/4,2 mm bal. 78 m</t>
  </si>
  <si>
    <t>-1190215057</t>
  </si>
  <si>
    <t xml:space="preserve">Drát poplastovaný dráty napínací a vázací </t>
  </si>
  <si>
    <t>3490101</t>
  </si>
  <si>
    <t>D+M spirály žiletkového drátu pr 450mm, kotvení</t>
  </si>
  <si>
    <t>287351063</t>
  </si>
  <si>
    <t>3490102</t>
  </si>
  <si>
    <t>D+M spona oplocení</t>
  </si>
  <si>
    <t>2024667954</t>
  </si>
  <si>
    <t>120*50</t>
  </si>
  <si>
    <t>631362021</t>
  </si>
  <si>
    <t>Výztuž svařovanými sítěmi Kari</t>
  </si>
  <si>
    <t>-1842069018</t>
  </si>
  <si>
    <t>120*2*0,001*1,15*1,234</t>
  </si>
  <si>
    <t>916231213</t>
  </si>
  <si>
    <t>Osazení chodníkového obrubníku betonového stojatého s boční opěrou do lože z betonu prostého</t>
  </si>
  <si>
    <t>2126163090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</si>
  <si>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</si>
  <si>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592174090</t>
  </si>
  <si>
    <t>obrubník betonový chodníkový ABO 16-10 100x8x25 cm</t>
  </si>
  <si>
    <t>940066856</t>
  </si>
  <si>
    <t>Obrubníky betonové a železobetonové chodníkové ABO   16-10    100 x 8 x 25</t>
  </si>
  <si>
    <t>120*1,02</t>
  </si>
  <si>
    <t>945412111</t>
  </si>
  <si>
    <t>Teleskopická hydraulická montážní plošina výška zdvihu do 8 m alt lešení</t>
  </si>
  <si>
    <t>den</t>
  </si>
  <si>
    <t>-224559612</t>
  </si>
  <si>
    <t>Teleskopická hydraulická montážní plošina na samohybném podvozku, s otočným košem výšky zdvihu do 8 m</t>
  </si>
  <si>
    <t>974042553</t>
  </si>
  <si>
    <t>Drážka pro branky</t>
  </si>
  <si>
    <t>1578993828</t>
  </si>
  <si>
    <t>2*4,1+2*2</t>
  </si>
  <si>
    <t>997013111</t>
  </si>
  <si>
    <t>Vnitrostaveništní doprava suti a vybouraných hmot pro budovy v do 6 m s použitím mechanizace</t>
  </si>
  <si>
    <t>1113813589</t>
  </si>
  <si>
    <t>Vnitrostaveništní doprava suti a vybouraných hmot vodorovně do 50 m svisle s použitím mechanizace pro budovy a haly výšky do 6 m</t>
  </si>
  <si>
    <t>-1446885689</t>
  </si>
  <si>
    <t>-567513278</t>
  </si>
  <si>
    <t>0,268*9 'Přepočtené koeficientem množství</t>
  </si>
  <si>
    <t>1612961090</t>
  </si>
  <si>
    <t>998232111</t>
  </si>
  <si>
    <t>Přesun hmot pro oplocení zděné z cihel nebo tvárnic v do 10 m</t>
  </si>
  <si>
    <t>-779311374</t>
  </si>
  <si>
    <t>Přesun hmot pro oplocení se svislou nosnou konstrukcí zděnou z cihel, tvárnic, bloků, popř. kovovou nebo dřevěnou vodorovná dopravní vzdálenost do 50 m, pro oplocení výšky do 10 m</t>
  </si>
  <si>
    <t>767995117</t>
  </si>
  <si>
    <t>Montáž atypických zámečnických konstrukcí hmotnosti do 500 kg</t>
  </si>
  <si>
    <t>1333695813</t>
  </si>
  <si>
    <t>Montáž ostatních atypických zámečnických konstrukcí hmotnosti přes 250 do 500 kg</t>
  </si>
  <si>
    <t>Ocel pomocná trubka bezešvá  60/4</t>
  </si>
  <si>
    <t>-594955899</t>
  </si>
  <si>
    <t>55399012</t>
  </si>
  <si>
    <t>Ocel pomocná konstrukce L 50/40/5</t>
  </si>
  <si>
    <t>1811584283</t>
  </si>
  <si>
    <t>55399013</t>
  </si>
  <si>
    <t>Ocel pomocná konstrukce plech 6mm</t>
  </si>
  <si>
    <t>74572185</t>
  </si>
  <si>
    <t>998767101</t>
  </si>
  <si>
    <t>Přesun hmot tonážní pro zámečnické konstrukce v objektech v do 6 m</t>
  </si>
  <si>
    <t>-1507819660</t>
  </si>
  <si>
    <t>Přesun hmot pro zámečnické konstrukce stanovený z hmotnosti přesunovaného materiálu vodorovná dopravní vzdálenost do 50 m v objektech výšky do 6 m</t>
  </si>
  <si>
    <t>41</t>
  </si>
  <si>
    <t>-1770322230</t>
  </si>
  <si>
    <t>(a6+a7+a10)*23*0,001</t>
  </si>
  <si>
    <t>235,05</t>
  </si>
  <si>
    <t>70,515</t>
  </si>
  <si>
    <t>plocha - SO 03 - Stavba zpevňujících ploch - Chodníky</t>
  </si>
  <si>
    <t xml:space="preserve">    5 - Komunikace pozemní</t>
  </si>
  <si>
    <t>113106123</t>
  </si>
  <si>
    <t>Rozebrání dlažeb komunikací pro pěší ze zámkových dlaždic</t>
  </si>
  <si>
    <t>-832223636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</si>
  <si>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</si>
  <si>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113107112</t>
  </si>
  <si>
    <t>Odstranění podkladu pl do 50 m2 z kameniva těženého tl 200 mm</t>
  </si>
  <si>
    <t>1892137267</t>
  </si>
  <si>
    <t>Odstranění podkladů nebo krytů s přemístěním hmot na skládku na vzdálenost do 3 m nebo s naložením na dopravní prostředek v ploše jednotlivě do 50 m2 z kameniva těženého, o tl. vrstvy přes 100 do 200 mm</t>
  </si>
  <si>
    <t>113204111</t>
  </si>
  <si>
    <t>Vytrhání obrub záhonových</t>
  </si>
  <si>
    <t>99162725</t>
  </si>
  <si>
    <t>Vytrhání obrub s vybouráním lože, s přemístěním hmot na skládku na vzdálenost do 3 m nebo s naložením na dopravní prostředek záhonových</t>
  </si>
  <si>
    <t>121101103</t>
  </si>
  <si>
    <t>Sejmutí ornice s přemístěním na vzdálenost do 250 m</t>
  </si>
  <si>
    <t>-607375763</t>
  </si>
  <si>
    <t>Sejmutí ornice nebo lesní půdy s vodorovným přemístěním na hromady v místě upotřebení nebo na dočasné či trvalé skládky se složením, na vzdálenost přes 100 do 250 m</t>
  </si>
  <si>
    <t>a2*0,1</t>
  </si>
  <si>
    <t>122201101</t>
  </si>
  <si>
    <t>Odkopávky a prokopávky nezapažené v hornině tř. 3 objem do 100 m3</t>
  </si>
  <si>
    <t>2090200404</t>
  </si>
  <si>
    <t>Odkopávky a prokopávky nezapažené s přehozením výkopku na vzdálenost do 3 m nebo s naložením na dopravní prostředek v hornině tř. 3 do 100 m3</t>
  </si>
  <si>
    <t>a2*0,3</t>
  </si>
  <si>
    <t>-626410733</t>
  </si>
  <si>
    <t>-1609307617</t>
  </si>
  <si>
    <t>-1273624270</t>
  </si>
  <si>
    <t>181951102</t>
  </si>
  <si>
    <t>Úprava pláně v hornině tř. 1 až 4 se zhutněním</t>
  </si>
  <si>
    <t>266781665</t>
  </si>
  <si>
    <t>Úprava pláně vyrovnáním výškových rozdílů v hornině tř. 1 až 4 se zhutněním</t>
  </si>
  <si>
    <t>Komunikace pozemní</t>
  </si>
  <si>
    <t>564861111</t>
  </si>
  <si>
    <t>Podklad ze štěrkodrtě ŠD tl 200 mm</t>
  </si>
  <si>
    <t>1944146398</t>
  </si>
  <si>
    <t>567114112</t>
  </si>
  <si>
    <t>Podklad z podkladového betonu tř. PB II (C 16/20) tl 100 mm</t>
  </si>
  <si>
    <t>-2045811774</t>
  </si>
  <si>
    <t>596211112</t>
  </si>
  <si>
    <t>Kladení zámkové dlažby komunikací pro pěší tl 60 mm skupiny A pl do 300 m2</t>
  </si>
  <si>
    <t>-1742983820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</si>
  <si>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</si>
  <si>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5924530</t>
  </si>
  <si>
    <t>dlažba z vibrolisovaného betonu přírodní dle stáv</t>
  </si>
  <si>
    <t>-1948732458</t>
  </si>
  <si>
    <t>a2*1,02</t>
  </si>
  <si>
    <t>631319173</t>
  </si>
  <si>
    <t>Příplatek k mazanině tl do 120 mm za stržení povrchu spodní vrstvy před vložením výztuže</t>
  </si>
  <si>
    <t>234936823</t>
  </si>
  <si>
    <t>Výztuž mazanin svařovanými sítěmi Kari</t>
  </si>
  <si>
    <t>287846300</t>
  </si>
  <si>
    <t>Výztuž mazanin ze svařovaných sítí z drátů typu KARI</t>
  </si>
  <si>
    <t>a2*2*0,001*2,22*1,15</t>
  </si>
  <si>
    <t>421621710</t>
  </si>
  <si>
    <t>-373919535</t>
  </si>
  <si>
    <t>150*1,02</t>
  </si>
  <si>
    <t>997221551</t>
  </si>
  <si>
    <t>Vodorovná doprava suti ze sypkých materiálů do 1 km</t>
  </si>
  <si>
    <t>892177800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</si>
  <si>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</si>
  <si>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</si>
  <si>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</si>
  <si>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-1818828380</t>
  </si>
  <si>
    <t>Vodorovná doprava suti bez naložení, ale se složením a s hrubým urovnáním Příplatek k ceně za každý další i započatý 1 km přes 1 km</t>
  </si>
  <si>
    <t>16,36*9 'Přepočtené koeficientem množství</t>
  </si>
  <si>
    <t>997221815</t>
  </si>
  <si>
    <t>Poplatek za uložení betonového odpadu na skládce (skládkovné)</t>
  </si>
  <si>
    <t>-75093991</t>
  </si>
  <si>
    <t>Poplatek za uložení stavebního odpadu na skládce (skládkovné) betonového</t>
  </si>
  <si>
    <t>998223011</t>
  </si>
  <si>
    <t>Přesun hmot pro pozemní komunikace s krytem dlážděným</t>
  </si>
  <si>
    <t>2052223194</t>
  </si>
  <si>
    <t>Přesun hmot pro pozemní komunikace s krytem dlážděným dopravní vzdálenost do 200 m jakékoliv délky objektu</t>
  </si>
  <si>
    <t>slp - Slaboproud - EZS, CCTV, EKV a SK</t>
  </si>
  <si>
    <t xml:space="preserve">    9 - Ostatní konstrukce a práce</t>
  </si>
  <si>
    <t>Ostatní konstrukce a práce</t>
  </si>
  <si>
    <t>9539701</t>
  </si>
  <si>
    <t>Slaboproudé rozvody dle samostatného výkazu výměr (optická trasa a strukturovaná kabeláž, elektronická kontrola vstupu, elektronická zabezpečovací signalizace)</t>
  </si>
  <si>
    <t>Kč</t>
  </si>
  <si>
    <t>-1888188692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</si>
  <si>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</si>
  <si>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</si>
  <si>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</si>
  <si>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</si>
  <si>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</si>
  <si>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</si>
  <si>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</si>
  <si>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</si>
  <si>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</si>
  <si>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</si>
  <si>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</si>
  <si>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</si>
  <si>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</si>
  <si>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-1847848044</t>
  </si>
  <si>
    <t>Průzkumné, geodetické a projektové práce geodetické práce před výstavbou</t>
  </si>
  <si>
    <t>012303000</t>
  </si>
  <si>
    <t>Geodetické práce po výstavbě</t>
  </si>
  <si>
    <t>193674001</t>
  </si>
  <si>
    <t>Průzkumné, geodetické a projektové práce geodetické práce po výstavbě</t>
  </si>
  <si>
    <t>013254000</t>
  </si>
  <si>
    <t>Dokumentace skutečného provedení stavby</t>
  </si>
  <si>
    <t>1304960528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</si>
  <si>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</si>
  <si>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</si>
  <si>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</si>
  <si>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</si>
  <si>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-1503543649</t>
  </si>
  <si>
    <t>Základní rozdělení průvodních činností a nákladů zařízení staveniště</t>
  </si>
  <si>
    <t>VRN7</t>
  </si>
  <si>
    <t>Provozní vlivy</t>
  </si>
  <si>
    <t>070001000</t>
  </si>
  <si>
    <t>1085843643</t>
  </si>
  <si>
    <t>Základní rozdělení průvodních činností a nákladů provozní vlivy</t>
  </si>
  <si>
    <t>VRN9</t>
  </si>
  <si>
    <t>Ostatní náklady</t>
  </si>
  <si>
    <t>092002000</t>
  </si>
  <si>
    <t>Ostatní náklady související s provozem</t>
  </si>
  <si>
    <t>-283870582</t>
  </si>
  <si>
    <t>Hlavní tituly průvodních činností a nákladů ostatní náklady související s provozem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</si>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</sst>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2" borderId="0" applyNumberFormat="0" applyBorder="0" applyAlignment="0" applyProtection="0"/>
    <xf numFmtId="0" fontId="70" fillId="5" borderId="0" applyNumberFormat="0" applyBorder="0" applyAlignment="0" applyProtection="0"/>
    <xf numFmtId="0" fontId="70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8" borderId="0" applyNumberFormat="0" applyBorder="0" applyAlignment="0" applyProtection="0"/>
    <xf numFmtId="0" fontId="70" fillId="10" borderId="0" applyNumberFormat="0" applyBorder="0" applyAlignment="0" applyProtection="0"/>
    <xf numFmtId="0" fontId="70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15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3" fillId="19" borderId="1" applyNumberFormat="0" applyAlignment="0" applyProtection="0"/>
    <xf numFmtId="0" fontId="71" fillId="0" borderId="2" applyNumberFormat="0" applyFill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6" fillId="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72" fillId="21" borderId="1" applyNumberFormat="0" applyAlignment="0" applyProtection="0"/>
    <xf numFmtId="0" fontId="47" fillId="22" borderId="6" applyNumberFormat="0" applyAlignment="0" applyProtection="0"/>
    <xf numFmtId="0" fontId="47" fillId="23" borderId="7" applyNumberFormat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1" fillId="12" borderId="0" applyNumberFormat="0" applyBorder="0" applyAlignment="0" applyProtection="0"/>
    <xf numFmtId="0" fontId="73" fillId="24" borderId="0" applyNumberFormat="0" applyBorder="0" applyAlignment="0" applyProtection="0"/>
    <xf numFmtId="0" fontId="4" fillId="0" borderId="0" applyAlignment="0">
      <protection locked="0"/>
    </xf>
    <xf numFmtId="0" fontId="37" fillId="25" borderId="11" applyNumberFormat="0" applyFont="0" applyAlignment="0" applyProtection="0"/>
    <xf numFmtId="0" fontId="74" fillId="19" borderId="12" applyNumberFormat="0" applyAlignment="0" applyProtection="0"/>
    <xf numFmtId="0" fontId="39" fillId="0" borderId="0" applyNumberFormat="0" applyFill="0" applyBorder="0" applyAlignment="0" applyProtection="0"/>
    <xf numFmtId="0" fontId="4" fillId="4" borderId="13" applyNumberFormat="0" applyFont="0" applyAlignment="0" applyProtection="0"/>
    <xf numFmtId="0" fontId="52" fillId="0" borderId="14" applyNumberFormat="0" applyFill="0" applyAlignment="0" applyProtection="0"/>
    <xf numFmtId="9" fontId="37" fillId="0" borderId="0" applyFont="0" applyFill="0" applyBorder="0" applyAlignment="0" applyProtection="0"/>
    <xf numFmtId="0" fontId="67" fillId="0" borderId="15" applyNumberFormat="0" applyFill="0" applyAlignment="0" applyProtection="0"/>
    <xf numFmtId="0" fontId="53" fillId="0" borderId="16" applyNumberFormat="0" applyFill="0" applyAlignment="0" applyProtection="0"/>
    <xf numFmtId="0" fontId="75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" borderId="17" applyNumberFormat="0" applyAlignment="0" applyProtection="0"/>
    <xf numFmtId="0" fontId="57" fillId="27" borderId="17" applyNumberFormat="0" applyAlignment="0" applyProtection="0"/>
    <xf numFmtId="0" fontId="58" fillId="27" borderId="18" applyNumberFormat="0" applyAlignment="0" applyProtection="0"/>
    <xf numFmtId="0" fontId="7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28" borderId="0" applyNumberFormat="0" applyBorder="0" applyAlignment="0" applyProtection="0"/>
    <xf numFmtId="0" fontId="45" fillId="17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1" borderId="0" applyNumberFormat="0" applyBorder="0" applyAlignment="0" applyProtection="0"/>
  </cellStyleXfs>
  <cellXfs count="35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12" borderId="0" xfId="0" applyFont="1" applyFill="1" applyAlignment="1">
      <alignment horizontal="left" vertical="center"/>
    </xf>
    <xf numFmtId="0" fontId="4" fillId="12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4" fillId="27" borderId="0" xfId="0" applyFont="1" applyFill="1" applyBorder="1" applyAlignment="1">
      <alignment vertical="center"/>
    </xf>
    <xf numFmtId="0" fontId="7" fillId="27" borderId="26" xfId="0" applyFont="1" applyFill="1" applyBorder="1" applyAlignment="1">
      <alignment horizontal="left" vertical="center"/>
    </xf>
    <xf numFmtId="0" fontId="4" fillId="27" borderId="27" xfId="0" applyFont="1" applyFill="1" applyBorder="1" applyAlignment="1">
      <alignment vertical="center"/>
    </xf>
    <xf numFmtId="0" fontId="7" fillId="27" borderId="27" xfId="0" applyFont="1" applyFill="1" applyBorder="1" applyAlignment="1">
      <alignment horizontal="center" vertical="center"/>
    </xf>
    <xf numFmtId="4" fontId="7" fillId="27" borderId="27" xfId="0" applyNumberFormat="1" applyFont="1" applyFill="1" applyBorder="1" applyAlignment="1">
      <alignment vertical="center"/>
    </xf>
    <xf numFmtId="0" fontId="4" fillId="27" borderId="23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27" borderId="35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2" fillId="0" borderId="3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34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3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74" fontId="28" fillId="0" borderId="0" xfId="0" applyNumberFormat="1" applyFont="1" applyBorder="1" applyAlignment="1">
      <alignment vertical="center"/>
    </xf>
    <xf numFmtId="4" fontId="28" fillId="0" borderId="34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28" fillId="0" borderId="40" xfId="0" applyNumberFormat="1" applyFont="1" applyBorder="1" applyAlignment="1">
      <alignment vertical="center"/>
    </xf>
    <xf numFmtId="4" fontId="28" fillId="0" borderId="41" xfId="0" applyNumberFormat="1" applyFont="1" applyBorder="1" applyAlignment="1">
      <alignment vertical="center"/>
    </xf>
    <xf numFmtId="174" fontId="28" fillId="0" borderId="41" xfId="0" applyNumberFormat="1" applyFont="1" applyBorder="1" applyAlignment="1">
      <alignment vertical="center"/>
    </xf>
    <xf numFmtId="4" fontId="28" fillId="0" borderId="42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43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7" borderId="27" xfId="0" applyFont="1" applyFill="1" applyBorder="1" applyAlignment="1">
      <alignment horizontal="right" vertical="center"/>
    </xf>
    <xf numFmtId="0" fontId="4" fillId="27" borderId="27" xfId="0" applyFont="1" applyFill="1" applyBorder="1" applyAlignment="1" applyProtection="1">
      <alignment vertical="center"/>
      <protection locked="0"/>
    </xf>
    <xf numFmtId="0" fontId="4" fillId="27" borderId="44" xfId="0" applyFont="1" applyFill="1" applyBorder="1" applyAlignment="1">
      <alignment vertical="center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vertical="center"/>
    </xf>
    <xf numFmtId="0" fontId="6" fillId="27" borderId="0" xfId="0" applyFont="1" applyFill="1" applyBorder="1" applyAlignment="1">
      <alignment horizontal="left" vertical="center"/>
    </xf>
    <xf numFmtId="0" fontId="4" fillId="27" borderId="0" xfId="0" applyFont="1" applyFill="1" applyBorder="1" applyAlignment="1" applyProtection="1">
      <alignment vertical="center"/>
      <protection locked="0"/>
    </xf>
    <xf numFmtId="0" fontId="6" fillId="27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1" xfId="0" applyFont="1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0" fontId="9" fillId="0" borderId="41" xfId="0" applyFont="1" applyBorder="1" applyAlignment="1" applyProtection="1">
      <alignment vertical="center"/>
      <protection locked="0"/>
    </xf>
    <xf numFmtId="4" fontId="9" fillId="0" borderId="41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1" xfId="0" applyFont="1" applyBorder="1" applyAlignment="1">
      <alignment horizontal="left" vertical="center"/>
    </xf>
    <xf numFmtId="0" fontId="10" fillId="0" borderId="41" xfId="0" applyFont="1" applyBorder="1" applyAlignment="1">
      <alignment vertical="center"/>
    </xf>
    <xf numFmtId="0" fontId="10" fillId="0" borderId="41" xfId="0" applyFont="1" applyBorder="1" applyAlignment="1" applyProtection="1">
      <alignment vertical="center"/>
      <protection locked="0"/>
    </xf>
    <xf numFmtId="4" fontId="10" fillId="0" borderId="41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6" fillId="27" borderId="36" xfId="0" applyFont="1" applyFill="1" applyBorder="1" applyAlignment="1">
      <alignment horizontal="center" vertical="center" wrapText="1"/>
    </xf>
    <xf numFmtId="0" fontId="6" fillId="27" borderId="37" xfId="0" applyFont="1" applyFill="1" applyBorder="1" applyAlignment="1">
      <alignment horizontal="center" vertical="center" wrapText="1"/>
    </xf>
    <xf numFmtId="0" fontId="30" fillId="27" borderId="37" xfId="0" applyFont="1" applyFill="1" applyBorder="1" applyAlignment="1" applyProtection="1">
      <alignment horizontal="center" vertical="center" wrapText="1"/>
      <protection locked="0"/>
    </xf>
    <xf numFmtId="0" fontId="6" fillId="27" borderId="38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74" fontId="31" fillId="0" borderId="31" xfId="0" applyNumberFormat="1" applyFont="1" applyBorder="1" applyAlignment="1">
      <alignment/>
    </xf>
    <xf numFmtId="174" fontId="31" fillId="0" borderId="3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11" fillId="0" borderId="22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4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22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4" fillId="0" borderId="45" xfId="0" applyNumberFormat="1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175" fontId="4" fillId="0" borderId="45" xfId="0" applyNumberFormat="1" applyFont="1" applyBorder="1" applyAlignment="1" applyProtection="1">
      <alignment vertical="center"/>
      <protection/>
    </xf>
    <xf numFmtId="4" fontId="4" fillId="4" borderId="45" xfId="0" applyNumberFormat="1" applyFont="1" applyFill="1" applyBorder="1" applyAlignment="1" applyProtection="1">
      <alignment vertical="center"/>
      <protection locked="0"/>
    </xf>
    <xf numFmtId="4" fontId="4" fillId="0" borderId="45" xfId="0" applyNumberFormat="1" applyFont="1" applyBorder="1" applyAlignment="1" applyProtection="1">
      <alignment vertical="center"/>
      <protection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5" fillId="0" borderId="45" xfId="0" applyFont="1" applyBorder="1" applyAlignment="1" applyProtection="1">
      <alignment horizontal="center" vertical="center"/>
      <protection/>
    </xf>
    <xf numFmtId="49" fontId="35" fillId="0" borderId="45" xfId="0" applyNumberFormat="1" applyFont="1" applyBorder="1" applyAlignment="1" applyProtection="1">
      <alignment horizontal="left" vertical="center" wrapText="1"/>
      <protection/>
    </xf>
    <xf numFmtId="0" fontId="35" fillId="0" borderId="45" xfId="0" applyFont="1" applyBorder="1" applyAlignment="1" applyProtection="1">
      <alignment horizontal="left" vertical="center" wrapText="1"/>
      <protection/>
    </xf>
    <xf numFmtId="0" fontId="35" fillId="0" borderId="45" xfId="0" applyFont="1" applyBorder="1" applyAlignment="1" applyProtection="1">
      <alignment horizontal="center" vertical="center" wrapText="1"/>
      <protection/>
    </xf>
    <xf numFmtId="175" fontId="35" fillId="0" borderId="45" xfId="0" applyNumberFormat="1" applyFont="1" applyBorder="1" applyAlignment="1" applyProtection="1">
      <alignment vertical="center"/>
      <protection/>
    </xf>
    <xf numFmtId="4" fontId="35" fillId="4" borderId="45" xfId="0" applyNumberFormat="1" applyFont="1" applyFill="1" applyBorder="1" applyAlignment="1" applyProtection="1">
      <alignment vertical="center"/>
      <protection locked="0"/>
    </xf>
    <xf numFmtId="4" fontId="35" fillId="0" borderId="45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>
      <alignment vertical="center"/>
    </xf>
    <xf numFmtId="0" fontId="35" fillId="4" borderId="4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3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6" fillId="0" borderId="0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74" fontId="5" fillId="0" borderId="41" xfId="0" applyNumberFormat="1" applyFont="1" applyBorder="1" applyAlignment="1">
      <alignment vertical="center"/>
    </xf>
    <xf numFmtId="174" fontId="5" fillId="0" borderId="42" xfId="0" applyNumberFormat="1" applyFont="1" applyBorder="1" applyAlignment="1">
      <alignment vertical="center"/>
    </xf>
    <xf numFmtId="0" fontId="38" fillId="12" borderId="0" xfId="60" applyFill="1" applyAlignment="1">
      <alignment/>
    </xf>
    <xf numFmtId="0" fontId="40" fillId="0" borderId="0" xfId="60" applyFont="1" applyAlignment="1">
      <alignment horizontal="center" vertical="center"/>
    </xf>
    <xf numFmtId="0" fontId="41" fillId="12" borderId="0" xfId="0" applyFont="1" applyFill="1" applyAlignment="1">
      <alignment horizontal="left" vertical="center"/>
    </xf>
    <xf numFmtId="0" fontId="42" fillId="12" borderId="0" xfId="0" applyFont="1" applyFill="1" applyAlignment="1">
      <alignment vertical="center"/>
    </xf>
    <xf numFmtId="0" fontId="43" fillId="12" borderId="0" xfId="60" applyFont="1" applyFill="1" applyAlignment="1">
      <alignment vertical="center"/>
    </xf>
    <xf numFmtId="0" fontId="14" fillId="12" borderId="0" xfId="0" applyFont="1" applyFill="1" applyAlignment="1" applyProtection="1">
      <alignment horizontal="left" vertical="center"/>
      <protection/>
    </xf>
    <xf numFmtId="0" fontId="42" fillId="12" borderId="0" xfId="0" applyFont="1" applyFill="1" applyAlignment="1" applyProtection="1">
      <alignment vertical="center"/>
      <protection/>
    </xf>
    <xf numFmtId="0" fontId="41" fillId="12" borderId="0" xfId="0" applyFont="1" applyFill="1" applyAlignment="1" applyProtection="1">
      <alignment horizontal="left" vertical="center"/>
      <protection/>
    </xf>
    <xf numFmtId="0" fontId="43" fillId="12" borderId="0" xfId="60" applyFont="1" applyFill="1" applyAlignment="1" applyProtection="1">
      <alignment vertical="center"/>
      <protection/>
    </xf>
    <xf numFmtId="0" fontId="42" fillId="12" borderId="0" xfId="0" applyFont="1" applyFill="1" applyAlignment="1" applyProtection="1">
      <alignment vertical="center"/>
      <protection locked="0"/>
    </xf>
    <xf numFmtId="0" fontId="4" fillId="0" borderId="0" xfId="74" applyAlignment="1">
      <alignment vertical="top"/>
      <protection locked="0"/>
    </xf>
    <xf numFmtId="0" fontId="4" fillId="0" borderId="46" xfId="74" applyFont="1" applyBorder="1" applyAlignment="1">
      <alignment vertical="center" wrapText="1"/>
      <protection locked="0"/>
    </xf>
    <xf numFmtId="0" fontId="4" fillId="0" borderId="47" xfId="74" applyFont="1" applyBorder="1" applyAlignment="1">
      <alignment vertical="center" wrapText="1"/>
      <protection locked="0"/>
    </xf>
    <xf numFmtId="0" fontId="4" fillId="0" borderId="48" xfId="74" applyFont="1" applyBorder="1" applyAlignment="1">
      <alignment vertical="center" wrapText="1"/>
      <protection locked="0"/>
    </xf>
    <xf numFmtId="0" fontId="4" fillId="0" borderId="49" xfId="74" applyFont="1" applyBorder="1" applyAlignment="1">
      <alignment horizontal="center" vertical="center" wrapText="1"/>
      <protection locked="0"/>
    </xf>
    <xf numFmtId="0" fontId="4" fillId="0" borderId="50" xfId="74" applyFont="1" applyBorder="1" applyAlignment="1">
      <alignment horizontal="center" vertical="center" wrapText="1"/>
      <protection locked="0"/>
    </xf>
    <xf numFmtId="0" fontId="4" fillId="0" borderId="0" xfId="74" applyAlignment="1">
      <alignment horizontal="center" vertical="center"/>
      <protection locked="0"/>
    </xf>
    <xf numFmtId="0" fontId="4" fillId="0" borderId="49" xfId="74" applyFont="1" applyBorder="1" applyAlignment="1">
      <alignment vertical="center" wrapText="1"/>
      <protection locked="0"/>
    </xf>
    <xf numFmtId="0" fontId="4" fillId="0" borderId="50" xfId="74" applyFont="1" applyBorder="1" applyAlignment="1">
      <alignment vertical="center" wrapText="1"/>
      <protection locked="0"/>
    </xf>
    <xf numFmtId="0" fontId="27" fillId="0" borderId="0" xfId="74" applyFont="1" applyBorder="1" applyAlignment="1">
      <alignment horizontal="left" vertical="center" wrapText="1"/>
      <protection locked="0"/>
    </xf>
    <xf numFmtId="0" fontId="6" fillId="0" borderId="0" xfId="74" applyFont="1" applyBorder="1" applyAlignment="1">
      <alignment horizontal="left" vertical="center" wrapText="1"/>
      <protection locked="0"/>
    </xf>
    <xf numFmtId="0" fontId="6" fillId="0" borderId="49" xfId="74" applyFont="1" applyBorder="1" applyAlignment="1">
      <alignment vertical="center" wrapText="1"/>
      <protection locked="0"/>
    </xf>
    <xf numFmtId="0" fontId="6" fillId="0" borderId="0" xfId="74" applyFont="1" applyBorder="1" applyAlignment="1">
      <alignment vertical="center" wrapText="1"/>
      <protection locked="0"/>
    </xf>
    <xf numFmtId="0" fontId="6" fillId="0" borderId="0" xfId="74" applyFont="1" applyBorder="1" applyAlignment="1">
      <alignment vertical="center"/>
      <protection locked="0"/>
    </xf>
    <xf numFmtId="0" fontId="6" fillId="0" borderId="0" xfId="74" applyFont="1" applyBorder="1" applyAlignment="1">
      <alignment horizontal="left" vertical="center"/>
      <protection locked="0"/>
    </xf>
    <xf numFmtId="49" fontId="6" fillId="0" borderId="0" xfId="74" applyNumberFormat="1" applyFont="1" applyBorder="1" applyAlignment="1">
      <alignment vertical="center" wrapText="1"/>
      <protection locked="0"/>
    </xf>
    <xf numFmtId="0" fontId="4" fillId="0" borderId="51" xfId="74" applyFont="1" applyBorder="1" applyAlignment="1">
      <alignment vertical="center" wrapText="1"/>
      <protection locked="0"/>
    </xf>
    <xf numFmtId="0" fontId="42" fillId="0" borderId="52" xfId="74" applyFont="1" applyBorder="1" applyAlignment="1">
      <alignment vertical="center" wrapText="1"/>
      <protection locked="0"/>
    </xf>
    <xf numFmtId="0" fontId="4" fillId="0" borderId="53" xfId="74" applyFont="1" applyBorder="1" applyAlignment="1">
      <alignment vertical="center" wrapText="1"/>
      <protection locked="0"/>
    </xf>
    <xf numFmtId="0" fontId="4" fillId="0" borderId="0" xfId="74" applyFont="1" applyBorder="1" applyAlignment="1">
      <alignment vertical="top"/>
      <protection locked="0"/>
    </xf>
    <xf numFmtId="0" fontId="4" fillId="0" borderId="0" xfId="74" applyFont="1" applyAlignment="1">
      <alignment vertical="top"/>
      <protection locked="0"/>
    </xf>
    <xf numFmtId="0" fontId="4" fillId="0" borderId="46" xfId="74" applyFont="1" applyBorder="1" applyAlignment="1">
      <alignment horizontal="left" vertical="center"/>
      <protection locked="0"/>
    </xf>
    <xf numFmtId="0" fontId="4" fillId="0" borderId="47" xfId="74" applyFont="1" applyBorder="1" applyAlignment="1">
      <alignment horizontal="left" vertical="center"/>
      <protection locked="0"/>
    </xf>
    <xf numFmtId="0" fontId="4" fillId="0" borderId="48" xfId="74" applyFont="1" applyBorder="1" applyAlignment="1">
      <alignment horizontal="left" vertical="center"/>
      <protection locked="0"/>
    </xf>
    <xf numFmtId="0" fontId="4" fillId="0" borderId="49" xfId="74" applyFont="1" applyBorder="1" applyAlignment="1">
      <alignment horizontal="left" vertical="center"/>
      <protection locked="0"/>
    </xf>
    <xf numFmtId="0" fontId="4" fillId="0" borderId="50" xfId="74" applyFont="1" applyBorder="1" applyAlignment="1">
      <alignment horizontal="left" vertical="center"/>
      <protection locked="0"/>
    </xf>
    <xf numFmtId="0" fontId="27" fillId="0" borderId="0" xfId="74" applyFont="1" applyBorder="1" applyAlignment="1">
      <alignment horizontal="left" vertical="center"/>
      <protection locked="0"/>
    </xf>
    <xf numFmtId="0" fontId="8" fillId="0" borderId="0" xfId="74" applyFont="1" applyAlignment="1">
      <alignment horizontal="left" vertical="center"/>
      <protection locked="0"/>
    </xf>
    <xf numFmtId="0" fontId="27" fillId="0" borderId="52" xfId="74" applyFont="1" applyBorder="1" applyAlignment="1">
      <alignment horizontal="left" vertical="center"/>
      <protection locked="0"/>
    </xf>
    <xf numFmtId="0" fontId="27" fillId="0" borderId="52" xfId="74" applyFont="1" applyBorder="1" applyAlignment="1">
      <alignment horizontal="center" vertical="center"/>
      <protection locked="0"/>
    </xf>
    <xf numFmtId="0" fontId="8" fillId="0" borderId="52" xfId="74" applyFont="1" applyBorder="1" applyAlignment="1">
      <alignment horizontal="left" vertical="center"/>
      <protection locked="0"/>
    </xf>
    <xf numFmtId="0" fontId="21" fillId="0" borderId="0" xfId="74" applyFont="1" applyBorder="1" applyAlignment="1">
      <alignment horizontal="left" vertical="center"/>
      <protection locked="0"/>
    </xf>
    <xf numFmtId="0" fontId="6" fillId="0" borderId="0" xfId="74" applyFont="1" applyAlignment="1">
      <alignment horizontal="left" vertical="center"/>
      <protection locked="0"/>
    </xf>
    <xf numFmtId="0" fontId="6" fillId="0" borderId="0" xfId="74" applyFont="1" applyBorder="1" applyAlignment="1">
      <alignment horizontal="center" vertical="center"/>
      <protection locked="0"/>
    </xf>
    <xf numFmtId="0" fontId="6" fillId="0" borderId="49" xfId="74" applyFont="1" applyBorder="1" applyAlignment="1">
      <alignment horizontal="left" vertical="center"/>
      <protection locked="0"/>
    </xf>
    <xf numFmtId="0" fontId="6" fillId="0" borderId="0" xfId="74" applyFont="1" applyFill="1" applyBorder="1" applyAlignment="1">
      <alignment horizontal="left" vertical="center"/>
      <protection locked="0"/>
    </xf>
    <xf numFmtId="0" fontId="6" fillId="0" borderId="0" xfId="74" applyFont="1" applyFill="1" applyBorder="1" applyAlignment="1">
      <alignment horizontal="center" vertical="center"/>
      <protection locked="0"/>
    </xf>
    <xf numFmtId="0" fontId="4" fillId="0" borderId="51" xfId="74" applyFont="1" applyBorder="1" applyAlignment="1">
      <alignment horizontal="left" vertical="center"/>
      <protection locked="0"/>
    </xf>
    <xf numFmtId="0" fontId="42" fillId="0" borderId="52" xfId="74" applyFont="1" applyBorder="1" applyAlignment="1">
      <alignment horizontal="left" vertical="center"/>
      <protection locked="0"/>
    </xf>
    <xf numFmtId="0" fontId="4" fillId="0" borderId="53" xfId="74" applyFont="1" applyBorder="1" applyAlignment="1">
      <alignment horizontal="left" vertical="center"/>
      <protection locked="0"/>
    </xf>
    <xf numFmtId="0" fontId="4" fillId="0" borderId="0" xfId="74" applyFont="1" applyBorder="1" applyAlignment="1">
      <alignment horizontal="left" vertical="center"/>
      <protection locked="0"/>
    </xf>
    <xf numFmtId="0" fontId="42" fillId="0" borderId="0" xfId="74" applyFont="1" applyBorder="1" applyAlignment="1">
      <alignment horizontal="left" vertical="center"/>
      <protection locked="0"/>
    </xf>
    <xf numFmtId="0" fontId="8" fillId="0" borderId="0" xfId="74" applyFont="1" applyBorder="1" applyAlignment="1">
      <alignment horizontal="left" vertical="center"/>
      <protection locked="0"/>
    </xf>
    <xf numFmtId="0" fontId="6" fillId="0" borderId="52" xfId="74" applyFont="1" applyBorder="1" applyAlignment="1">
      <alignment horizontal="left" vertical="center"/>
      <protection locked="0"/>
    </xf>
    <xf numFmtId="0" fontId="4" fillId="0" borderId="0" xfId="74" applyFont="1" applyBorder="1" applyAlignment="1">
      <alignment horizontal="left" vertical="center" wrapText="1"/>
      <protection locked="0"/>
    </xf>
    <xf numFmtId="0" fontId="6" fillId="0" borderId="0" xfId="74" applyFont="1" applyBorder="1" applyAlignment="1">
      <alignment horizontal="center" vertical="center" wrapText="1"/>
      <protection locked="0"/>
    </xf>
    <xf numFmtId="0" fontId="4" fillId="0" borderId="46" xfId="74" applyFont="1" applyBorder="1" applyAlignment="1">
      <alignment horizontal="left" vertical="center" wrapText="1"/>
      <protection locked="0"/>
    </xf>
    <xf numFmtId="0" fontId="4" fillId="0" borderId="47" xfId="74" applyFont="1" applyBorder="1" applyAlignment="1">
      <alignment horizontal="left" vertical="center" wrapText="1"/>
      <protection locked="0"/>
    </xf>
    <xf numFmtId="0" fontId="4" fillId="0" borderId="48" xfId="74" applyFont="1" applyBorder="1" applyAlignment="1">
      <alignment horizontal="left" vertical="center" wrapText="1"/>
      <protection locked="0"/>
    </xf>
    <xf numFmtId="0" fontId="4" fillId="0" borderId="49" xfId="74" applyFont="1" applyBorder="1" applyAlignment="1">
      <alignment horizontal="left" vertical="center" wrapText="1"/>
      <protection locked="0"/>
    </xf>
    <xf numFmtId="0" fontId="4" fillId="0" borderId="50" xfId="74" applyFont="1" applyBorder="1" applyAlignment="1">
      <alignment horizontal="left" vertical="center" wrapText="1"/>
      <protection locked="0"/>
    </xf>
    <xf numFmtId="0" fontId="8" fillId="0" borderId="49" xfId="74" applyFont="1" applyBorder="1" applyAlignment="1">
      <alignment horizontal="left" vertical="center" wrapText="1"/>
      <protection locked="0"/>
    </xf>
    <xf numFmtId="0" fontId="8" fillId="0" borderId="50" xfId="74" applyFont="1" applyBorder="1" applyAlignment="1">
      <alignment horizontal="left" vertical="center" wrapText="1"/>
      <protection locked="0"/>
    </xf>
    <xf numFmtId="0" fontId="6" fillId="0" borderId="49" xfId="74" applyFont="1" applyBorder="1" applyAlignment="1">
      <alignment horizontal="left" vertical="center" wrapText="1"/>
      <protection locked="0"/>
    </xf>
    <xf numFmtId="0" fontId="6" fillId="0" borderId="50" xfId="74" applyFont="1" applyBorder="1" applyAlignment="1">
      <alignment horizontal="left" vertical="center" wrapText="1"/>
      <protection locked="0"/>
    </xf>
    <xf numFmtId="0" fontId="6" fillId="0" borderId="50" xfId="74" applyFont="1" applyBorder="1" applyAlignment="1">
      <alignment horizontal="left" vertical="center"/>
      <protection locked="0"/>
    </xf>
    <xf numFmtId="0" fontId="6" fillId="0" borderId="51" xfId="74" applyFont="1" applyBorder="1" applyAlignment="1">
      <alignment horizontal="left" vertical="center" wrapText="1"/>
      <protection locked="0"/>
    </xf>
    <xf numFmtId="0" fontId="6" fillId="0" borderId="52" xfId="74" applyFont="1" applyBorder="1" applyAlignment="1">
      <alignment horizontal="left" vertical="center" wrapText="1"/>
      <protection locked="0"/>
    </xf>
    <xf numFmtId="0" fontId="6" fillId="0" borderId="53" xfId="74" applyFont="1" applyBorder="1" applyAlignment="1">
      <alignment horizontal="left" vertical="center" wrapText="1"/>
      <protection locked="0"/>
    </xf>
    <xf numFmtId="0" fontId="6" fillId="0" borderId="0" xfId="74" applyFont="1" applyBorder="1" applyAlignment="1">
      <alignment horizontal="left" vertical="top"/>
      <protection locked="0"/>
    </xf>
    <xf numFmtId="0" fontId="6" fillId="0" borderId="0" xfId="74" applyFont="1" applyBorder="1" applyAlignment="1">
      <alignment horizontal="center" vertical="top"/>
      <protection locked="0"/>
    </xf>
    <xf numFmtId="0" fontId="6" fillId="0" borderId="51" xfId="74" applyFont="1" applyBorder="1" applyAlignment="1">
      <alignment horizontal="left" vertical="center"/>
      <protection locked="0"/>
    </xf>
    <xf numFmtId="0" fontId="6" fillId="0" borderId="53" xfId="74" applyFont="1" applyBorder="1" applyAlignment="1">
      <alignment horizontal="left" vertical="center"/>
      <protection locked="0"/>
    </xf>
    <xf numFmtId="0" fontId="8" fillId="0" borderId="0" xfId="74" applyFont="1" applyAlignment="1">
      <alignment vertical="center"/>
      <protection locked="0"/>
    </xf>
    <xf numFmtId="0" fontId="27" fillId="0" borderId="0" xfId="74" applyFont="1" applyBorder="1" applyAlignment="1">
      <alignment vertical="center"/>
      <protection locked="0"/>
    </xf>
    <xf numFmtId="0" fontId="8" fillId="0" borderId="52" xfId="74" applyFont="1" applyBorder="1" applyAlignment="1">
      <alignment vertical="center"/>
      <protection locked="0"/>
    </xf>
    <xf numFmtId="0" fontId="27" fillId="0" borderId="52" xfId="74" applyFont="1" applyBorder="1" applyAlignment="1">
      <alignment vertical="center"/>
      <protection locked="0"/>
    </xf>
    <xf numFmtId="0" fontId="4" fillId="0" borderId="0" xfId="74" applyBorder="1" applyAlignment="1">
      <alignment vertical="top"/>
      <protection locked="0"/>
    </xf>
    <xf numFmtId="49" fontId="6" fillId="0" borderId="0" xfId="74" applyNumberFormat="1" applyFont="1" applyBorder="1" applyAlignment="1">
      <alignment horizontal="left" vertical="center"/>
      <protection locked="0"/>
    </xf>
    <xf numFmtId="0" fontId="4" fillId="0" borderId="52" xfId="74" applyBorder="1" applyAlignment="1">
      <alignment vertical="top"/>
      <protection locked="0"/>
    </xf>
    <xf numFmtId="0" fontId="6" fillId="0" borderId="47" xfId="74" applyFont="1" applyBorder="1" applyAlignment="1">
      <alignment horizontal="left" vertical="center" wrapText="1"/>
      <protection locked="0"/>
    </xf>
    <xf numFmtId="0" fontId="6" fillId="0" borderId="47" xfId="74" applyFont="1" applyBorder="1" applyAlignment="1">
      <alignment horizontal="left" vertical="center"/>
      <protection locked="0"/>
    </xf>
    <xf numFmtId="0" fontId="6" fillId="0" borderId="47" xfId="74" applyFont="1" applyBorder="1" applyAlignment="1">
      <alignment horizontal="center" vertical="center"/>
      <protection locked="0"/>
    </xf>
    <xf numFmtId="0" fontId="27" fillId="0" borderId="52" xfId="74" applyFont="1" applyBorder="1" applyAlignment="1">
      <alignment horizontal="left"/>
      <protection locked="0"/>
    </xf>
    <xf numFmtId="0" fontId="8" fillId="0" borderId="52" xfId="74" applyFont="1" applyBorder="1" applyAlignment="1">
      <alignment/>
      <protection locked="0"/>
    </xf>
    <xf numFmtId="0" fontId="4" fillId="0" borderId="49" xfId="74" applyFont="1" applyBorder="1" applyAlignment="1">
      <alignment vertical="top"/>
      <protection locked="0"/>
    </xf>
    <xf numFmtId="0" fontId="4" fillId="0" borderId="50" xfId="74" applyFont="1" applyBorder="1" applyAlignment="1">
      <alignment vertical="top"/>
      <protection locked="0"/>
    </xf>
    <xf numFmtId="0" fontId="4" fillId="0" borderId="0" xfId="74" applyFont="1" applyBorder="1" applyAlignment="1">
      <alignment horizontal="center" vertical="center"/>
      <protection locked="0"/>
    </xf>
    <xf numFmtId="0" fontId="4" fillId="0" borderId="0" xfId="74" applyFont="1" applyBorder="1" applyAlignment="1">
      <alignment horizontal="left" vertical="top"/>
      <protection locked="0"/>
    </xf>
    <xf numFmtId="0" fontId="4" fillId="0" borderId="51" xfId="74" applyFont="1" applyBorder="1" applyAlignment="1">
      <alignment vertical="top"/>
      <protection locked="0"/>
    </xf>
    <xf numFmtId="0" fontId="4" fillId="0" borderId="52" xfId="74" applyFont="1" applyBorder="1" applyAlignment="1">
      <alignment vertical="top"/>
      <protection locked="0"/>
    </xf>
    <xf numFmtId="0" fontId="4" fillId="0" borderId="53" xfId="74" applyFont="1" applyBorder="1" applyAlignment="1">
      <alignment vertical="top"/>
      <protection locked="0"/>
    </xf>
    <xf numFmtId="4" fontId="20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27" borderId="27" xfId="0" applyFont="1" applyFill="1" applyBorder="1" applyAlignment="1">
      <alignment horizontal="left" vertical="center"/>
    </xf>
    <xf numFmtId="0" fontId="4" fillId="27" borderId="27" xfId="0" applyFont="1" applyFill="1" applyBorder="1" applyAlignment="1">
      <alignment vertical="center"/>
    </xf>
    <xf numFmtId="4" fontId="7" fillId="27" borderId="27" xfId="0" applyNumberFormat="1" applyFont="1" applyFill="1" applyBorder="1" applyAlignment="1">
      <alignment vertical="center"/>
    </xf>
    <xf numFmtId="0" fontId="4" fillId="27" borderId="35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6" fillId="27" borderId="26" xfId="0" applyFont="1" applyFill="1" applyBorder="1" applyAlignment="1">
      <alignment horizontal="center" vertical="center"/>
    </xf>
    <xf numFmtId="0" fontId="6" fillId="27" borderId="27" xfId="0" applyFont="1" applyFill="1" applyBorder="1" applyAlignment="1">
      <alignment horizontal="center" vertical="center"/>
    </xf>
    <xf numFmtId="0" fontId="6" fillId="27" borderId="2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3" fillId="12" borderId="0" xfId="6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74" applyFont="1" applyBorder="1" applyAlignment="1">
      <alignment horizontal="left" vertical="top"/>
      <protection locked="0"/>
    </xf>
    <xf numFmtId="0" fontId="6" fillId="0" borderId="0" xfId="74" applyFont="1" applyBorder="1" applyAlignment="1">
      <alignment horizontal="left" vertical="center"/>
      <protection locked="0"/>
    </xf>
    <xf numFmtId="0" fontId="15" fillId="0" borderId="0" xfId="74" applyFont="1" applyBorder="1" applyAlignment="1">
      <alignment horizontal="center" vertical="center"/>
      <protection locked="0"/>
    </xf>
    <xf numFmtId="0" fontId="6" fillId="0" borderId="0" xfId="74" applyFont="1" applyBorder="1" applyAlignment="1">
      <alignment horizontal="left" vertical="center" wrapText="1"/>
      <protection locked="0"/>
    </xf>
    <xf numFmtId="0" fontId="27" fillId="0" borderId="52" xfId="74" applyFont="1" applyBorder="1" applyAlignment="1">
      <alignment horizontal="left"/>
      <protection locked="0"/>
    </xf>
    <xf numFmtId="0" fontId="15" fillId="0" borderId="0" xfId="74" applyFont="1" applyBorder="1" applyAlignment="1">
      <alignment horizontal="center" vertical="center" wrapText="1"/>
      <protection locked="0"/>
    </xf>
    <xf numFmtId="49" fontId="6" fillId="0" borderId="0" xfId="74" applyNumberFormat="1" applyFont="1" applyBorder="1" applyAlignment="1">
      <alignment horizontal="left" vertical="center" wrapText="1"/>
      <protection locked="0"/>
    </xf>
    <xf numFmtId="0" fontId="27" fillId="0" borderId="52" xfId="74" applyFont="1" applyBorder="1" applyAlignment="1">
      <alignment horizontal="left" wrapText="1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alculation" xfId="51"/>
    <cellStyle name="Celkem" xfId="52"/>
    <cellStyle name="Comma" xfId="53"/>
    <cellStyle name="Comma [0]" xfId="54"/>
    <cellStyle name="Dobrá" xfId="55"/>
    <cellStyle name="Heading 1" xfId="56"/>
    <cellStyle name="Heading 2" xfId="57"/>
    <cellStyle name="Heading 3" xfId="58"/>
    <cellStyle name="Heading 4" xfId="59"/>
    <cellStyle name="Hyperlink" xfId="60"/>
    <cellStyle name="Chybně" xfId="61"/>
    <cellStyle name="Input" xfId="62"/>
    <cellStyle name="Kontrolná bunka" xfId="63"/>
    <cellStyle name="Kontrolní buňka" xfId="64"/>
    <cellStyle name="Currency" xfId="65"/>
    <cellStyle name="Currency [0]" xfId="66"/>
    <cellStyle name="Nadpis 1" xfId="67"/>
    <cellStyle name="Nadpis 2" xfId="68"/>
    <cellStyle name="Nadpis 3" xfId="69"/>
    <cellStyle name="Nadpis 4" xfId="70"/>
    <cellStyle name="Název" xfId="71"/>
    <cellStyle name="Neutrálna" xfId="72"/>
    <cellStyle name="Neutrální" xfId="73"/>
    <cellStyle name="normální_VVZ" xfId="74"/>
    <cellStyle name="Note" xfId="75"/>
    <cellStyle name="Output" xfId="76"/>
    <cellStyle name="Followed Hyperlink" xfId="77"/>
    <cellStyle name="Poznámka" xfId="78"/>
    <cellStyle name="Prepojená bunka" xfId="79"/>
    <cellStyle name="Percent" xfId="80"/>
    <cellStyle name="Propojená buňka" xfId="81"/>
    <cellStyle name="Spolu" xfId="82"/>
    <cellStyle name="Správně" xfId="83"/>
    <cellStyle name="Text upozornění" xfId="84"/>
    <cellStyle name="Text upozornenia" xfId="85"/>
    <cellStyle name="Titul" xfId="86"/>
    <cellStyle name="Vstup" xfId="87"/>
    <cellStyle name="Výpočet" xfId="88"/>
    <cellStyle name="Výstup" xfId="89"/>
    <cellStyle name="Vysvětlující text" xfId="90"/>
    <cellStyle name="Vysvetľujúci text" xfId="91"/>
    <cellStyle name="Zlá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DD9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Picture 1" descr="C:\KROSplusData\System\Temp\rad7DD9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1">
      <pane ySplit="1" topLeftCell="A37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21" t="s">
        <v>7</v>
      </c>
      <c r="B1" s="222"/>
      <c r="C1" s="222"/>
      <c r="D1" s="223" t="s">
        <v>8</v>
      </c>
      <c r="E1" s="222"/>
      <c r="F1" s="222"/>
      <c r="G1" s="222"/>
      <c r="H1" s="222"/>
      <c r="I1" s="222"/>
      <c r="J1" s="222"/>
      <c r="K1" s="224" t="s">
        <v>681</v>
      </c>
      <c r="L1" s="224"/>
      <c r="M1" s="224"/>
      <c r="N1" s="224"/>
      <c r="O1" s="224"/>
      <c r="P1" s="224"/>
      <c r="Q1" s="224"/>
      <c r="R1" s="224"/>
      <c r="S1" s="224"/>
      <c r="T1" s="222"/>
      <c r="U1" s="222"/>
      <c r="V1" s="222"/>
      <c r="W1" s="224" t="s">
        <v>682</v>
      </c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16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9</v>
      </c>
      <c r="BB1" s="13" t="s">
        <v>10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11</v>
      </c>
      <c r="BU1" s="15" t="s">
        <v>11</v>
      </c>
      <c r="BV1" s="15" t="s">
        <v>12</v>
      </c>
    </row>
    <row r="2" spans="3:72" ht="36.7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6" t="s">
        <v>13</v>
      </c>
      <c r="BT2" s="16" t="s">
        <v>14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13</v>
      </c>
      <c r="BT3" s="16" t="s">
        <v>15</v>
      </c>
    </row>
    <row r="4" spans="2:71" ht="36.75" customHeight="1">
      <c r="B4" s="20"/>
      <c r="C4" s="21"/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17</v>
      </c>
      <c r="BE4" s="25" t="s">
        <v>18</v>
      </c>
      <c r="BS4" s="16" t="s">
        <v>19</v>
      </c>
    </row>
    <row r="5" spans="2:71" ht="14.25" customHeight="1">
      <c r="B5" s="20"/>
      <c r="C5" s="21"/>
      <c r="D5" s="26" t="s">
        <v>20</v>
      </c>
      <c r="E5" s="21"/>
      <c r="F5" s="21"/>
      <c r="G5" s="21"/>
      <c r="H5" s="21"/>
      <c r="I5" s="21"/>
      <c r="J5" s="21"/>
      <c r="K5" s="319" t="s">
        <v>21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1"/>
      <c r="AQ5" s="23"/>
      <c r="BE5" s="315" t="s">
        <v>22</v>
      </c>
      <c r="BS5" s="16" t="s">
        <v>23</v>
      </c>
    </row>
    <row r="6" spans="2:71" ht="36.75" customHeight="1">
      <c r="B6" s="20"/>
      <c r="C6" s="21"/>
      <c r="D6" s="28" t="s">
        <v>24</v>
      </c>
      <c r="E6" s="21"/>
      <c r="F6" s="21"/>
      <c r="G6" s="21"/>
      <c r="H6" s="21"/>
      <c r="I6" s="21"/>
      <c r="J6" s="21"/>
      <c r="K6" s="321" t="s">
        <v>25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1"/>
      <c r="AQ6" s="23"/>
      <c r="BE6" s="316"/>
      <c r="BS6" s="16" t="s">
        <v>23</v>
      </c>
    </row>
    <row r="7" spans="2:71" ht="14.25" customHeight="1">
      <c r="B7" s="20"/>
      <c r="C7" s="21"/>
      <c r="D7" s="29" t="s">
        <v>26</v>
      </c>
      <c r="E7" s="21"/>
      <c r="F7" s="21"/>
      <c r="G7" s="21"/>
      <c r="H7" s="21"/>
      <c r="I7" s="21"/>
      <c r="J7" s="21"/>
      <c r="K7" s="27" t="s">
        <v>27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28</v>
      </c>
      <c r="AL7" s="21"/>
      <c r="AM7" s="21"/>
      <c r="AN7" s="27" t="s">
        <v>27</v>
      </c>
      <c r="AO7" s="21"/>
      <c r="AP7" s="21"/>
      <c r="AQ7" s="23"/>
      <c r="BE7" s="316"/>
      <c r="BS7" s="16" t="s">
        <v>23</v>
      </c>
    </row>
    <row r="8" spans="2:71" ht="14.25" customHeight="1">
      <c r="B8" s="20"/>
      <c r="C8" s="21"/>
      <c r="D8" s="29" t="s">
        <v>29</v>
      </c>
      <c r="E8" s="21"/>
      <c r="F8" s="21"/>
      <c r="G8" s="21"/>
      <c r="H8" s="21"/>
      <c r="I8" s="21"/>
      <c r="J8" s="21"/>
      <c r="K8" s="27" t="s">
        <v>30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31</v>
      </c>
      <c r="AL8" s="21"/>
      <c r="AM8" s="21"/>
      <c r="AN8" s="30" t="s">
        <v>32</v>
      </c>
      <c r="AO8" s="21"/>
      <c r="AP8" s="21"/>
      <c r="AQ8" s="23"/>
      <c r="BE8" s="316"/>
      <c r="BS8" s="16" t="s">
        <v>23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6"/>
      <c r="BS9" s="16" t="s">
        <v>23</v>
      </c>
    </row>
    <row r="10" spans="2:71" ht="14.25" customHeight="1">
      <c r="B10" s="20"/>
      <c r="C10" s="21"/>
      <c r="D10" s="29" t="s">
        <v>33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34</v>
      </c>
      <c r="AL10" s="21"/>
      <c r="AM10" s="21"/>
      <c r="AN10" s="27" t="s">
        <v>27</v>
      </c>
      <c r="AO10" s="21"/>
      <c r="AP10" s="21"/>
      <c r="AQ10" s="23"/>
      <c r="BE10" s="316"/>
      <c r="BS10" s="16" t="s">
        <v>23</v>
      </c>
    </row>
    <row r="11" spans="2:71" ht="18" customHeight="1">
      <c r="B11" s="20"/>
      <c r="C11" s="21"/>
      <c r="D11" s="21"/>
      <c r="E11" s="27" t="s">
        <v>35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36</v>
      </c>
      <c r="AL11" s="21"/>
      <c r="AM11" s="21"/>
      <c r="AN11" s="27" t="s">
        <v>27</v>
      </c>
      <c r="AO11" s="21"/>
      <c r="AP11" s="21"/>
      <c r="AQ11" s="23"/>
      <c r="BE11" s="316"/>
      <c r="BS11" s="16" t="s">
        <v>23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6"/>
      <c r="BS12" s="16" t="s">
        <v>23</v>
      </c>
    </row>
    <row r="13" spans="2:71" ht="14.25" customHeight="1">
      <c r="B13" s="20"/>
      <c r="C13" s="21"/>
      <c r="D13" s="29" t="s">
        <v>37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34</v>
      </c>
      <c r="AL13" s="21"/>
      <c r="AM13" s="21"/>
      <c r="AN13" s="31" t="s">
        <v>38</v>
      </c>
      <c r="AO13" s="21"/>
      <c r="AP13" s="21"/>
      <c r="AQ13" s="23"/>
      <c r="BE13" s="316"/>
      <c r="BS13" s="16" t="s">
        <v>23</v>
      </c>
    </row>
    <row r="14" spans="2:71" ht="15">
      <c r="B14" s="20"/>
      <c r="C14" s="21"/>
      <c r="D14" s="21"/>
      <c r="E14" s="322" t="s">
        <v>38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29" t="s">
        <v>36</v>
      </c>
      <c r="AL14" s="21"/>
      <c r="AM14" s="21"/>
      <c r="AN14" s="31" t="s">
        <v>38</v>
      </c>
      <c r="AO14" s="21"/>
      <c r="AP14" s="21"/>
      <c r="AQ14" s="23"/>
      <c r="BE14" s="316"/>
      <c r="BS14" s="16" t="s">
        <v>23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6"/>
      <c r="BS15" s="16" t="s">
        <v>11</v>
      </c>
    </row>
    <row r="16" spans="2:71" ht="14.25" customHeight="1">
      <c r="B16" s="20"/>
      <c r="C16" s="21"/>
      <c r="D16" s="29" t="s">
        <v>39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34</v>
      </c>
      <c r="AL16" s="21"/>
      <c r="AM16" s="21"/>
      <c r="AN16" s="27" t="s">
        <v>27</v>
      </c>
      <c r="AO16" s="21"/>
      <c r="AP16" s="21"/>
      <c r="AQ16" s="23"/>
      <c r="BE16" s="316"/>
      <c r="BS16" s="16" t="s">
        <v>11</v>
      </c>
    </row>
    <row r="17" spans="2:71" ht="18" customHeight="1">
      <c r="B17" s="20"/>
      <c r="C17" s="21"/>
      <c r="D17" s="21"/>
      <c r="E17" s="27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36</v>
      </c>
      <c r="AL17" s="21"/>
      <c r="AM17" s="21"/>
      <c r="AN17" s="27" t="s">
        <v>27</v>
      </c>
      <c r="AO17" s="21"/>
      <c r="AP17" s="21"/>
      <c r="AQ17" s="23"/>
      <c r="BE17" s="316"/>
      <c r="BS17" s="16" t="s">
        <v>40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6"/>
      <c r="BS18" s="16" t="s">
        <v>13</v>
      </c>
    </row>
    <row r="19" spans="2:71" ht="14.25" customHeight="1">
      <c r="B19" s="20"/>
      <c r="C19" s="21"/>
      <c r="D19" s="29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6"/>
      <c r="BS19" s="16" t="s">
        <v>13</v>
      </c>
    </row>
    <row r="20" spans="2:71" ht="20.25" customHeight="1">
      <c r="B20" s="20"/>
      <c r="C20" s="21"/>
      <c r="D20" s="21"/>
      <c r="E20" s="323" t="s">
        <v>27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1"/>
      <c r="AP20" s="21"/>
      <c r="AQ20" s="23"/>
      <c r="BE20" s="316"/>
      <c r="BS20" s="16" t="s">
        <v>11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6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6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08">
        <f>ROUND(AG51,2)</f>
        <v>0</v>
      </c>
      <c r="AL23" s="309"/>
      <c r="AM23" s="309"/>
      <c r="AN23" s="309"/>
      <c r="AO23" s="309"/>
      <c r="AP23" s="34"/>
      <c r="AQ23" s="37"/>
      <c r="BE23" s="317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17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10" t="s">
        <v>43</v>
      </c>
      <c r="M25" s="311"/>
      <c r="N25" s="311"/>
      <c r="O25" s="311"/>
      <c r="P25" s="34"/>
      <c r="Q25" s="34"/>
      <c r="R25" s="34"/>
      <c r="S25" s="34"/>
      <c r="T25" s="34"/>
      <c r="U25" s="34"/>
      <c r="V25" s="34"/>
      <c r="W25" s="310" t="s">
        <v>44</v>
      </c>
      <c r="X25" s="311"/>
      <c r="Y25" s="311"/>
      <c r="Z25" s="311"/>
      <c r="AA25" s="311"/>
      <c r="AB25" s="311"/>
      <c r="AC25" s="311"/>
      <c r="AD25" s="311"/>
      <c r="AE25" s="311"/>
      <c r="AF25" s="34"/>
      <c r="AG25" s="34"/>
      <c r="AH25" s="34"/>
      <c r="AI25" s="34"/>
      <c r="AJ25" s="34"/>
      <c r="AK25" s="310" t="s">
        <v>45</v>
      </c>
      <c r="AL25" s="311"/>
      <c r="AM25" s="311"/>
      <c r="AN25" s="311"/>
      <c r="AO25" s="311"/>
      <c r="AP25" s="34"/>
      <c r="AQ25" s="37"/>
      <c r="BE25" s="317"/>
    </row>
    <row r="26" spans="2:57" s="2" customFormat="1" ht="14.25" customHeight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312">
        <v>0.21</v>
      </c>
      <c r="M26" s="313"/>
      <c r="N26" s="313"/>
      <c r="O26" s="313"/>
      <c r="P26" s="40"/>
      <c r="Q26" s="40"/>
      <c r="R26" s="40"/>
      <c r="S26" s="40"/>
      <c r="T26" s="40"/>
      <c r="U26" s="40"/>
      <c r="V26" s="40"/>
      <c r="W26" s="314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40"/>
      <c r="AG26" s="40"/>
      <c r="AH26" s="40"/>
      <c r="AI26" s="40"/>
      <c r="AJ26" s="40"/>
      <c r="AK26" s="314">
        <f>ROUND(AV51,2)</f>
        <v>0</v>
      </c>
      <c r="AL26" s="313"/>
      <c r="AM26" s="313"/>
      <c r="AN26" s="313"/>
      <c r="AO26" s="313"/>
      <c r="AP26" s="40"/>
      <c r="AQ26" s="42"/>
      <c r="BE26" s="318"/>
    </row>
    <row r="27" spans="2:57" s="2" customFormat="1" ht="14.25" customHeight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312">
        <v>0.15</v>
      </c>
      <c r="M27" s="313"/>
      <c r="N27" s="313"/>
      <c r="O27" s="313"/>
      <c r="P27" s="40"/>
      <c r="Q27" s="40"/>
      <c r="R27" s="40"/>
      <c r="S27" s="40"/>
      <c r="T27" s="40"/>
      <c r="U27" s="40"/>
      <c r="V27" s="40"/>
      <c r="W27" s="314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40"/>
      <c r="AG27" s="40"/>
      <c r="AH27" s="40"/>
      <c r="AI27" s="40"/>
      <c r="AJ27" s="40"/>
      <c r="AK27" s="314">
        <f>ROUND(AW51,2)</f>
        <v>0</v>
      </c>
      <c r="AL27" s="313"/>
      <c r="AM27" s="313"/>
      <c r="AN27" s="313"/>
      <c r="AO27" s="313"/>
      <c r="AP27" s="40"/>
      <c r="AQ27" s="42"/>
      <c r="BE27" s="318"/>
    </row>
    <row r="28" spans="2:57" s="2" customFormat="1" ht="14.25" customHeight="1" hidden="1">
      <c r="B28" s="39"/>
      <c r="C28" s="40"/>
      <c r="D28" s="40"/>
      <c r="E28" s="40"/>
      <c r="F28" s="41" t="s">
        <v>49</v>
      </c>
      <c r="G28" s="40"/>
      <c r="H28" s="40"/>
      <c r="I28" s="40"/>
      <c r="J28" s="40"/>
      <c r="K28" s="40"/>
      <c r="L28" s="312">
        <v>0.21</v>
      </c>
      <c r="M28" s="313"/>
      <c r="N28" s="313"/>
      <c r="O28" s="313"/>
      <c r="P28" s="40"/>
      <c r="Q28" s="40"/>
      <c r="R28" s="40"/>
      <c r="S28" s="40"/>
      <c r="T28" s="40"/>
      <c r="U28" s="40"/>
      <c r="V28" s="40"/>
      <c r="W28" s="314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0"/>
      <c r="AG28" s="40"/>
      <c r="AH28" s="40"/>
      <c r="AI28" s="40"/>
      <c r="AJ28" s="40"/>
      <c r="AK28" s="314">
        <v>0</v>
      </c>
      <c r="AL28" s="313"/>
      <c r="AM28" s="313"/>
      <c r="AN28" s="313"/>
      <c r="AO28" s="313"/>
      <c r="AP28" s="40"/>
      <c r="AQ28" s="42"/>
      <c r="BE28" s="318"/>
    </row>
    <row r="29" spans="2:57" s="2" customFormat="1" ht="14.25" customHeight="1" hidden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312">
        <v>0.15</v>
      </c>
      <c r="M29" s="313"/>
      <c r="N29" s="313"/>
      <c r="O29" s="313"/>
      <c r="P29" s="40"/>
      <c r="Q29" s="40"/>
      <c r="R29" s="40"/>
      <c r="S29" s="40"/>
      <c r="T29" s="40"/>
      <c r="U29" s="40"/>
      <c r="V29" s="40"/>
      <c r="W29" s="314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0"/>
      <c r="AG29" s="40"/>
      <c r="AH29" s="40"/>
      <c r="AI29" s="40"/>
      <c r="AJ29" s="40"/>
      <c r="AK29" s="314">
        <v>0</v>
      </c>
      <c r="AL29" s="313"/>
      <c r="AM29" s="313"/>
      <c r="AN29" s="313"/>
      <c r="AO29" s="313"/>
      <c r="AP29" s="40"/>
      <c r="AQ29" s="42"/>
      <c r="BE29" s="318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312">
        <v>0</v>
      </c>
      <c r="M30" s="313"/>
      <c r="N30" s="313"/>
      <c r="O30" s="313"/>
      <c r="P30" s="40"/>
      <c r="Q30" s="40"/>
      <c r="R30" s="40"/>
      <c r="S30" s="40"/>
      <c r="T30" s="40"/>
      <c r="U30" s="40"/>
      <c r="V30" s="40"/>
      <c r="W30" s="314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0"/>
      <c r="AG30" s="40"/>
      <c r="AH30" s="40"/>
      <c r="AI30" s="40"/>
      <c r="AJ30" s="40"/>
      <c r="AK30" s="314">
        <v>0</v>
      </c>
      <c r="AL30" s="313"/>
      <c r="AM30" s="313"/>
      <c r="AN30" s="313"/>
      <c r="AO30" s="313"/>
      <c r="AP30" s="40"/>
      <c r="AQ30" s="42"/>
      <c r="BE30" s="318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17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331" t="s">
        <v>54</v>
      </c>
      <c r="Y32" s="332"/>
      <c r="Z32" s="332"/>
      <c r="AA32" s="332"/>
      <c r="AB32" s="332"/>
      <c r="AC32" s="45"/>
      <c r="AD32" s="45"/>
      <c r="AE32" s="45"/>
      <c r="AF32" s="45"/>
      <c r="AG32" s="45"/>
      <c r="AH32" s="45"/>
      <c r="AI32" s="45"/>
      <c r="AJ32" s="45"/>
      <c r="AK32" s="333">
        <f>SUM(AK23:AK30)</f>
        <v>0</v>
      </c>
      <c r="AL32" s="332"/>
      <c r="AM32" s="332"/>
      <c r="AN32" s="332"/>
      <c r="AO32" s="334"/>
      <c r="AP32" s="43"/>
      <c r="AQ32" s="48"/>
      <c r="BE32" s="317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20</v>
      </c>
      <c r="L41" s="3" t="str">
        <f>K5</f>
        <v>odol_plot</v>
      </c>
      <c r="AR41" s="55"/>
    </row>
    <row r="42" spans="2:44" s="4" customFormat="1" ht="36.75" customHeight="1">
      <c r="B42" s="57"/>
      <c r="C42" s="58" t="s">
        <v>24</v>
      </c>
      <c r="L42" s="324" t="str">
        <f>K6</f>
        <v>Stavební úpravy návštěvní budovy , objekt č. 004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29</v>
      </c>
      <c r="L44" s="59" t="str">
        <f>IF(K8="","",K8)</f>
        <v>Odolov, st.p.č. 222, p.p.č. 712/12 a 712/14</v>
      </c>
      <c r="AI44" s="56" t="s">
        <v>31</v>
      </c>
      <c r="AM44" s="326" t="str">
        <f>IF(AN8="","",AN8)</f>
        <v>31.10.2016</v>
      </c>
      <c r="AN44" s="317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33</v>
      </c>
      <c r="L46" s="3" t="str">
        <f>IF(E11="","",E11)</f>
        <v> </v>
      </c>
      <c r="AI46" s="56" t="s">
        <v>39</v>
      </c>
      <c r="AM46" s="327" t="str">
        <f>IF(E17="","",E17)</f>
        <v> </v>
      </c>
      <c r="AN46" s="317"/>
      <c r="AO46" s="317"/>
      <c r="AP46" s="317"/>
      <c r="AR46" s="33"/>
      <c r="AS46" s="328" t="s">
        <v>56</v>
      </c>
      <c r="AT46" s="329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37</v>
      </c>
      <c r="L47" s="3">
        <f>IF(E14="Vyplň údaj","",E14)</f>
      </c>
      <c r="AR47" s="33"/>
      <c r="AS47" s="330"/>
      <c r="AT47" s="311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330"/>
      <c r="AT48" s="311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338" t="s">
        <v>57</v>
      </c>
      <c r="D49" s="332"/>
      <c r="E49" s="332"/>
      <c r="F49" s="332"/>
      <c r="G49" s="332"/>
      <c r="H49" s="45"/>
      <c r="I49" s="339" t="s">
        <v>58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40" t="s">
        <v>59</v>
      </c>
      <c r="AH49" s="332"/>
      <c r="AI49" s="332"/>
      <c r="AJ49" s="332"/>
      <c r="AK49" s="332"/>
      <c r="AL49" s="332"/>
      <c r="AM49" s="332"/>
      <c r="AN49" s="339" t="s">
        <v>60</v>
      </c>
      <c r="AO49" s="332"/>
      <c r="AP49" s="332"/>
      <c r="AQ49" s="65" t="s">
        <v>61</v>
      </c>
      <c r="AR49" s="33"/>
      <c r="AS49" s="66" t="s">
        <v>62</v>
      </c>
      <c r="AT49" s="67" t="s">
        <v>63</v>
      </c>
      <c r="AU49" s="67" t="s">
        <v>64</v>
      </c>
      <c r="AV49" s="67" t="s">
        <v>65</v>
      </c>
      <c r="AW49" s="67" t="s">
        <v>66</v>
      </c>
      <c r="AX49" s="67" t="s">
        <v>67</v>
      </c>
      <c r="AY49" s="67" t="s">
        <v>68</v>
      </c>
      <c r="AZ49" s="67" t="s">
        <v>69</v>
      </c>
      <c r="BA49" s="67" t="s">
        <v>70</v>
      </c>
      <c r="BB49" s="67" t="s">
        <v>71</v>
      </c>
      <c r="BC49" s="67" t="s">
        <v>72</v>
      </c>
      <c r="BD49" s="68" t="s">
        <v>73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41">
        <f>ROUND(SUM(AG52:AG56),2)</f>
        <v>0</v>
      </c>
      <c r="AH51" s="341"/>
      <c r="AI51" s="341"/>
      <c r="AJ51" s="341"/>
      <c r="AK51" s="341"/>
      <c r="AL51" s="341"/>
      <c r="AM51" s="341"/>
      <c r="AN51" s="342">
        <f aca="true" t="shared" si="0" ref="AN51:AN56">SUM(AG51,AT51)</f>
        <v>0</v>
      </c>
      <c r="AO51" s="342"/>
      <c r="AP51" s="342"/>
      <c r="AQ51" s="72" t="s">
        <v>27</v>
      </c>
      <c r="AR51" s="57"/>
      <c r="AS51" s="73">
        <f>ROUND(SUM(AS52:AS56),2)</f>
        <v>0</v>
      </c>
      <c r="AT51" s="74">
        <f aca="true" t="shared" si="1" ref="AT51:AT56">ROUND(SUM(AV51:AW51),2)</f>
        <v>0</v>
      </c>
      <c r="AU51" s="75">
        <f>ROUND(SUM(AU52:AU56),5)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ROUND(SUM(AZ52:AZ56),2)</f>
        <v>0</v>
      </c>
      <c r="BA51" s="74">
        <f>ROUND(SUM(BA52:BA56),2)</f>
        <v>0</v>
      </c>
      <c r="BB51" s="74">
        <f>ROUND(SUM(BB52:BB56),2)</f>
        <v>0</v>
      </c>
      <c r="BC51" s="74">
        <f>ROUND(SUM(BC52:BC56),2)</f>
        <v>0</v>
      </c>
      <c r="BD51" s="76">
        <f>ROUND(SUM(BD52:BD56),2)</f>
        <v>0</v>
      </c>
      <c r="BS51" s="58" t="s">
        <v>75</v>
      </c>
      <c r="BT51" s="58" t="s">
        <v>76</v>
      </c>
      <c r="BU51" s="77" t="s">
        <v>77</v>
      </c>
      <c r="BV51" s="58" t="s">
        <v>78</v>
      </c>
      <c r="BW51" s="58" t="s">
        <v>12</v>
      </c>
      <c r="BX51" s="58" t="s">
        <v>79</v>
      </c>
      <c r="CL51" s="58" t="s">
        <v>27</v>
      </c>
    </row>
    <row r="52" spans="1:91" s="5" customFormat="1" ht="27" customHeight="1">
      <c r="A52" s="217" t="s">
        <v>683</v>
      </c>
      <c r="B52" s="78"/>
      <c r="C52" s="79"/>
      <c r="D52" s="337" t="s">
        <v>80</v>
      </c>
      <c r="E52" s="336"/>
      <c r="F52" s="336"/>
      <c r="G52" s="336"/>
      <c r="H52" s="336"/>
      <c r="I52" s="80"/>
      <c r="J52" s="337" t="s">
        <v>81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5">
        <f>'so01 - SO 01 - Stavební ú...'!J27</f>
        <v>0</v>
      </c>
      <c r="AH52" s="336"/>
      <c r="AI52" s="336"/>
      <c r="AJ52" s="336"/>
      <c r="AK52" s="336"/>
      <c r="AL52" s="336"/>
      <c r="AM52" s="336"/>
      <c r="AN52" s="335">
        <f t="shared" si="0"/>
        <v>0</v>
      </c>
      <c r="AO52" s="336"/>
      <c r="AP52" s="336"/>
      <c r="AQ52" s="81" t="s">
        <v>82</v>
      </c>
      <c r="AR52" s="78"/>
      <c r="AS52" s="82">
        <v>0</v>
      </c>
      <c r="AT52" s="83">
        <f t="shared" si="1"/>
        <v>0</v>
      </c>
      <c r="AU52" s="84">
        <f>'so01 - SO 01 - Stavební ú...'!P89</f>
        <v>0</v>
      </c>
      <c r="AV52" s="83">
        <f>'so01 - SO 01 - Stavební ú...'!J30</f>
        <v>0</v>
      </c>
      <c r="AW52" s="83">
        <f>'so01 - SO 01 - Stavební ú...'!J31</f>
        <v>0</v>
      </c>
      <c r="AX52" s="83">
        <f>'so01 - SO 01 - Stavební ú...'!J32</f>
        <v>0</v>
      </c>
      <c r="AY52" s="83">
        <f>'so01 - SO 01 - Stavební ú...'!J33</f>
        <v>0</v>
      </c>
      <c r="AZ52" s="83">
        <f>'so01 - SO 01 - Stavební ú...'!F30</f>
        <v>0</v>
      </c>
      <c r="BA52" s="83">
        <f>'so01 - SO 01 - Stavební ú...'!F31</f>
        <v>0</v>
      </c>
      <c r="BB52" s="83">
        <f>'so01 - SO 01 - Stavební ú...'!F32</f>
        <v>0</v>
      </c>
      <c r="BC52" s="83">
        <f>'so01 - SO 01 - Stavební ú...'!F33</f>
        <v>0</v>
      </c>
      <c r="BD52" s="85">
        <f>'so01 - SO 01 - Stavební ú...'!F34</f>
        <v>0</v>
      </c>
      <c r="BT52" s="86" t="s">
        <v>83</v>
      </c>
      <c r="BV52" s="86" t="s">
        <v>78</v>
      </c>
      <c r="BW52" s="86" t="s">
        <v>84</v>
      </c>
      <c r="BX52" s="86" t="s">
        <v>12</v>
      </c>
      <c r="CL52" s="86" t="s">
        <v>27</v>
      </c>
      <c r="CM52" s="86" t="s">
        <v>85</v>
      </c>
    </row>
    <row r="53" spans="1:91" s="5" customFormat="1" ht="27" customHeight="1">
      <c r="A53" s="217" t="s">
        <v>683</v>
      </c>
      <c r="B53" s="78"/>
      <c r="C53" s="79"/>
      <c r="D53" s="337" t="s">
        <v>86</v>
      </c>
      <c r="E53" s="336"/>
      <c r="F53" s="336"/>
      <c r="G53" s="336"/>
      <c r="H53" s="336"/>
      <c r="I53" s="80"/>
      <c r="J53" s="337" t="s">
        <v>87</v>
      </c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5">
        <f>'opl - SO 02 - Stavba nové...'!J27</f>
        <v>0</v>
      </c>
      <c r="AH53" s="336"/>
      <c r="AI53" s="336"/>
      <c r="AJ53" s="336"/>
      <c r="AK53" s="336"/>
      <c r="AL53" s="336"/>
      <c r="AM53" s="336"/>
      <c r="AN53" s="335">
        <f t="shared" si="0"/>
        <v>0</v>
      </c>
      <c r="AO53" s="336"/>
      <c r="AP53" s="336"/>
      <c r="AQ53" s="81" t="s">
        <v>82</v>
      </c>
      <c r="AR53" s="78"/>
      <c r="AS53" s="82">
        <v>0</v>
      </c>
      <c r="AT53" s="83">
        <f t="shared" si="1"/>
        <v>0</v>
      </c>
      <c r="AU53" s="84">
        <f>'opl - SO 02 - Stavba nové...'!P87</f>
        <v>0</v>
      </c>
      <c r="AV53" s="83">
        <f>'opl - SO 02 - Stavba nové...'!J30</f>
        <v>0</v>
      </c>
      <c r="AW53" s="83">
        <f>'opl - SO 02 - Stavba nové...'!J31</f>
        <v>0</v>
      </c>
      <c r="AX53" s="83">
        <f>'opl - SO 02 - Stavba nové...'!J32</f>
        <v>0</v>
      </c>
      <c r="AY53" s="83">
        <f>'opl - SO 02 - Stavba nové...'!J33</f>
        <v>0</v>
      </c>
      <c r="AZ53" s="83">
        <f>'opl - SO 02 - Stavba nové...'!F30</f>
        <v>0</v>
      </c>
      <c r="BA53" s="83">
        <f>'opl - SO 02 - Stavba nové...'!F31</f>
        <v>0</v>
      </c>
      <c r="BB53" s="83">
        <f>'opl - SO 02 - Stavba nové...'!F32</f>
        <v>0</v>
      </c>
      <c r="BC53" s="83">
        <f>'opl - SO 02 - Stavba nové...'!F33</f>
        <v>0</v>
      </c>
      <c r="BD53" s="85">
        <f>'opl - SO 02 - Stavba nové...'!F34</f>
        <v>0</v>
      </c>
      <c r="BT53" s="86" t="s">
        <v>83</v>
      </c>
      <c r="BV53" s="86" t="s">
        <v>78</v>
      </c>
      <c r="BW53" s="86" t="s">
        <v>88</v>
      </c>
      <c r="BX53" s="86" t="s">
        <v>12</v>
      </c>
      <c r="CL53" s="86" t="s">
        <v>27</v>
      </c>
      <c r="CM53" s="86" t="s">
        <v>85</v>
      </c>
    </row>
    <row r="54" spans="1:91" s="5" customFormat="1" ht="27" customHeight="1">
      <c r="A54" s="217" t="s">
        <v>683</v>
      </c>
      <c r="B54" s="78"/>
      <c r="C54" s="79"/>
      <c r="D54" s="337" t="s">
        <v>89</v>
      </c>
      <c r="E54" s="336"/>
      <c r="F54" s="336"/>
      <c r="G54" s="336"/>
      <c r="H54" s="336"/>
      <c r="I54" s="80"/>
      <c r="J54" s="337" t="s">
        <v>90</v>
      </c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5">
        <f>'plocha - SO 03 - Stavba z...'!J27</f>
        <v>0</v>
      </c>
      <c r="AH54" s="336"/>
      <c r="AI54" s="336"/>
      <c r="AJ54" s="336"/>
      <c r="AK54" s="336"/>
      <c r="AL54" s="336"/>
      <c r="AM54" s="336"/>
      <c r="AN54" s="335">
        <f t="shared" si="0"/>
        <v>0</v>
      </c>
      <c r="AO54" s="336"/>
      <c r="AP54" s="336"/>
      <c r="AQ54" s="81" t="s">
        <v>82</v>
      </c>
      <c r="AR54" s="78"/>
      <c r="AS54" s="82">
        <v>0</v>
      </c>
      <c r="AT54" s="83">
        <f t="shared" si="1"/>
        <v>0</v>
      </c>
      <c r="AU54" s="84">
        <f>'plocha - SO 03 - Stavba z...'!P83</f>
        <v>0</v>
      </c>
      <c r="AV54" s="83">
        <f>'plocha - SO 03 - Stavba z...'!J30</f>
        <v>0</v>
      </c>
      <c r="AW54" s="83">
        <f>'plocha - SO 03 - Stavba z...'!J31</f>
        <v>0</v>
      </c>
      <c r="AX54" s="83">
        <f>'plocha - SO 03 - Stavba z...'!J32</f>
        <v>0</v>
      </c>
      <c r="AY54" s="83">
        <f>'plocha - SO 03 - Stavba z...'!J33</f>
        <v>0</v>
      </c>
      <c r="AZ54" s="83">
        <f>'plocha - SO 03 - Stavba z...'!F30</f>
        <v>0</v>
      </c>
      <c r="BA54" s="83">
        <f>'plocha - SO 03 - Stavba z...'!F31</f>
        <v>0</v>
      </c>
      <c r="BB54" s="83">
        <f>'plocha - SO 03 - Stavba z...'!F32</f>
        <v>0</v>
      </c>
      <c r="BC54" s="83">
        <f>'plocha - SO 03 - Stavba z...'!F33</f>
        <v>0</v>
      </c>
      <c r="BD54" s="85">
        <f>'plocha - SO 03 - Stavba z...'!F34</f>
        <v>0</v>
      </c>
      <c r="BT54" s="86" t="s">
        <v>83</v>
      </c>
      <c r="BV54" s="86" t="s">
        <v>78</v>
      </c>
      <c r="BW54" s="86" t="s">
        <v>91</v>
      </c>
      <c r="BX54" s="86" t="s">
        <v>12</v>
      </c>
      <c r="CL54" s="86" t="s">
        <v>27</v>
      </c>
      <c r="CM54" s="86" t="s">
        <v>85</v>
      </c>
    </row>
    <row r="55" spans="1:91" s="5" customFormat="1" ht="27" customHeight="1">
      <c r="A55" s="217" t="s">
        <v>683</v>
      </c>
      <c r="B55" s="78"/>
      <c r="C55" s="79"/>
      <c r="D55" s="337" t="s">
        <v>92</v>
      </c>
      <c r="E55" s="336"/>
      <c r="F55" s="336"/>
      <c r="G55" s="336"/>
      <c r="H55" s="336"/>
      <c r="I55" s="80"/>
      <c r="J55" s="337" t="s">
        <v>93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5">
        <f>'slp - Slaboproud - EZS, C...'!J27</f>
        <v>0</v>
      </c>
      <c r="AH55" s="336"/>
      <c r="AI55" s="336"/>
      <c r="AJ55" s="336"/>
      <c r="AK55" s="336"/>
      <c r="AL55" s="336"/>
      <c r="AM55" s="336"/>
      <c r="AN55" s="335">
        <f t="shared" si="0"/>
        <v>0</v>
      </c>
      <c r="AO55" s="336"/>
      <c r="AP55" s="336"/>
      <c r="AQ55" s="81" t="s">
        <v>82</v>
      </c>
      <c r="AR55" s="78"/>
      <c r="AS55" s="82">
        <v>0</v>
      </c>
      <c r="AT55" s="83">
        <f t="shared" si="1"/>
        <v>0</v>
      </c>
      <c r="AU55" s="84">
        <f>'slp - Slaboproud - EZS, C...'!P78</f>
        <v>0</v>
      </c>
      <c r="AV55" s="83">
        <f>'slp - Slaboproud - EZS, C...'!J30</f>
        <v>0</v>
      </c>
      <c r="AW55" s="83">
        <f>'slp - Slaboproud - EZS, C...'!J31</f>
        <v>0</v>
      </c>
      <c r="AX55" s="83">
        <f>'slp - Slaboproud - EZS, C...'!J32</f>
        <v>0</v>
      </c>
      <c r="AY55" s="83">
        <f>'slp - Slaboproud - EZS, C...'!J33</f>
        <v>0</v>
      </c>
      <c r="AZ55" s="83">
        <f>'slp - Slaboproud - EZS, C...'!F30</f>
        <v>0</v>
      </c>
      <c r="BA55" s="83">
        <f>'slp - Slaboproud - EZS, C...'!F31</f>
        <v>0</v>
      </c>
      <c r="BB55" s="83">
        <f>'slp - Slaboproud - EZS, C...'!F32</f>
        <v>0</v>
      </c>
      <c r="BC55" s="83">
        <f>'slp - Slaboproud - EZS, C...'!F33</f>
        <v>0</v>
      </c>
      <c r="BD55" s="85">
        <f>'slp - Slaboproud - EZS, C...'!F34</f>
        <v>0</v>
      </c>
      <c r="BT55" s="86" t="s">
        <v>83</v>
      </c>
      <c r="BV55" s="86" t="s">
        <v>78</v>
      </c>
      <c r="BW55" s="86" t="s">
        <v>94</v>
      </c>
      <c r="BX55" s="86" t="s">
        <v>12</v>
      </c>
      <c r="CL55" s="86" t="s">
        <v>27</v>
      </c>
      <c r="CM55" s="86" t="s">
        <v>85</v>
      </c>
    </row>
    <row r="56" spans="1:91" s="5" customFormat="1" ht="27" customHeight="1">
      <c r="A56" s="217" t="s">
        <v>683</v>
      </c>
      <c r="B56" s="78"/>
      <c r="C56" s="79"/>
      <c r="D56" s="337" t="s">
        <v>95</v>
      </c>
      <c r="E56" s="336"/>
      <c r="F56" s="336"/>
      <c r="G56" s="336"/>
      <c r="H56" s="336"/>
      <c r="I56" s="80"/>
      <c r="J56" s="337" t="s">
        <v>96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5">
        <f>'vrn - Vedlejší a ostatní ...'!J27</f>
        <v>0</v>
      </c>
      <c r="AH56" s="336"/>
      <c r="AI56" s="336"/>
      <c r="AJ56" s="336"/>
      <c r="AK56" s="336"/>
      <c r="AL56" s="336"/>
      <c r="AM56" s="336"/>
      <c r="AN56" s="335">
        <f t="shared" si="0"/>
        <v>0</v>
      </c>
      <c r="AO56" s="336"/>
      <c r="AP56" s="336"/>
      <c r="AQ56" s="81" t="s">
        <v>82</v>
      </c>
      <c r="AR56" s="78"/>
      <c r="AS56" s="87">
        <v>0</v>
      </c>
      <c r="AT56" s="88">
        <f t="shared" si="1"/>
        <v>0</v>
      </c>
      <c r="AU56" s="89">
        <f>'vrn - Vedlejší a ostatní ...'!P81</f>
        <v>0</v>
      </c>
      <c r="AV56" s="88">
        <f>'vrn - Vedlejší a ostatní ...'!J30</f>
        <v>0</v>
      </c>
      <c r="AW56" s="88">
        <f>'vrn - Vedlejší a ostatní ...'!J31</f>
        <v>0</v>
      </c>
      <c r="AX56" s="88">
        <f>'vrn - Vedlejší a ostatní ...'!J32</f>
        <v>0</v>
      </c>
      <c r="AY56" s="88">
        <f>'vrn - Vedlejší a ostatní ...'!J33</f>
        <v>0</v>
      </c>
      <c r="AZ56" s="88">
        <f>'vrn - Vedlejší a ostatní ...'!F30</f>
        <v>0</v>
      </c>
      <c r="BA56" s="88">
        <f>'vrn - Vedlejší a ostatní ...'!F31</f>
        <v>0</v>
      </c>
      <c r="BB56" s="88">
        <f>'vrn - Vedlejší a ostatní ...'!F32</f>
        <v>0</v>
      </c>
      <c r="BC56" s="88">
        <f>'vrn - Vedlejší a ostatní ...'!F33</f>
        <v>0</v>
      </c>
      <c r="BD56" s="90">
        <f>'vrn - Vedlejší a ostatní ...'!F34</f>
        <v>0</v>
      </c>
      <c r="BT56" s="86" t="s">
        <v>83</v>
      </c>
      <c r="BV56" s="86" t="s">
        <v>78</v>
      </c>
      <c r="BW56" s="86" t="s">
        <v>97</v>
      </c>
      <c r="BX56" s="86" t="s">
        <v>12</v>
      </c>
      <c r="CL56" s="86" t="s">
        <v>27</v>
      </c>
      <c r="CM56" s="86" t="s">
        <v>85</v>
      </c>
    </row>
    <row r="57" spans="2:44" s="1" customFormat="1" ht="30" customHeight="1">
      <c r="B57" s="33"/>
      <c r="AR57" s="33"/>
    </row>
    <row r="58" spans="2:44" s="1" customFormat="1" ht="6.75" customHeight="1"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33"/>
    </row>
  </sheetData>
  <sheetProtection password="CC35" sheet="1" objects="1" scenarios="1" formatColumns="0" formatRows="0" sort="0" autoFilter="0"/>
  <mergeCells count="57">
    <mergeCell ref="AR2:BE2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G51:AM51"/>
    <mergeCell ref="AN51:AP51"/>
    <mergeCell ref="AM46:AP46"/>
    <mergeCell ref="AS46:AT48"/>
    <mergeCell ref="L30:O30"/>
    <mergeCell ref="W30:AE30"/>
    <mergeCell ref="AK30:AO30"/>
    <mergeCell ref="X32:AB32"/>
    <mergeCell ref="AK32:AO32"/>
    <mergeCell ref="AK28:AO28"/>
    <mergeCell ref="L29:O29"/>
    <mergeCell ref="W29:AE29"/>
    <mergeCell ref="AK29:AO29"/>
    <mergeCell ref="L42:AO42"/>
    <mergeCell ref="AM44:AN44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01 - SO 01 - Stavební ú...'!C2" tooltip="so01 - SO 01 - Stavební ú..." display="/"/>
    <hyperlink ref="A53" location="'opl - SO 02 - Stavba nové...'!C2" tooltip="opl - SO 02 - Stavba nové..." display="/"/>
    <hyperlink ref="A54" location="'plocha - SO 03 - Stavba z...'!C2" tooltip="plocha - SO 03 - Stavba z..." display="/"/>
    <hyperlink ref="A55" location="'slp - Slaboproud - EZS, C...'!C2" tooltip="slp - Slaboproud - EZS, C..." display="/"/>
    <hyperlink ref="A56" location="'vrn - Vedlejší a ostatní ...'!C2" tooltip="vr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19"/>
      <c r="C1" s="219"/>
      <c r="D1" s="218" t="s">
        <v>8</v>
      </c>
      <c r="E1" s="219"/>
      <c r="F1" s="220" t="s">
        <v>684</v>
      </c>
      <c r="G1" s="345" t="s">
        <v>685</v>
      </c>
      <c r="H1" s="345"/>
      <c r="I1" s="225"/>
      <c r="J1" s="220" t="s">
        <v>686</v>
      </c>
      <c r="K1" s="218" t="s">
        <v>98</v>
      </c>
      <c r="L1" s="220" t="s">
        <v>687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6" t="s">
        <v>84</v>
      </c>
      <c r="AZ2" s="16" t="s">
        <v>99</v>
      </c>
      <c r="BA2" s="16" t="s">
        <v>27</v>
      </c>
      <c r="BB2" s="16" t="s">
        <v>27</v>
      </c>
      <c r="BC2" s="16" t="s">
        <v>100</v>
      </c>
      <c r="BD2" s="16" t="s">
        <v>85</v>
      </c>
    </row>
    <row r="3" spans="2:5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85</v>
      </c>
      <c r="AZ3" s="16" t="s">
        <v>101</v>
      </c>
      <c r="BA3" s="16" t="s">
        <v>27</v>
      </c>
      <c r="BB3" s="16" t="s">
        <v>27</v>
      </c>
      <c r="BC3" s="16" t="s">
        <v>102</v>
      </c>
      <c r="BD3" s="16" t="s">
        <v>85</v>
      </c>
    </row>
    <row r="4" spans="2:56" ht="36.75" customHeight="1">
      <c r="B4" s="20"/>
      <c r="C4" s="21"/>
      <c r="D4" s="22" t="s">
        <v>103</v>
      </c>
      <c r="E4" s="21"/>
      <c r="F4" s="21"/>
      <c r="G4" s="21"/>
      <c r="H4" s="21"/>
      <c r="I4" s="93"/>
      <c r="J4" s="21"/>
      <c r="K4" s="23"/>
      <c r="M4" s="24" t="s">
        <v>17</v>
      </c>
      <c r="AT4" s="16" t="s">
        <v>11</v>
      </c>
      <c r="AZ4" s="16" t="s">
        <v>104</v>
      </c>
      <c r="BA4" s="16" t="s">
        <v>27</v>
      </c>
      <c r="BB4" s="16" t="s">
        <v>27</v>
      </c>
      <c r="BC4" s="16" t="s">
        <v>105</v>
      </c>
      <c r="BD4" s="16" t="s">
        <v>85</v>
      </c>
    </row>
    <row r="5" spans="2:56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  <c r="AZ5" s="16" t="s">
        <v>106</v>
      </c>
      <c r="BA5" s="16" t="s">
        <v>27</v>
      </c>
      <c r="BB5" s="16" t="s">
        <v>27</v>
      </c>
      <c r="BC5" s="16" t="s">
        <v>107</v>
      </c>
      <c r="BD5" s="16" t="s">
        <v>85</v>
      </c>
    </row>
    <row r="6" spans="2:11" ht="15">
      <c r="B6" s="20"/>
      <c r="C6" s="21"/>
      <c r="D6" s="29" t="s">
        <v>24</v>
      </c>
      <c r="E6" s="21"/>
      <c r="F6" s="21"/>
      <c r="G6" s="21"/>
      <c r="H6" s="21"/>
      <c r="I6" s="93"/>
      <c r="J6" s="21"/>
      <c r="K6" s="23"/>
    </row>
    <row r="7" spans="2:11" ht="20.25" customHeight="1">
      <c r="B7" s="20"/>
      <c r="C7" s="21"/>
      <c r="D7" s="21"/>
      <c r="E7" s="346" t="str">
        <f>'Rekapitulace stavby'!K6</f>
        <v>Stavební úpravy návštěvní budovy , objekt č. 004</v>
      </c>
      <c r="F7" s="320"/>
      <c r="G7" s="320"/>
      <c r="H7" s="320"/>
      <c r="I7" s="93"/>
      <c r="J7" s="21"/>
      <c r="K7" s="23"/>
    </row>
    <row r="8" spans="2:11" s="1" customFormat="1" ht="15">
      <c r="B8" s="33"/>
      <c r="C8" s="34"/>
      <c r="D8" s="29" t="s">
        <v>108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43" t="s">
        <v>109</v>
      </c>
      <c r="F9" s="311"/>
      <c r="G9" s="311"/>
      <c r="H9" s="31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26</v>
      </c>
      <c r="E11" s="34"/>
      <c r="F11" s="27" t="s">
        <v>27</v>
      </c>
      <c r="G11" s="34"/>
      <c r="H11" s="34"/>
      <c r="I11" s="95" t="s">
        <v>28</v>
      </c>
      <c r="J11" s="27" t="s">
        <v>27</v>
      </c>
      <c r="K11" s="37"/>
    </row>
    <row r="12" spans="2:11" s="1" customFormat="1" ht="14.25" customHeight="1">
      <c r="B12" s="33"/>
      <c r="C12" s="34"/>
      <c r="D12" s="29" t="s">
        <v>29</v>
      </c>
      <c r="E12" s="34"/>
      <c r="F12" s="27" t="s">
        <v>30</v>
      </c>
      <c r="G12" s="34"/>
      <c r="H12" s="34"/>
      <c r="I12" s="95" t="s">
        <v>31</v>
      </c>
      <c r="J12" s="96" t="str">
        <f>'Rekapitulace stavby'!AN8</f>
        <v>31.10.2016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33</v>
      </c>
      <c r="E14" s="34"/>
      <c r="F14" s="34"/>
      <c r="G14" s="34"/>
      <c r="H14" s="34"/>
      <c r="I14" s="95" t="s">
        <v>34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36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37</v>
      </c>
      <c r="E17" s="34"/>
      <c r="F17" s="34"/>
      <c r="G17" s="34"/>
      <c r="H17" s="34"/>
      <c r="I17" s="95" t="s">
        <v>34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36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39</v>
      </c>
      <c r="E20" s="34"/>
      <c r="F20" s="34"/>
      <c r="G20" s="34"/>
      <c r="H20" s="34"/>
      <c r="I20" s="95" t="s">
        <v>34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36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41</v>
      </c>
      <c r="E23" s="34"/>
      <c r="F23" s="34"/>
      <c r="G23" s="34"/>
      <c r="H23" s="34"/>
      <c r="I23" s="94"/>
      <c r="J23" s="34"/>
      <c r="K23" s="37"/>
    </row>
    <row r="24" spans="2:11" s="6" customFormat="1" ht="20.25" customHeight="1">
      <c r="B24" s="97"/>
      <c r="C24" s="98"/>
      <c r="D24" s="98"/>
      <c r="E24" s="323" t="s">
        <v>27</v>
      </c>
      <c r="F24" s="347"/>
      <c r="G24" s="347"/>
      <c r="H24" s="34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ROUND(J89,2)</f>
        <v>0</v>
      </c>
      <c r="K27" s="37"/>
    </row>
    <row r="28" spans="2:11" s="1" customFormat="1" ht="6.7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ROUND(SUM(BE89:BE202),2)</f>
        <v>0</v>
      </c>
      <c r="G30" s="34"/>
      <c r="H30" s="34"/>
      <c r="I30" s="107">
        <v>0.21</v>
      </c>
      <c r="J30" s="106">
        <f>ROUND(ROUND((SUM(BE89:BE202)),2)*I30,2)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ROUND(SUM(BF89:BF202),2)</f>
        <v>0</v>
      </c>
      <c r="G31" s="34"/>
      <c r="H31" s="34"/>
      <c r="I31" s="107">
        <v>0.15</v>
      </c>
      <c r="J31" s="106">
        <f>ROUND(ROUND((SUM(BF89:BF202)),2)*I31,2)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ROUND(SUM(BG89:BG202),2)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ROUND(SUM(BH89:BH202),2)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ROUND(SUM(BI89:BI202),2)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43"/>
      <c r="D36" s="44" t="s">
        <v>52</v>
      </c>
      <c r="E36" s="45"/>
      <c r="F36" s="45"/>
      <c r="G36" s="108" t="s">
        <v>53</v>
      </c>
      <c r="H36" s="46" t="s">
        <v>54</v>
      </c>
      <c r="I36" s="109"/>
      <c r="J36" s="47">
        <f>SUM(J27:J34)</f>
        <v>0</v>
      </c>
      <c r="K36" s="110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24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0.25" customHeight="1">
      <c r="B45" s="33"/>
      <c r="C45" s="34"/>
      <c r="D45" s="34"/>
      <c r="E45" s="346" t="str">
        <f>E7</f>
        <v>Stavební úpravy návštěvní budovy , objekt č. 004</v>
      </c>
      <c r="F45" s="311"/>
      <c r="G45" s="311"/>
      <c r="H45" s="311"/>
      <c r="I45" s="94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1.75" customHeight="1">
      <c r="B47" s="33"/>
      <c r="C47" s="34"/>
      <c r="D47" s="34"/>
      <c r="E47" s="343" t="str">
        <f>E9</f>
        <v>so01 - SO 01 - Stavební úpravy návštěvní budovy</v>
      </c>
      <c r="F47" s="311"/>
      <c r="G47" s="311"/>
      <c r="H47" s="31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29</v>
      </c>
      <c r="D49" s="34"/>
      <c r="E49" s="34"/>
      <c r="F49" s="27" t="str">
        <f>F12</f>
        <v>Odolov, st.p.č. 222, p.p.č. 712/12 a 712/14</v>
      </c>
      <c r="G49" s="34"/>
      <c r="H49" s="34"/>
      <c r="I49" s="95" t="s">
        <v>31</v>
      </c>
      <c r="J49" s="96" t="str">
        <f>IF(J12="","",J12)</f>
        <v>31.10.2016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33</v>
      </c>
      <c r="D51" s="34"/>
      <c r="E51" s="34"/>
      <c r="F51" s="27" t="str">
        <f>E15</f>
        <v> </v>
      </c>
      <c r="G51" s="34"/>
      <c r="H51" s="34"/>
      <c r="I51" s="95" t="s">
        <v>39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37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111</v>
      </c>
      <c r="D54" s="43"/>
      <c r="E54" s="43"/>
      <c r="F54" s="43"/>
      <c r="G54" s="43"/>
      <c r="H54" s="43"/>
      <c r="I54" s="115"/>
      <c r="J54" s="116" t="s">
        <v>112</v>
      </c>
      <c r="K54" s="4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113</v>
      </c>
      <c r="D56" s="34"/>
      <c r="E56" s="34"/>
      <c r="F56" s="34"/>
      <c r="G56" s="34"/>
      <c r="H56" s="34"/>
      <c r="I56" s="94"/>
      <c r="J56" s="104">
        <f>J89</f>
        <v>0</v>
      </c>
      <c r="K56" s="37"/>
      <c r="AU56" s="16" t="s">
        <v>114</v>
      </c>
    </row>
    <row r="57" spans="2:11" s="7" customFormat="1" ht="24.75" customHeight="1">
      <c r="B57" s="118"/>
      <c r="C57" s="119"/>
      <c r="D57" s="120" t="s">
        <v>115</v>
      </c>
      <c r="E57" s="121"/>
      <c r="F57" s="121"/>
      <c r="G57" s="121"/>
      <c r="H57" s="121"/>
      <c r="I57" s="122"/>
      <c r="J57" s="123">
        <f>J90</f>
        <v>0</v>
      </c>
      <c r="K57" s="124"/>
    </row>
    <row r="58" spans="2:11" s="8" customFormat="1" ht="19.5" customHeight="1">
      <c r="B58" s="125"/>
      <c r="C58" s="126"/>
      <c r="D58" s="127" t="s">
        <v>116</v>
      </c>
      <c r="E58" s="128"/>
      <c r="F58" s="128"/>
      <c r="G58" s="128"/>
      <c r="H58" s="128"/>
      <c r="I58" s="129"/>
      <c r="J58" s="130">
        <f>J91</f>
        <v>0</v>
      </c>
      <c r="K58" s="131"/>
    </row>
    <row r="59" spans="2:11" s="8" customFormat="1" ht="19.5" customHeight="1">
      <c r="B59" s="125"/>
      <c r="C59" s="126"/>
      <c r="D59" s="127" t="s">
        <v>117</v>
      </c>
      <c r="E59" s="128"/>
      <c r="F59" s="128"/>
      <c r="G59" s="128"/>
      <c r="H59" s="128"/>
      <c r="I59" s="129"/>
      <c r="J59" s="130">
        <f>J107</f>
        <v>0</v>
      </c>
      <c r="K59" s="131"/>
    </row>
    <row r="60" spans="2:11" s="8" customFormat="1" ht="19.5" customHeight="1">
      <c r="B60" s="125"/>
      <c r="C60" s="126"/>
      <c r="D60" s="127" t="s">
        <v>118</v>
      </c>
      <c r="E60" s="128"/>
      <c r="F60" s="128"/>
      <c r="G60" s="128"/>
      <c r="H60" s="128"/>
      <c r="I60" s="129"/>
      <c r="J60" s="130">
        <f>J120</f>
        <v>0</v>
      </c>
      <c r="K60" s="131"/>
    </row>
    <row r="61" spans="2:11" s="8" customFormat="1" ht="19.5" customHeight="1">
      <c r="B61" s="125"/>
      <c r="C61" s="126"/>
      <c r="D61" s="127" t="s">
        <v>119</v>
      </c>
      <c r="E61" s="128"/>
      <c r="F61" s="128"/>
      <c r="G61" s="128"/>
      <c r="H61" s="128"/>
      <c r="I61" s="129"/>
      <c r="J61" s="130">
        <f>J136</f>
        <v>0</v>
      </c>
      <c r="K61" s="131"/>
    </row>
    <row r="62" spans="2:11" s="8" customFormat="1" ht="19.5" customHeight="1">
      <c r="B62" s="125"/>
      <c r="C62" s="126"/>
      <c r="D62" s="127" t="s">
        <v>120</v>
      </c>
      <c r="E62" s="128"/>
      <c r="F62" s="128"/>
      <c r="G62" s="128"/>
      <c r="H62" s="128"/>
      <c r="I62" s="129"/>
      <c r="J62" s="130">
        <f>J146</f>
        <v>0</v>
      </c>
      <c r="K62" s="131"/>
    </row>
    <row r="63" spans="2:11" s="7" customFormat="1" ht="24.75" customHeight="1">
      <c r="B63" s="118"/>
      <c r="C63" s="119"/>
      <c r="D63" s="120" t="s">
        <v>121</v>
      </c>
      <c r="E63" s="121"/>
      <c r="F63" s="121"/>
      <c r="G63" s="121"/>
      <c r="H63" s="121"/>
      <c r="I63" s="122"/>
      <c r="J63" s="123">
        <f>J149</f>
        <v>0</v>
      </c>
      <c r="K63" s="124"/>
    </row>
    <row r="64" spans="2:11" s="8" customFormat="1" ht="19.5" customHeight="1">
      <c r="B64" s="125"/>
      <c r="C64" s="126"/>
      <c r="D64" s="127" t="s">
        <v>122</v>
      </c>
      <c r="E64" s="128"/>
      <c r="F64" s="128"/>
      <c r="G64" s="128"/>
      <c r="H64" s="128"/>
      <c r="I64" s="129"/>
      <c r="J64" s="130">
        <f>J150</f>
        <v>0</v>
      </c>
      <c r="K64" s="131"/>
    </row>
    <row r="65" spans="2:11" s="8" customFormat="1" ht="19.5" customHeight="1">
      <c r="B65" s="125"/>
      <c r="C65" s="126"/>
      <c r="D65" s="127" t="s">
        <v>123</v>
      </c>
      <c r="E65" s="128"/>
      <c r="F65" s="128"/>
      <c r="G65" s="128"/>
      <c r="H65" s="128"/>
      <c r="I65" s="129"/>
      <c r="J65" s="130">
        <f>J164</f>
        <v>0</v>
      </c>
      <c r="K65" s="131"/>
    </row>
    <row r="66" spans="2:11" s="8" customFormat="1" ht="19.5" customHeight="1">
      <c r="B66" s="125"/>
      <c r="C66" s="126"/>
      <c r="D66" s="127" t="s">
        <v>124</v>
      </c>
      <c r="E66" s="128"/>
      <c r="F66" s="128"/>
      <c r="G66" s="128"/>
      <c r="H66" s="128"/>
      <c r="I66" s="129"/>
      <c r="J66" s="130">
        <f>J173</f>
        <v>0</v>
      </c>
      <c r="K66" s="131"/>
    </row>
    <row r="67" spans="2:11" s="8" customFormat="1" ht="19.5" customHeight="1">
      <c r="B67" s="125"/>
      <c r="C67" s="126"/>
      <c r="D67" s="127" t="s">
        <v>125</v>
      </c>
      <c r="E67" s="128"/>
      <c r="F67" s="128"/>
      <c r="G67" s="128"/>
      <c r="H67" s="128"/>
      <c r="I67" s="129"/>
      <c r="J67" s="130">
        <f>J181</f>
        <v>0</v>
      </c>
      <c r="K67" s="131"/>
    </row>
    <row r="68" spans="2:11" s="8" customFormat="1" ht="19.5" customHeight="1">
      <c r="B68" s="125"/>
      <c r="C68" s="126"/>
      <c r="D68" s="127" t="s">
        <v>126</v>
      </c>
      <c r="E68" s="128"/>
      <c r="F68" s="128"/>
      <c r="G68" s="128"/>
      <c r="H68" s="128"/>
      <c r="I68" s="129"/>
      <c r="J68" s="130">
        <f>J192</f>
        <v>0</v>
      </c>
      <c r="K68" s="131"/>
    </row>
    <row r="69" spans="2:11" s="8" customFormat="1" ht="19.5" customHeight="1">
      <c r="B69" s="125"/>
      <c r="C69" s="126"/>
      <c r="D69" s="127" t="s">
        <v>127</v>
      </c>
      <c r="E69" s="128"/>
      <c r="F69" s="128"/>
      <c r="G69" s="128"/>
      <c r="H69" s="128"/>
      <c r="I69" s="129"/>
      <c r="J69" s="130">
        <f>J199</f>
        <v>0</v>
      </c>
      <c r="K69" s="131"/>
    </row>
    <row r="70" spans="2:11" s="1" customFormat="1" ht="21.75" customHeight="1">
      <c r="B70" s="33"/>
      <c r="C70" s="34"/>
      <c r="D70" s="34"/>
      <c r="E70" s="34"/>
      <c r="F70" s="34"/>
      <c r="G70" s="34"/>
      <c r="H70" s="34"/>
      <c r="I70" s="94"/>
      <c r="J70" s="34"/>
      <c r="K70" s="37"/>
    </row>
    <row r="71" spans="2:11" s="1" customFormat="1" ht="6.75" customHeight="1">
      <c r="B71" s="49"/>
      <c r="C71" s="50"/>
      <c r="D71" s="50"/>
      <c r="E71" s="50"/>
      <c r="F71" s="50"/>
      <c r="G71" s="50"/>
      <c r="H71" s="50"/>
      <c r="I71" s="111"/>
      <c r="J71" s="50"/>
      <c r="K71" s="51"/>
    </row>
    <row r="75" spans="2:12" s="1" customFormat="1" ht="6.75" customHeight="1">
      <c r="B75" s="52"/>
      <c r="C75" s="53"/>
      <c r="D75" s="53"/>
      <c r="E75" s="53"/>
      <c r="F75" s="53"/>
      <c r="G75" s="53"/>
      <c r="H75" s="53"/>
      <c r="I75" s="112"/>
      <c r="J75" s="53"/>
      <c r="K75" s="53"/>
      <c r="L75" s="33"/>
    </row>
    <row r="76" spans="2:12" s="1" customFormat="1" ht="36.75" customHeight="1">
      <c r="B76" s="33"/>
      <c r="C76" s="54" t="s">
        <v>128</v>
      </c>
      <c r="I76" s="132"/>
      <c r="L76" s="33"/>
    </row>
    <row r="77" spans="2:12" s="1" customFormat="1" ht="6.75" customHeight="1">
      <c r="B77" s="33"/>
      <c r="I77" s="132"/>
      <c r="L77" s="33"/>
    </row>
    <row r="78" spans="2:12" s="1" customFormat="1" ht="14.25" customHeight="1">
      <c r="B78" s="33"/>
      <c r="C78" s="56" t="s">
        <v>24</v>
      </c>
      <c r="I78" s="132"/>
      <c r="L78" s="33"/>
    </row>
    <row r="79" spans="2:12" s="1" customFormat="1" ht="20.25" customHeight="1">
      <c r="B79" s="33"/>
      <c r="E79" s="344" t="str">
        <f>E7</f>
        <v>Stavební úpravy návštěvní budovy , objekt č. 004</v>
      </c>
      <c r="F79" s="317"/>
      <c r="G79" s="317"/>
      <c r="H79" s="317"/>
      <c r="I79" s="132"/>
      <c r="L79" s="33"/>
    </row>
    <row r="80" spans="2:12" s="1" customFormat="1" ht="14.25" customHeight="1">
      <c r="B80" s="33"/>
      <c r="C80" s="56" t="s">
        <v>108</v>
      </c>
      <c r="I80" s="132"/>
      <c r="L80" s="33"/>
    </row>
    <row r="81" spans="2:12" s="1" customFormat="1" ht="21.75" customHeight="1">
      <c r="B81" s="33"/>
      <c r="E81" s="324" t="str">
        <f>E9</f>
        <v>so01 - SO 01 - Stavební úpravy návštěvní budovy</v>
      </c>
      <c r="F81" s="317"/>
      <c r="G81" s="317"/>
      <c r="H81" s="317"/>
      <c r="I81" s="132"/>
      <c r="L81" s="33"/>
    </row>
    <row r="82" spans="2:12" s="1" customFormat="1" ht="6.75" customHeight="1">
      <c r="B82" s="33"/>
      <c r="I82" s="132"/>
      <c r="L82" s="33"/>
    </row>
    <row r="83" spans="2:12" s="1" customFormat="1" ht="18" customHeight="1">
      <c r="B83" s="33"/>
      <c r="C83" s="56" t="s">
        <v>29</v>
      </c>
      <c r="F83" s="133" t="str">
        <f>F12</f>
        <v>Odolov, st.p.č. 222, p.p.č. 712/12 a 712/14</v>
      </c>
      <c r="I83" s="134" t="s">
        <v>31</v>
      </c>
      <c r="J83" s="60" t="str">
        <f>IF(J12="","",J12)</f>
        <v>31.10.2016</v>
      </c>
      <c r="L83" s="33"/>
    </row>
    <row r="84" spans="2:12" s="1" customFormat="1" ht="6.75" customHeight="1">
      <c r="B84" s="33"/>
      <c r="I84" s="132"/>
      <c r="L84" s="33"/>
    </row>
    <row r="85" spans="2:12" s="1" customFormat="1" ht="15">
      <c r="B85" s="33"/>
      <c r="C85" s="56" t="s">
        <v>33</v>
      </c>
      <c r="F85" s="133" t="str">
        <f>E15</f>
        <v> </v>
      </c>
      <c r="I85" s="134" t="s">
        <v>39</v>
      </c>
      <c r="J85" s="133" t="str">
        <f>E21</f>
        <v> </v>
      </c>
      <c r="L85" s="33"/>
    </row>
    <row r="86" spans="2:12" s="1" customFormat="1" ht="14.25" customHeight="1">
      <c r="B86" s="33"/>
      <c r="C86" s="56" t="s">
        <v>37</v>
      </c>
      <c r="F86" s="133">
        <f>IF(E18="","",E18)</f>
      </c>
      <c r="I86" s="132"/>
      <c r="L86" s="33"/>
    </row>
    <row r="87" spans="2:12" s="1" customFormat="1" ht="9.75" customHeight="1">
      <c r="B87" s="33"/>
      <c r="I87" s="132"/>
      <c r="L87" s="33"/>
    </row>
    <row r="88" spans="2:20" s="9" customFormat="1" ht="29.25" customHeight="1">
      <c r="B88" s="135"/>
      <c r="C88" s="136" t="s">
        <v>129</v>
      </c>
      <c r="D88" s="137" t="s">
        <v>61</v>
      </c>
      <c r="E88" s="137" t="s">
        <v>57</v>
      </c>
      <c r="F88" s="137" t="s">
        <v>130</v>
      </c>
      <c r="G88" s="137" t="s">
        <v>131</v>
      </c>
      <c r="H88" s="137" t="s">
        <v>132</v>
      </c>
      <c r="I88" s="138" t="s">
        <v>133</v>
      </c>
      <c r="J88" s="137" t="s">
        <v>112</v>
      </c>
      <c r="K88" s="139" t="s">
        <v>134</v>
      </c>
      <c r="L88" s="135"/>
      <c r="M88" s="66" t="s">
        <v>135</v>
      </c>
      <c r="N88" s="67" t="s">
        <v>46</v>
      </c>
      <c r="O88" s="67" t="s">
        <v>136</v>
      </c>
      <c r="P88" s="67" t="s">
        <v>137</v>
      </c>
      <c r="Q88" s="67" t="s">
        <v>138</v>
      </c>
      <c r="R88" s="67" t="s">
        <v>139</v>
      </c>
      <c r="S88" s="67" t="s">
        <v>140</v>
      </c>
      <c r="T88" s="68" t="s">
        <v>141</v>
      </c>
    </row>
    <row r="89" spans="2:63" s="1" customFormat="1" ht="29.25" customHeight="1">
      <c r="B89" s="33"/>
      <c r="C89" s="70" t="s">
        <v>113</v>
      </c>
      <c r="I89" s="132"/>
      <c r="J89" s="140">
        <f>BK89</f>
        <v>0</v>
      </c>
      <c r="L89" s="33"/>
      <c r="M89" s="69"/>
      <c r="N89" s="61"/>
      <c r="O89" s="61"/>
      <c r="P89" s="141">
        <f>P90+P149</f>
        <v>0</v>
      </c>
      <c r="Q89" s="61"/>
      <c r="R89" s="141">
        <f>R90+R149</f>
        <v>1.107327</v>
      </c>
      <c r="S89" s="61"/>
      <c r="T89" s="142">
        <f>T90+T149</f>
        <v>1.77696</v>
      </c>
      <c r="AT89" s="16" t="s">
        <v>75</v>
      </c>
      <c r="AU89" s="16" t="s">
        <v>114</v>
      </c>
      <c r="BK89" s="143">
        <f>BK90+BK149</f>
        <v>0</v>
      </c>
    </row>
    <row r="90" spans="2:63" s="10" customFormat="1" ht="36.75" customHeight="1">
      <c r="B90" s="144"/>
      <c r="D90" s="145" t="s">
        <v>75</v>
      </c>
      <c r="E90" s="146" t="s">
        <v>142</v>
      </c>
      <c r="F90" s="146" t="s">
        <v>143</v>
      </c>
      <c r="I90" s="147"/>
      <c r="J90" s="148">
        <f>BK90</f>
        <v>0</v>
      </c>
      <c r="L90" s="144"/>
      <c r="M90" s="149"/>
      <c r="N90" s="150"/>
      <c r="O90" s="150"/>
      <c r="P90" s="151">
        <f>P91+P107+P120+P136+P146</f>
        <v>0</v>
      </c>
      <c r="Q90" s="150"/>
      <c r="R90" s="151">
        <f>R91+R107+R120+R136+R146</f>
        <v>0.5261487</v>
      </c>
      <c r="S90" s="150"/>
      <c r="T90" s="152">
        <f>T91+T107+T120+T136+T146</f>
        <v>1.52496</v>
      </c>
      <c r="AR90" s="145" t="s">
        <v>83</v>
      </c>
      <c r="AT90" s="153" t="s">
        <v>75</v>
      </c>
      <c r="AU90" s="153" t="s">
        <v>76</v>
      </c>
      <c r="AY90" s="145" t="s">
        <v>144</v>
      </c>
      <c r="BK90" s="154">
        <f>BK91+BK107+BK120+BK136+BK146</f>
        <v>0</v>
      </c>
    </row>
    <row r="91" spans="2:63" s="10" customFormat="1" ht="19.5" customHeight="1">
      <c r="B91" s="144"/>
      <c r="D91" s="155" t="s">
        <v>75</v>
      </c>
      <c r="E91" s="156" t="s">
        <v>145</v>
      </c>
      <c r="F91" s="156" t="s">
        <v>146</v>
      </c>
      <c r="I91" s="147"/>
      <c r="J91" s="157">
        <f>BK91</f>
        <v>0</v>
      </c>
      <c r="L91" s="144"/>
      <c r="M91" s="149"/>
      <c r="N91" s="150"/>
      <c r="O91" s="150"/>
      <c r="P91" s="151">
        <f>SUM(P92:P106)</f>
        <v>0</v>
      </c>
      <c r="Q91" s="150"/>
      <c r="R91" s="151">
        <f>SUM(R92:R106)</f>
        <v>0.39239574</v>
      </c>
      <c r="S91" s="150"/>
      <c r="T91" s="152">
        <f>SUM(T92:T106)</f>
        <v>0</v>
      </c>
      <c r="AR91" s="145" t="s">
        <v>83</v>
      </c>
      <c r="AT91" s="153" t="s">
        <v>75</v>
      </c>
      <c r="AU91" s="153" t="s">
        <v>83</v>
      </c>
      <c r="AY91" s="145" t="s">
        <v>144</v>
      </c>
      <c r="BK91" s="154">
        <f>SUM(BK92:BK106)</f>
        <v>0</v>
      </c>
    </row>
    <row r="92" spans="2:65" s="1" customFormat="1" ht="20.25" customHeight="1">
      <c r="B92" s="158"/>
      <c r="C92" s="159" t="s">
        <v>83</v>
      </c>
      <c r="D92" s="159" t="s">
        <v>147</v>
      </c>
      <c r="E92" s="160" t="s">
        <v>148</v>
      </c>
      <c r="F92" s="161" t="s">
        <v>149</v>
      </c>
      <c r="G92" s="162" t="s">
        <v>150</v>
      </c>
      <c r="H92" s="163">
        <v>0.045</v>
      </c>
      <c r="I92" s="164"/>
      <c r="J92" s="165">
        <f>ROUND(I92*H92,2)</f>
        <v>0</v>
      </c>
      <c r="K92" s="161" t="s">
        <v>151</v>
      </c>
      <c r="L92" s="33"/>
      <c r="M92" s="166" t="s">
        <v>27</v>
      </c>
      <c r="N92" s="167" t="s">
        <v>47</v>
      </c>
      <c r="O92" s="34"/>
      <c r="P92" s="168">
        <f>O92*H92</f>
        <v>0</v>
      </c>
      <c r="Q92" s="168">
        <v>1.94302</v>
      </c>
      <c r="R92" s="168">
        <f>Q92*H92</f>
        <v>0.0874359</v>
      </c>
      <c r="S92" s="168">
        <v>0</v>
      </c>
      <c r="T92" s="169">
        <f>S92*H92</f>
        <v>0</v>
      </c>
      <c r="AR92" s="16" t="s">
        <v>152</v>
      </c>
      <c r="AT92" s="16" t="s">
        <v>147</v>
      </c>
      <c r="AU92" s="16" t="s">
        <v>85</v>
      </c>
      <c r="AY92" s="16" t="s">
        <v>144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83</v>
      </c>
      <c r="BK92" s="170">
        <f>ROUND(I92*H92,2)</f>
        <v>0</v>
      </c>
      <c r="BL92" s="16" t="s">
        <v>152</v>
      </c>
      <c r="BM92" s="16" t="s">
        <v>153</v>
      </c>
    </row>
    <row r="93" spans="2:47" s="1" customFormat="1" ht="20.25" customHeight="1">
      <c r="B93" s="33"/>
      <c r="D93" s="171" t="s">
        <v>154</v>
      </c>
      <c r="F93" s="172" t="s">
        <v>155</v>
      </c>
      <c r="I93" s="132"/>
      <c r="L93" s="33"/>
      <c r="M93" s="63"/>
      <c r="N93" s="34"/>
      <c r="O93" s="34"/>
      <c r="P93" s="34"/>
      <c r="Q93" s="34"/>
      <c r="R93" s="34"/>
      <c r="S93" s="34"/>
      <c r="T93" s="64"/>
      <c r="AT93" s="16" t="s">
        <v>154</v>
      </c>
      <c r="AU93" s="16" t="s">
        <v>85</v>
      </c>
    </row>
    <row r="94" spans="2:51" s="11" customFormat="1" ht="20.25" customHeight="1">
      <c r="B94" s="173"/>
      <c r="D94" s="174" t="s">
        <v>156</v>
      </c>
      <c r="E94" s="175" t="s">
        <v>27</v>
      </c>
      <c r="F94" s="176" t="s">
        <v>157</v>
      </c>
      <c r="H94" s="177">
        <v>0.045</v>
      </c>
      <c r="I94" s="178"/>
      <c r="L94" s="173"/>
      <c r="M94" s="179"/>
      <c r="N94" s="180"/>
      <c r="O94" s="180"/>
      <c r="P94" s="180"/>
      <c r="Q94" s="180"/>
      <c r="R94" s="180"/>
      <c r="S94" s="180"/>
      <c r="T94" s="181"/>
      <c r="AT94" s="182" t="s">
        <v>156</v>
      </c>
      <c r="AU94" s="182" t="s">
        <v>85</v>
      </c>
      <c r="AV94" s="11" t="s">
        <v>85</v>
      </c>
      <c r="AW94" s="11" t="s">
        <v>40</v>
      </c>
      <c r="AX94" s="11" t="s">
        <v>83</v>
      </c>
      <c r="AY94" s="182" t="s">
        <v>144</v>
      </c>
    </row>
    <row r="95" spans="2:65" s="1" customFormat="1" ht="20.25" customHeight="1">
      <c r="B95" s="158"/>
      <c r="C95" s="159" t="s">
        <v>85</v>
      </c>
      <c r="D95" s="159" t="s">
        <v>147</v>
      </c>
      <c r="E95" s="160" t="s">
        <v>158</v>
      </c>
      <c r="F95" s="161" t="s">
        <v>159</v>
      </c>
      <c r="G95" s="162" t="s">
        <v>160</v>
      </c>
      <c r="H95" s="163">
        <v>0.099</v>
      </c>
      <c r="I95" s="164"/>
      <c r="J95" s="165">
        <f>ROUND(I95*H95,2)</f>
        <v>0</v>
      </c>
      <c r="K95" s="161" t="s">
        <v>151</v>
      </c>
      <c r="L95" s="33"/>
      <c r="M95" s="166" t="s">
        <v>27</v>
      </c>
      <c r="N95" s="167" t="s">
        <v>47</v>
      </c>
      <c r="O95" s="34"/>
      <c r="P95" s="168">
        <f>O95*H95</f>
        <v>0</v>
      </c>
      <c r="Q95" s="168">
        <v>1.09</v>
      </c>
      <c r="R95" s="168">
        <f>Q95*H95</f>
        <v>0.10791000000000002</v>
      </c>
      <c r="S95" s="168">
        <v>0</v>
      </c>
      <c r="T95" s="169">
        <f>S95*H95</f>
        <v>0</v>
      </c>
      <c r="AR95" s="16" t="s">
        <v>152</v>
      </c>
      <c r="AT95" s="16" t="s">
        <v>147</v>
      </c>
      <c r="AU95" s="16" t="s">
        <v>85</v>
      </c>
      <c r="AY95" s="16" t="s">
        <v>144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6" t="s">
        <v>83</v>
      </c>
      <c r="BK95" s="170">
        <f>ROUND(I95*H95,2)</f>
        <v>0</v>
      </c>
      <c r="BL95" s="16" t="s">
        <v>152</v>
      </c>
      <c r="BM95" s="16" t="s">
        <v>161</v>
      </c>
    </row>
    <row r="96" spans="2:47" s="1" customFormat="1" ht="28.5" customHeight="1">
      <c r="B96" s="33"/>
      <c r="D96" s="171" t="s">
        <v>154</v>
      </c>
      <c r="F96" s="172" t="s">
        <v>162</v>
      </c>
      <c r="I96" s="132"/>
      <c r="L96" s="33"/>
      <c r="M96" s="63"/>
      <c r="N96" s="34"/>
      <c r="O96" s="34"/>
      <c r="P96" s="34"/>
      <c r="Q96" s="34"/>
      <c r="R96" s="34"/>
      <c r="S96" s="34"/>
      <c r="T96" s="64"/>
      <c r="AT96" s="16" t="s">
        <v>154</v>
      </c>
      <c r="AU96" s="16" t="s">
        <v>85</v>
      </c>
    </row>
    <row r="97" spans="2:51" s="11" customFormat="1" ht="20.25" customHeight="1">
      <c r="B97" s="173"/>
      <c r="D97" s="174" t="s">
        <v>156</v>
      </c>
      <c r="E97" s="175" t="s">
        <v>27</v>
      </c>
      <c r="F97" s="176" t="s">
        <v>163</v>
      </c>
      <c r="H97" s="177">
        <v>0.099</v>
      </c>
      <c r="I97" s="178"/>
      <c r="L97" s="173"/>
      <c r="M97" s="179"/>
      <c r="N97" s="180"/>
      <c r="O97" s="180"/>
      <c r="P97" s="180"/>
      <c r="Q97" s="180"/>
      <c r="R97" s="180"/>
      <c r="S97" s="180"/>
      <c r="T97" s="181"/>
      <c r="AT97" s="182" t="s">
        <v>156</v>
      </c>
      <c r="AU97" s="182" t="s">
        <v>85</v>
      </c>
      <c r="AV97" s="11" t="s">
        <v>85</v>
      </c>
      <c r="AW97" s="11" t="s">
        <v>40</v>
      </c>
      <c r="AX97" s="11" t="s">
        <v>83</v>
      </c>
      <c r="AY97" s="182" t="s">
        <v>144</v>
      </c>
    </row>
    <row r="98" spans="2:65" s="1" customFormat="1" ht="20.25" customHeight="1">
      <c r="B98" s="158"/>
      <c r="C98" s="159" t="s">
        <v>145</v>
      </c>
      <c r="D98" s="159" t="s">
        <v>147</v>
      </c>
      <c r="E98" s="160" t="s">
        <v>164</v>
      </c>
      <c r="F98" s="161" t="s">
        <v>165</v>
      </c>
      <c r="G98" s="162" t="s">
        <v>166</v>
      </c>
      <c r="H98" s="163">
        <v>0.756</v>
      </c>
      <c r="I98" s="164"/>
      <c r="J98" s="165">
        <f>ROUND(I98*H98,2)</f>
        <v>0</v>
      </c>
      <c r="K98" s="161" t="s">
        <v>151</v>
      </c>
      <c r="L98" s="33"/>
      <c r="M98" s="166" t="s">
        <v>27</v>
      </c>
      <c r="N98" s="167" t="s">
        <v>47</v>
      </c>
      <c r="O98" s="34"/>
      <c r="P98" s="168">
        <f>O98*H98</f>
        <v>0</v>
      </c>
      <c r="Q98" s="168">
        <v>0.11669</v>
      </c>
      <c r="R98" s="168">
        <f>Q98*H98</f>
        <v>0.08821764</v>
      </c>
      <c r="S98" s="168">
        <v>0</v>
      </c>
      <c r="T98" s="169">
        <f>S98*H98</f>
        <v>0</v>
      </c>
      <c r="AR98" s="16" t="s">
        <v>152</v>
      </c>
      <c r="AT98" s="16" t="s">
        <v>147</v>
      </c>
      <c r="AU98" s="16" t="s">
        <v>85</v>
      </c>
      <c r="AY98" s="16" t="s">
        <v>144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83</v>
      </c>
      <c r="BK98" s="170">
        <f>ROUND(I98*H98,2)</f>
        <v>0</v>
      </c>
      <c r="BL98" s="16" t="s">
        <v>152</v>
      </c>
      <c r="BM98" s="16" t="s">
        <v>167</v>
      </c>
    </row>
    <row r="99" spans="2:47" s="1" customFormat="1" ht="28.5" customHeight="1">
      <c r="B99" s="33"/>
      <c r="D99" s="171" t="s">
        <v>154</v>
      </c>
      <c r="F99" s="172" t="s">
        <v>168</v>
      </c>
      <c r="I99" s="132"/>
      <c r="L99" s="33"/>
      <c r="M99" s="63"/>
      <c r="N99" s="34"/>
      <c r="O99" s="34"/>
      <c r="P99" s="34"/>
      <c r="Q99" s="34"/>
      <c r="R99" s="34"/>
      <c r="S99" s="34"/>
      <c r="T99" s="64"/>
      <c r="AT99" s="16" t="s">
        <v>154</v>
      </c>
      <c r="AU99" s="16" t="s">
        <v>85</v>
      </c>
    </row>
    <row r="100" spans="2:51" s="11" customFormat="1" ht="20.25" customHeight="1">
      <c r="B100" s="173"/>
      <c r="D100" s="174" t="s">
        <v>156</v>
      </c>
      <c r="E100" s="175" t="s">
        <v>99</v>
      </c>
      <c r="F100" s="176" t="s">
        <v>169</v>
      </c>
      <c r="H100" s="177">
        <v>0.756</v>
      </c>
      <c r="I100" s="178"/>
      <c r="L100" s="173"/>
      <c r="M100" s="179"/>
      <c r="N100" s="180"/>
      <c r="O100" s="180"/>
      <c r="P100" s="180"/>
      <c r="Q100" s="180"/>
      <c r="R100" s="180"/>
      <c r="S100" s="180"/>
      <c r="T100" s="181"/>
      <c r="AT100" s="182" t="s">
        <v>156</v>
      </c>
      <c r="AU100" s="182" t="s">
        <v>85</v>
      </c>
      <c r="AV100" s="11" t="s">
        <v>85</v>
      </c>
      <c r="AW100" s="11" t="s">
        <v>40</v>
      </c>
      <c r="AX100" s="11" t="s">
        <v>83</v>
      </c>
      <c r="AY100" s="182" t="s">
        <v>144</v>
      </c>
    </row>
    <row r="101" spans="2:65" s="1" customFormat="1" ht="20.25" customHeight="1">
      <c r="B101" s="158"/>
      <c r="C101" s="159" t="s">
        <v>152</v>
      </c>
      <c r="D101" s="159" t="s">
        <v>147</v>
      </c>
      <c r="E101" s="160" t="s">
        <v>170</v>
      </c>
      <c r="F101" s="161" t="s">
        <v>171</v>
      </c>
      <c r="G101" s="162" t="s">
        <v>166</v>
      </c>
      <c r="H101" s="163">
        <v>0.54</v>
      </c>
      <c r="I101" s="164"/>
      <c r="J101" s="165">
        <f>ROUND(I101*H101,2)</f>
        <v>0</v>
      </c>
      <c r="K101" s="161" t="s">
        <v>151</v>
      </c>
      <c r="L101" s="33"/>
      <c r="M101" s="166" t="s">
        <v>27</v>
      </c>
      <c r="N101" s="167" t="s">
        <v>47</v>
      </c>
      <c r="O101" s="34"/>
      <c r="P101" s="168">
        <f>O101*H101</f>
        <v>0</v>
      </c>
      <c r="Q101" s="168">
        <v>0.17818</v>
      </c>
      <c r="R101" s="168">
        <f>Q101*H101</f>
        <v>0.0962172</v>
      </c>
      <c r="S101" s="168">
        <v>0</v>
      </c>
      <c r="T101" s="169">
        <f>S101*H101</f>
        <v>0</v>
      </c>
      <c r="AR101" s="16" t="s">
        <v>152</v>
      </c>
      <c r="AT101" s="16" t="s">
        <v>147</v>
      </c>
      <c r="AU101" s="16" t="s">
        <v>85</v>
      </c>
      <c r="AY101" s="16" t="s">
        <v>144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83</v>
      </c>
      <c r="BK101" s="170">
        <f>ROUND(I101*H101,2)</f>
        <v>0</v>
      </c>
      <c r="BL101" s="16" t="s">
        <v>152</v>
      </c>
      <c r="BM101" s="16" t="s">
        <v>172</v>
      </c>
    </row>
    <row r="102" spans="2:47" s="1" customFormat="1" ht="28.5" customHeight="1">
      <c r="B102" s="33"/>
      <c r="D102" s="171" t="s">
        <v>154</v>
      </c>
      <c r="F102" s="172" t="s">
        <v>173</v>
      </c>
      <c r="I102" s="132"/>
      <c r="L102" s="33"/>
      <c r="M102" s="63"/>
      <c r="N102" s="34"/>
      <c r="O102" s="34"/>
      <c r="P102" s="34"/>
      <c r="Q102" s="34"/>
      <c r="R102" s="34"/>
      <c r="S102" s="34"/>
      <c r="T102" s="64"/>
      <c r="AT102" s="16" t="s">
        <v>154</v>
      </c>
      <c r="AU102" s="16" t="s">
        <v>85</v>
      </c>
    </row>
    <row r="103" spans="2:51" s="11" customFormat="1" ht="20.25" customHeight="1">
      <c r="B103" s="173"/>
      <c r="D103" s="174" t="s">
        <v>156</v>
      </c>
      <c r="E103" s="175" t="s">
        <v>27</v>
      </c>
      <c r="F103" s="176" t="s">
        <v>174</v>
      </c>
      <c r="H103" s="177">
        <v>0.54</v>
      </c>
      <c r="I103" s="178"/>
      <c r="L103" s="173"/>
      <c r="M103" s="179"/>
      <c r="N103" s="180"/>
      <c r="O103" s="180"/>
      <c r="P103" s="180"/>
      <c r="Q103" s="180"/>
      <c r="R103" s="180"/>
      <c r="S103" s="180"/>
      <c r="T103" s="181"/>
      <c r="AT103" s="182" t="s">
        <v>156</v>
      </c>
      <c r="AU103" s="182" t="s">
        <v>85</v>
      </c>
      <c r="AV103" s="11" t="s">
        <v>85</v>
      </c>
      <c r="AW103" s="11" t="s">
        <v>40</v>
      </c>
      <c r="AX103" s="11" t="s">
        <v>83</v>
      </c>
      <c r="AY103" s="182" t="s">
        <v>144</v>
      </c>
    </row>
    <row r="104" spans="2:65" s="1" customFormat="1" ht="20.25" customHeight="1">
      <c r="B104" s="158"/>
      <c r="C104" s="159" t="s">
        <v>175</v>
      </c>
      <c r="D104" s="159" t="s">
        <v>147</v>
      </c>
      <c r="E104" s="160" t="s">
        <v>176</v>
      </c>
      <c r="F104" s="161" t="s">
        <v>177</v>
      </c>
      <c r="G104" s="162" t="s">
        <v>166</v>
      </c>
      <c r="H104" s="163">
        <v>1.5</v>
      </c>
      <c r="I104" s="164"/>
      <c r="J104" s="165">
        <f>ROUND(I104*H104,2)</f>
        <v>0</v>
      </c>
      <c r="K104" s="161" t="s">
        <v>151</v>
      </c>
      <c r="L104" s="33"/>
      <c r="M104" s="166" t="s">
        <v>27</v>
      </c>
      <c r="N104" s="167" t="s">
        <v>47</v>
      </c>
      <c r="O104" s="34"/>
      <c r="P104" s="168">
        <f>O104*H104</f>
        <v>0</v>
      </c>
      <c r="Q104" s="168">
        <v>0.00841</v>
      </c>
      <c r="R104" s="168">
        <f>Q104*H104</f>
        <v>0.012615000000000001</v>
      </c>
      <c r="S104" s="168">
        <v>0</v>
      </c>
      <c r="T104" s="169">
        <f>S104*H104</f>
        <v>0</v>
      </c>
      <c r="AR104" s="16" t="s">
        <v>152</v>
      </c>
      <c r="AT104" s="16" t="s">
        <v>147</v>
      </c>
      <c r="AU104" s="16" t="s">
        <v>85</v>
      </c>
      <c r="AY104" s="16" t="s">
        <v>144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83</v>
      </c>
      <c r="BK104" s="170">
        <f>ROUND(I104*H104,2)</f>
        <v>0</v>
      </c>
      <c r="BL104" s="16" t="s">
        <v>152</v>
      </c>
      <c r="BM104" s="16" t="s">
        <v>178</v>
      </c>
    </row>
    <row r="105" spans="2:47" s="1" customFormat="1" ht="28.5" customHeight="1">
      <c r="B105" s="33"/>
      <c r="D105" s="171" t="s">
        <v>154</v>
      </c>
      <c r="F105" s="172" t="s">
        <v>179</v>
      </c>
      <c r="I105" s="132"/>
      <c r="L105" s="33"/>
      <c r="M105" s="63"/>
      <c r="N105" s="34"/>
      <c r="O105" s="34"/>
      <c r="P105" s="34"/>
      <c r="Q105" s="34"/>
      <c r="R105" s="34"/>
      <c r="S105" s="34"/>
      <c r="T105" s="64"/>
      <c r="AT105" s="16" t="s">
        <v>154</v>
      </c>
      <c r="AU105" s="16" t="s">
        <v>85</v>
      </c>
    </row>
    <row r="106" spans="2:51" s="11" customFormat="1" ht="20.25" customHeight="1">
      <c r="B106" s="173"/>
      <c r="D106" s="171" t="s">
        <v>156</v>
      </c>
      <c r="E106" s="182" t="s">
        <v>27</v>
      </c>
      <c r="F106" s="183" t="s">
        <v>180</v>
      </c>
      <c r="H106" s="184">
        <v>1.5</v>
      </c>
      <c r="I106" s="178"/>
      <c r="L106" s="173"/>
      <c r="M106" s="179"/>
      <c r="N106" s="180"/>
      <c r="O106" s="180"/>
      <c r="P106" s="180"/>
      <c r="Q106" s="180"/>
      <c r="R106" s="180"/>
      <c r="S106" s="180"/>
      <c r="T106" s="181"/>
      <c r="AT106" s="182" t="s">
        <v>156</v>
      </c>
      <c r="AU106" s="182" t="s">
        <v>85</v>
      </c>
      <c r="AV106" s="11" t="s">
        <v>85</v>
      </c>
      <c r="AW106" s="11" t="s">
        <v>40</v>
      </c>
      <c r="AX106" s="11" t="s">
        <v>83</v>
      </c>
      <c r="AY106" s="182" t="s">
        <v>144</v>
      </c>
    </row>
    <row r="107" spans="2:63" s="10" customFormat="1" ht="29.25" customHeight="1">
      <c r="B107" s="144"/>
      <c r="D107" s="155" t="s">
        <v>75</v>
      </c>
      <c r="E107" s="156" t="s">
        <v>181</v>
      </c>
      <c r="F107" s="156" t="s">
        <v>182</v>
      </c>
      <c r="I107" s="147"/>
      <c r="J107" s="157">
        <f>BK107</f>
        <v>0</v>
      </c>
      <c r="L107" s="144"/>
      <c r="M107" s="149"/>
      <c r="N107" s="150"/>
      <c r="O107" s="150"/>
      <c r="P107" s="151">
        <f>SUM(P108:P119)</f>
        <v>0</v>
      </c>
      <c r="Q107" s="150"/>
      <c r="R107" s="151">
        <f>SUM(R108:R119)</f>
        <v>0.12573296</v>
      </c>
      <c r="S107" s="150"/>
      <c r="T107" s="152">
        <f>SUM(T108:T119)</f>
        <v>0</v>
      </c>
      <c r="AR107" s="145" t="s">
        <v>83</v>
      </c>
      <c r="AT107" s="153" t="s">
        <v>75</v>
      </c>
      <c r="AU107" s="153" t="s">
        <v>83</v>
      </c>
      <c r="AY107" s="145" t="s">
        <v>144</v>
      </c>
      <c r="BK107" s="154">
        <f>SUM(BK108:BK119)</f>
        <v>0</v>
      </c>
    </row>
    <row r="108" spans="2:65" s="1" customFormat="1" ht="20.25" customHeight="1">
      <c r="B108" s="158"/>
      <c r="C108" s="159" t="s">
        <v>181</v>
      </c>
      <c r="D108" s="159" t="s">
        <v>147</v>
      </c>
      <c r="E108" s="160" t="s">
        <v>183</v>
      </c>
      <c r="F108" s="161" t="s">
        <v>184</v>
      </c>
      <c r="G108" s="162" t="s">
        <v>166</v>
      </c>
      <c r="H108" s="163">
        <v>1.512</v>
      </c>
      <c r="I108" s="164"/>
      <c r="J108" s="165">
        <f>ROUND(I108*H108,2)</f>
        <v>0</v>
      </c>
      <c r="K108" s="161" t="s">
        <v>151</v>
      </c>
      <c r="L108" s="33"/>
      <c r="M108" s="166" t="s">
        <v>27</v>
      </c>
      <c r="N108" s="167" t="s">
        <v>47</v>
      </c>
      <c r="O108" s="34"/>
      <c r="P108" s="168">
        <f>O108*H108</f>
        <v>0</v>
      </c>
      <c r="Q108" s="168">
        <v>0.03358</v>
      </c>
      <c r="R108" s="168">
        <f>Q108*H108</f>
        <v>0.05077296</v>
      </c>
      <c r="S108" s="168">
        <v>0</v>
      </c>
      <c r="T108" s="169">
        <f>S108*H108</f>
        <v>0</v>
      </c>
      <c r="AR108" s="16" t="s">
        <v>152</v>
      </c>
      <c r="AT108" s="16" t="s">
        <v>147</v>
      </c>
      <c r="AU108" s="16" t="s">
        <v>85</v>
      </c>
      <c r="AY108" s="16" t="s">
        <v>144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16" t="s">
        <v>83</v>
      </c>
      <c r="BK108" s="170">
        <f>ROUND(I108*H108,2)</f>
        <v>0</v>
      </c>
      <c r="BL108" s="16" t="s">
        <v>152</v>
      </c>
      <c r="BM108" s="16" t="s">
        <v>185</v>
      </c>
    </row>
    <row r="109" spans="2:47" s="1" customFormat="1" ht="20.25" customHeight="1">
      <c r="B109" s="33"/>
      <c r="D109" s="171" t="s">
        <v>154</v>
      </c>
      <c r="F109" s="172" t="s">
        <v>186</v>
      </c>
      <c r="I109" s="132"/>
      <c r="L109" s="33"/>
      <c r="M109" s="63"/>
      <c r="N109" s="34"/>
      <c r="O109" s="34"/>
      <c r="P109" s="34"/>
      <c r="Q109" s="34"/>
      <c r="R109" s="34"/>
      <c r="S109" s="34"/>
      <c r="T109" s="64"/>
      <c r="AT109" s="16" t="s">
        <v>154</v>
      </c>
      <c r="AU109" s="16" t="s">
        <v>85</v>
      </c>
    </row>
    <row r="110" spans="2:51" s="11" customFormat="1" ht="20.25" customHeight="1">
      <c r="B110" s="173"/>
      <c r="D110" s="174" t="s">
        <v>156</v>
      </c>
      <c r="E110" s="175" t="s">
        <v>27</v>
      </c>
      <c r="F110" s="176" t="s">
        <v>187</v>
      </c>
      <c r="H110" s="177">
        <v>1.512</v>
      </c>
      <c r="I110" s="178"/>
      <c r="L110" s="173"/>
      <c r="M110" s="179"/>
      <c r="N110" s="180"/>
      <c r="O110" s="180"/>
      <c r="P110" s="180"/>
      <c r="Q110" s="180"/>
      <c r="R110" s="180"/>
      <c r="S110" s="180"/>
      <c r="T110" s="181"/>
      <c r="AT110" s="182" t="s">
        <v>156</v>
      </c>
      <c r="AU110" s="182" t="s">
        <v>85</v>
      </c>
      <c r="AV110" s="11" t="s">
        <v>85</v>
      </c>
      <c r="AW110" s="11" t="s">
        <v>40</v>
      </c>
      <c r="AX110" s="11" t="s">
        <v>83</v>
      </c>
      <c r="AY110" s="182" t="s">
        <v>144</v>
      </c>
    </row>
    <row r="111" spans="2:65" s="1" customFormat="1" ht="20.25" customHeight="1">
      <c r="B111" s="158"/>
      <c r="C111" s="159" t="s">
        <v>188</v>
      </c>
      <c r="D111" s="159" t="s">
        <v>147</v>
      </c>
      <c r="E111" s="160" t="s">
        <v>189</v>
      </c>
      <c r="F111" s="161" t="s">
        <v>190</v>
      </c>
      <c r="G111" s="162" t="s">
        <v>191</v>
      </c>
      <c r="H111" s="163">
        <v>10.68</v>
      </c>
      <c r="I111" s="164"/>
      <c r="J111" s="165">
        <f>ROUND(I111*H111,2)</f>
        <v>0</v>
      </c>
      <c r="K111" s="161" t="s">
        <v>151</v>
      </c>
      <c r="L111" s="33"/>
      <c r="M111" s="166" t="s">
        <v>27</v>
      </c>
      <c r="N111" s="167" t="s">
        <v>47</v>
      </c>
      <c r="O111" s="34"/>
      <c r="P111" s="168">
        <f>O111*H111</f>
        <v>0</v>
      </c>
      <c r="Q111" s="168">
        <v>0.0015</v>
      </c>
      <c r="R111" s="168">
        <f>Q111*H111</f>
        <v>0.01602</v>
      </c>
      <c r="S111" s="168">
        <v>0</v>
      </c>
      <c r="T111" s="169">
        <f>S111*H111</f>
        <v>0</v>
      </c>
      <c r="AR111" s="16" t="s">
        <v>152</v>
      </c>
      <c r="AT111" s="16" t="s">
        <v>147</v>
      </c>
      <c r="AU111" s="16" t="s">
        <v>85</v>
      </c>
      <c r="AY111" s="16" t="s">
        <v>144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83</v>
      </c>
      <c r="BK111" s="170">
        <f>ROUND(I111*H111,2)</f>
        <v>0</v>
      </c>
      <c r="BL111" s="16" t="s">
        <v>152</v>
      </c>
      <c r="BM111" s="16" t="s">
        <v>192</v>
      </c>
    </row>
    <row r="112" spans="2:47" s="1" customFormat="1" ht="20.25" customHeight="1">
      <c r="B112" s="33"/>
      <c r="D112" s="171" t="s">
        <v>154</v>
      </c>
      <c r="F112" s="172" t="s">
        <v>193</v>
      </c>
      <c r="I112" s="132"/>
      <c r="L112" s="33"/>
      <c r="M112" s="63"/>
      <c r="N112" s="34"/>
      <c r="O112" s="34"/>
      <c r="P112" s="34"/>
      <c r="Q112" s="34"/>
      <c r="R112" s="34"/>
      <c r="S112" s="34"/>
      <c r="T112" s="64"/>
      <c r="AT112" s="16" t="s">
        <v>154</v>
      </c>
      <c r="AU112" s="16" t="s">
        <v>85</v>
      </c>
    </row>
    <row r="113" spans="2:51" s="11" customFormat="1" ht="20.25" customHeight="1">
      <c r="B113" s="173"/>
      <c r="D113" s="174" t="s">
        <v>156</v>
      </c>
      <c r="E113" s="175" t="s">
        <v>27</v>
      </c>
      <c r="F113" s="176" t="s">
        <v>194</v>
      </c>
      <c r="H113" s="177">
        <v>10.68</v>
      </c>
      <c r="I113" s="178"/>
      <c r="L113" s="173"/>
      <c r="M113" s="179"/>
      <c r="N113" s="180"/>
      <c r="O113" s="180"/>
      <c r="P113" s="180"/>
      <c r="Q113" s="180"/>
      <c r="R113" s="180"/>
      <c r="S113" s="180"/>
      <c r="T113" s="181"/>
      <c r="AT113" s="182" t="s">
        <v>156</v>
      </c>
      <c r="AU113" s="182" t="s">
        <v>85</v>
      </c>
      <c r="AV113" s="11" t="s">
        <v>85</v>
      </c>
      <c r="AW113" s="11" t="s">
        <v>40</v>
      </c>
      <c r="AX113" s="11" t="s">
        <v>83</v>
      </c>
      <c r="AY113" s="182" t="s">
        <v>144</v>
      </c>
    </row>
    <row r="114" spans="2:65" s="1" customFormat="1" ht="28.5" customHeight="1">
      <c r="B114" s="158"/>
      <c r="C114" s="159" t="s">
        <v>195</v>
      </c>
      <c r="D114" s="159" t="s">
        <v>147</v>
      </c>
      <c r="E114" s="160" t="s">
        <v>196</v>
      </c>
      <c r="F114" s="161" t="s">
        <v>197</v>
      </c>
      <c r="G114" s="162" t="s">
        <v>166</v>
      </c>
      <c r="H114" s="163">
        <v>0.336</v>
      </c>
      <c r="I114" s="164"/>
      <c r="J114" s="165">
        <f>ROUND(I114*H114,2)</f>
        <v>0</v>
      </c>
      <c r="K114" s="161" t="s">
        <v>27</v>
      </c>
      <c r="L114" s="33"/>
      <c r="M114" s="166" t="s">
        <v>27</v>
      </c>
      <c r="N114" s="167" t="s">
        <v>47</v>
      </c>
      <c r="O114" s="34"/>
      <c r="P114" s="168">
        <f>O114*H114</f>
        <v>0</v>
      </c>
      <c r="Q114" s="168">
        <v>0</v>
      </c>
      <c r="R114" s="168">
        <f>Q114*H114</f>
        <v>0</v>
      </c>
      <c r="S114" s="168">
        <v>0</v>
      </c>
      <c r="T114" s="169">
        <f>S114*H114</f>
        <v>0</v>
      </c>
      <c r="AR114" s="16" t="s">
        <v>152</v>
      </c>
      <c r="AT114" s="16" t="s">
        <v>147</v>
      </c>
      <c r="AU114" s="16" t="s">
        <v>85</v>
      </c>
      <c r="AY114" s="16" t="s">
        <v>144</v>
      </c>
      <c r="BE114" s="170">
        <f>IF(N114="základní",J114,0)</f>
        <v>0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83</v>
      </c>
      <c r="BK114" s="170">
        <f>ROUND(I114*H114,2)</f>
        <v>0</v>
      </c>
      <c r="BL114" s="16" t="s">
        <v>152</v>
      </c>
      <c r="BM114" s="16" t="s">
        <v>198</v>
      </c>
    </row>
    <row r="115" spans="2:51" s="11" customFormat="1" ht="20.25" customHeight="1">
      <c r="B115" s="173"/>
      <c r="D115" s="174" t="s">
        <v>156</v>
      </c>
      <c r="E115" s="175" t="s">
        <v>27</v>
      </c>
      <c r="F115" s="176" t="s">
        <v>199</v>
      </c>
      <c r="H115" s="177">
        <v>0.336</v>
      </c>
      <c r="I115" s="178"/>
      <c r="L115" s="173"/>
      <c r="M115" s="179"/>
      <c r="N115" s="180"/>
      <c r="O115" s="180"/>
      <c r="P115" s="180"/>
      <c r="Q115" s="180"/>
      <c r="R115" s="180"/>
      <c r="S115" s="180"/>
      <c r="T115" s="181"/>
      <c r="AT115" s="182" t="s">
        <v>156</v>
      </c>
      <c r="AU115" s="182" t="s">
        <v>85</v>
      </c>
      <c r="AV115" s="11" t="s">
        <v>85</v>
      </c>
      <c r="AW115" s="11" t="s">
        <v>40</v>
      </c>
      <c r="AX115" s="11" t="s">
        <v>83</v>
      </c>
      <c r="AY115" s="182" t="s">
        <v>144</v>
      </c>
    </row>
    <row r="116" spans="2:65" s="1" customFormat="1" ht="20.25" customHeight="1">
      <c r="B116" s="158"/>
      <c r="C116" s="159" t="s">
        <v>200</v>
      </c>
      <c r="D116" s="159" t="s">
        <v>147</v>
      </c>
      <c r="E116" s="160" t="s">
        <v>201</v>
      </c>
      <c r="F116" s="161" t="s">
        <v>202</v>
      </c>
      <c r="G116" s="162" t="s">
        <v>203</v>
      </c>
      <c r="H116" s="163">
        <v>1</v>
      </c>
      <c r="I116" s="164"/>
      <c r="J116" s="165">
        <f>ROUND(I116*H116,2)</f>
        <v>0</v>
      </c>
      <c r="K116" s="161" t="s">
        <v>151</v>
      </c>
      <c r="L116" s="33"/>
      <c r="M116" s="166" t="s">
        <v>27</v>
      </c>
      <c r="N116" s="167" t="s">
        <v>47</v>
      </c>
      <c r="O116" s="34"/>
      <c r="P116" s="168">
        <f>O116*H116</f>
        <v>0</v>
      </c>
      <c r="Q116" s="168">
        <v>0.04684</v>
      </c>
      <c r="R116" s="168">
        <f>Q116*H116</f>
        <v>0.04684</v>
      </c>
      <c r="S116" s="168">
        <v>0</v>
      </c>
      <c r="T116" s="169">
        <f>S116*H116</f>
        <v>0</v>
      </c>
      <c r="AR116" s="16" t="s">
        <v>152</v>
      </c>
      <c r="AT116" s="16" t="s">
        <v>147</v>
      </c>
      <c r="AU116" s="16" t="s">
        <v>85</v>
      </c>
      <c r="AY116" s="16" t="s">
        <v>144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83</v>
      </c>
      <c r="BK116" s="170">
        <f>ROUND(I116*H116,2)</f>
        <v>0</v>
      </c>
      <c r="BL116" s="16" t="s">
        <v>152</v>
      </c>
      <c r="BM116" s="16" t="s">
        <v>204</v>
      </c>
    </row>
    <row r="117" spans="2:47" s="1" customFormat="1" ht="28.5" customHeight="1">
      <c r="B117" s="33"/>
      <c r="D117" s="174" t="s">
        <v>154</v>
      </c>
      <c r="F117" s="185" t="s">
        <v>205</v>
      </c>
      <c r="I117" s="132"/>
      <c r="L117" s="33"/>
      <c r="M117" s="63"/>
      <c r="N117" s="34"/>
      <c r="O117" s="34"/>
      <c r="P117" s="34"/>
      <c r="Q117" s="34"/>
      <c r="R117" s="34"/>
      <c r="S117" s="34"/>
      <c r="T117" s="64"/>
      <c r="AT117" s="16" t="s">
        <v>154</v>
      </c>
      <c r="AU117" s="16" t="s">
        <v>85</v>
      </c>
    </row>
    <row r="118" spans="2:65" s="1" customFormat="1" ht="20.25" customHeight="1">
      <c r="B118" s="158"/>
      <c r="C118" s="186" t="s">
        <v>206</v>
      </c>
      <c r="D118" s="186" t="s">
        <v>207</v>
      </c>
      <c r="E118" s="187" t="s">
        <v>208</v>
      </c>
      <c r="F118" s="188" t="s">
        <v>209</v>
      </c>
      <c r="G118" s="189" t="s">
        <v>203</v>
      </c>
      <c r="H118" s="190">
        <v>1</v>
      </c>
      <c r="I118" s="191"/>
      <c r="J118" s="192">
        <f>ROUND(I118*H118,2)</f>
        <v>0</v>
      </c>
      <c r="K118" s="188" t="s">
        <v>151</v>
      </c>
      <c r="L118" s="193"/>
      <c r="M118" s="194" t="s">
        <v>27</v>
      </c>
      <c r="N118" s="195" t="s">
        <v>47</v>
      </c>
      <c r="O118" s="34"/>
      <c r="P118" s="168">
        <f>O118*H118</f>
        <v>0</v>
      </c>
      <c r="Q118" s="168">
        <v>0.0121</v>
      </c>
      <c r="R118" s="168">
        <f>Q118*H118</f>
        <v>0.0121</v>
      </c>
      <c r="S118" s="168">
        <v>0</v>
      </c>
      <c r="T118" s="169">
        <f>S118*H118</f>
        <v>0</v>
      </c>
      <c r="AR118" s="16" t="s">
        <v>195</v>
      </c>
      <c r="AT118" s="16" t="s">
        <v>207</v>
      </c>
      <c r="AU118" s="16" t="s">
        <v>85</v>
      </c>
      <c r="AY118" s="16" t="s">
        <v>144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83</v>
      </c>
      <c r="BK118" s="170">
        <f>ROUND(I118*H118,2)</f>
        <v>0</v>
      </c>
      <c r="BL118" s="16" t="s">
        <v>152</v>
      </c>
      <c r="BM118" s="16" t="s">
        <v>210</v>
      </c>
    </row>
    <row r="119" spans="2:47" s="1" customFormat="1" ht="20.25" customHeight="1">
      <c r="B119" s="33"/>
      <c r="D119" s="171" t="s">
        <v>154</v>
      </c>
      <c r="F119" s="172" t="s">
        <v>211</v>
      </c>
      <c r="I119" s="132"/>
      <c r="L119" s="33"/>
      <c r="M119" s="63"/>
      <c r="N119" s="34"/>
      <c r="O119" s="34"/>
      <c r="P119" s="34"/>
      <c r="Q119" s="34"/>
      <c r="R119" s="34"/>
      <c r="S119" s="34"/>
      <c r="T119" s="64"/>
      <c r="AT119" s="16" t="s">
        <v>154</v>
      </c>
      <c r="AU119" s="16" t="s">
        <v>85</v>
      </c>
    </row>
    <row r="120" spans="2:63" s="10" customFormat="1" ht="29.25" customHeight="1">
      <c r="B120" s="144"/>
      <c r="D120" s="155" t="s">
        <v>75</v>
      </c>
      <c r="E120" s="156" t="s">
        <v>200</v>
      </c>
      <c r="F120" s="156" t="s">
        <v>212</v>
      </c>
      <c r="I120" s="147"/>
      <c r="J120" s="157">
        <f>BK120</f>
        <v>0</v>
      </c>
      <c r="L120" s="144"/>
      <c r="M120" s="149"/>
      <c r="N120" s="150"/>
      <c r="O120" s="150"/>
      <c r="P120" s="151">
        <f>SUM(P121:P135)</f>
        <v>0</v>
      </c>
      <c r="Q120" s="150"/>
      <c r="R120" s="151">
        <f>SUM(R121:R135)</f>
        <v>0.00802</v>
      </c>
      <c r="S120" s="150"/>
      <c r="T120" s="152">
        <f>SUM(T121:T135)</f>
        <v>1.52496</v>
      </c>
      <c r="AR120" s="145" t="s">
        <v>83</v>
      </c>
      <c r="AT120" s="153" t="s">
        <v>75</v>
      </c>
      <c r="AU120" s="153" t="s">
        <v>83</v>
      </c>
      <c r="AY120" s="145" t="s">
        <v>144</v>
      </c>
      <c r="BK120" s="154">
        <f>SUM(BK121:BK135)</f>
        <v>0</v>
      </c>
    </row>
    <row r="121" spans="2:65" s="1" customFormat="1" ht="28.5" customHeight="1">
      <c r="B121" s="158"/>
      <c r="C121" s="159" t="s">
        <v>213</v>
      </c>
      <c r="D121" s="159" t="s">
        <v>147</v>
      </c>
      <c r="E121" s="160" t="s">
        <v>214</v>
      </c>
      <c r="F121" s="161" t="s">
        <v>215</v>
      </c>
      <c r="G121" s="162" t="s">
        <v>166</v>
      </c>
      <c r="H121" s="163">
        <v>54</v>
      </c>
      <c r="I121" s="164"/>
      <c r="J121" s="165">
        <f>ROUND(I121*H121,2)</f>
        <v>0</v>
      </c>
      <c r="K121" s="161" t="s">
        <v>151</v>
      </c>
      <c r="L121" s="33"/>
      <c r="M121" s="166" t="s">
        <v>27</v>
      </c>
      <c r="N121" s="167" t="s">
        <v>47</v>
      </c>
      <c r="O121" s="34"/>
      <c r="P121" s="168">
        <f>O121*H121</f>
        <v>0</v>
      </c>
      <c r="Q121" s="168">
        <v>0.00013</v>
      </c>
      <c r="R121" s="168">
        <f>Q121*H121</f>
        <v>0.007019999999999999</v>
      </c>
      <c r="S121" s="168">
        <v>0</v>
      </c>
      <c r="T121" s="169">
        <f>S121*H121</f>
        <v>0</v>
      </c>
      <c r="AR121" s="16" t="s">
        <v>152</v>
      </c>
      <c r="AT121" s="16" t="s">
        <v>147</v>
      </c>
      <c r="AU121" s="16" t="s">
        <v>85</v>
      </c>
      <c r="AY121" s="16" t="s">
        <v>144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83</v>
      </c>
      <c r="BK121" s="170">
        <f>ROUND(I121*H121,2)</f>
        <v>0</v>
      </c>
      <c r="BL121" s="16" t="s">
        <v>152</v>
      </c>
      <c r="BM121" s="16" t="s">
        <v>216</v>
      </c>
    </row>
    <row r="122" spans="2:47" s="1" customFormat="1" ht="28.5" customHeight="1">
      <c r="B122" s="33"/>
      <c r="D122" s="171" t="s">
        <v>154</v>
      </c>
      <c r="F122" s="172" t="s">
        <v>217</v>
      </c>
      <c r="I122" s="132"/>
      <c r="L122" s="33"/>
      <c r="M122" s="63"/>
      <c r="N122" s="34"/>
      <c r="O122" s="34"/>
      <c r="P122" s="34"/>
      <c r="Q122" s="34"/>
      <c r="R122" s="34"/>
      <c r="S122" s="34"/>
      <c r="T122" s="64"/>
      <c r="AT122" s="16" t="s">
        <v>154</v>
      </c>
      <c r="AU122" s="16" t="s">
        <v>85</v>
      </c>
    </row>
    <row r="123" spans="2:51" s="11" customFormat="1" ht="20.25" customHeight="1">
      <c r="B123" s="173"/>
      <c r="D123" s="174" t="s">
        <v>156</v>
      </c>
      <c r="E123" s="175" t="s">
        <v>27</v>
      </c>
      <c r="F123" s="176" t="s">
        <v>218</v>
      </c>
      <c r="H123" s="177">
        <v>54</v>
      </c>
      <c r="I123" s="178"/>
      <c r="L123" s="173"/>
      <c r="M123" s="179"/>
      <c r="N123" s="180"/>
      <c r="O123" s="180"/>
      <c r="P123" s="180"/>
      <c r="Q123" s="180"/>
      <c r="R123" s="180"/>
      <c r="S123" s="180"/>
      <c r="T123" s="181"/>
      <c r="AT123" s="182" t="s">
        <v>156</v>
      </c>
      <c r="AU123" s="182" t="s">
        <v>85</v>
      </c>
      <c r="AV123" s="11" t="s">
        <v>85</v>
      </c>
      <c r="AW123" s="11" t="s">
        <v>40</v>
      </c>
      <c r="AX123" s="11" t="s">
        <v>83</v>
      </c>
      <c r="AY123" s="182" t="s">
        <v>144</v>
      </c>
    </row>
    <row r="124" spans="2:65" s="1" customFormat="1" ht="20.25" customHeight="1">
      <c r="B124" s="158"/>
      <c r="C124" s="159" t="s">
        <v>219</v>
      </c>
      <c r="D124" s="159" t="s">
        <v>147</v>
      </c>
      <c r="E124" s="160" t="s">
        <v>220</v>
      </c>
      <c r="F124" s="161" t="s">
        <v>221</v>
      </c>
      <c r="G124" s="162" t="s">
        <v>166</v>
      </c>
      <c r="H124" s="163">
        <v>100</v>
      </c>
      <c r="I124" s="164"/>
      <c r="J124" s="165">
        <f>ROUND(I124*H124,2)</f>
        <v>0</v>
      </c>
      <c r="K124" s="161" t="s">
        <v>151</v>
      </c>
      <c r="L124" s="33"/>
      <c r="M124" s="166" t="s">
        <v>27</v>
      </c>
      <c r="N124" s="167" t="s">
        <v>47</v>
      </c>
      <c r="O124" s="34"/>
      <c r="P124" s="168">
        <f>O124*H124</f>
        <v>0</v>
      </c>
      <c r="Q124" s="168">
        <v>1E-05</v>
      </c>
      <c r="R124" s="168">
        <f>Q124*H124</f>
        <v>0.001</v>
      </c>
      <c r="S124" s="168">
        <v>0</v>
      </c>
      <c r="T124" s="169">
        <f>S124*H124</f>
        <v>0</v>
      </c>
      <c r="AR124" s="16" t="s">
        <v>152</v>
      </c>
      <c r="AT124" s="16" t="s">
        <v>147</v>
      </c>
      <c r="AU124" s="16" t="s">
        <v>85</v>
      </c>
      <c r="AY124" s="16" t="s">
        <v>144</v>
      </c>
      <c r="BE124" s="170">
        <f>IF(N124="základní",J124,0)</f>
        <v>0</v>
      </c>
      <c r="BF124" s="170">
        <f>IF(N124="snížená",J124,0)</f>
        <v>0</v>
      </c>
      <c r="BG124" s="170">
        <f>IF(N124="zákl. přenesená",J124,0)</f>
        <v>0</v>
      </c>
      <c r="BH124" s="170">
        <f>IF(N124="sníž. přenesená",J124,0)</f>
        <v>0</v>
      </c>
      <c r="BI124" s="170">
        <f>IF(N124="nulová",J124,0)</f>
        <v>0</v>
      </c>
      <c r="BJ124" s="16" t="s">
        <v>83</v>
      </c>
      <c r="BK124" s="170">
        <f>ROUND(I124*H124,2)</f>
        <v>0</v>
      </c>
      <c r="BL124" s="16" t="s">
        <v>152</v>
      </c>
      <c r="BM124" s="16" t="s">
        <v>222</v>
      </c>
    </row>
    <row r="125" spans="2:47" s="1" customFormat="1" ht="20.25" customHeight="1">
      <c r="B125" s="33"/>
      <c r="D125" s="174" t="s">
        <v>154</v>
      </c>
      <c r="F125" s="185" t="s">
        <v>223</v>
      </c>
      <c r="I125" s="132"/>
      <c r="L125" s="33"/>
      <c r="M125" s="63"/>
      <c r="N125" s="34"/>
      <c r="O125" s="34"/>
      <c r="P125" s="34"/>
      <c r="Q125" s="34"/>
      <c r="R125" s="34"/>
      <c r="S125" s="34"/>
      <c r="T125" s="64"/>
      <c r="AT125" s="16" t="s">
        <v>154</v>
      </c>
      <c r="AU125" s="16" t="s">
        <v>85</v>
      </c>
    </row>
    <row r="126" spans="2:65" s="1" customFormat="1" ht="20.25" customHeight="1">
      <c r="B126" s="158"/>
      <c r="C126" s="159" t="s">
        <v>224</v>
      </c>
      <c r="D126" s="159" t="s">
        <v>147</v>
      </c>
      <c r="E126" s="160" t="s">
        <v>225</v>
      </c>
      <c r="F126" s="161" t="s">
        <v>226</v>
      </c>
      <c r="G126" s="162" t="s">
        <v>203</v>
      </c>
      <c r="H126" s="163">
        <v>1</v>
      </c>
      <c r="I126" s="164"/>
      <c r="J126" s="165">
        <f>ROUND(I126*H126,2)</f>
        <v>0</v>
      </c>
      <c r="K126" s="161" t="s">
        <v>27</v>
      </c>
      <c r="L126" s="33"/>
      <c r="M126" s="166" t="s">
        <v>27</v>
      </c>
      <c r="N126" s="167" t="s">
        <v>47</v>
      </c>
      <c r="O126" s="34"/>
      <c r="P126" s="168">
        <f>O126*H126</f>
        <v>0</v>
      </c>
      <c r="Q126" s="168">
        <v>0</v>
      </c>
      <c r="R126" s="168">
        <f>Q126*H126</f>
        <v>0</v>
      </c>
      <c r="S126" s="168">
        <v>0</v>
      </c>
      <c r="T126" s="169">
        <f>S126*H126</f>
        <v>0</v>
      </c>
      <c r="AR126" s="16" t="s">
        <v>152</v>
      </c>
      <c r="AT126" s="16" t="s">
        <v>147</v>
      </c>
      <c r="AU126" s="16" t="s">
        <v>85</v>
      </c>
      <c r="AY126" s="16" t="s">
        <v>144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16" t="s">
        <v>83</v>
      </c>
      <c r="BK126" s="170">
        <f>ROUND(I126*H126,2)</f>
        <v>0</v>
      </c>
      <c r="BL126" s="16" t="s">
        <v>152</v>
      </c>
      <c r="BM126" s="16" t="s">
        <v>227</v>
      </c>
    </row>
    <row r="127" spans="2:65" s="1" customFormat="1" ht="20.25" customHeight="1">
      <c r="B127" s="158"/>
      <c r="C127" s="159" t="s">
        <v>228</v>
      </c>
      <c r="D127" s="159" t="s">
        <v>147</v>
      </c>
      <c r="E127" s="160" t="s">
        <v>229</v>
      </c>
      <c r="F127" s="161" t="s">
        <v>230</v>
      </c>
      <c r="G127" s="162" t="s">
        <v>166</v>
      </c>
      <c r="H127" s="163">
        <v>1.272</v>
      </c>
      <c r="I127" s="164"/>
      <c r="J127" s="165">
        <f>ROUND(I127*H127,2)</f>
        <v>0</v>
      </c>
      <c r="K127" s="161" t="s">
        <v>151</v>
      </c>
      <c r="L127" s="33"/>
      <c r="M127" s="166" t="s">
        <v>27</v>
      </c>
      <c r="N127" s="167" t="s">
        <v>47</v>
      </c>
      <c r="O127" s="34"/>
      <c r="P127" s="168">
        <f>O127*H127</f>
        <v>0</v>
      </c>
      <c r="Q127" s="168">
        <v>0</v>
      </c>
      <c r="R127" s="168">
        <f>Q127*H127</f>
        <v>0</v>
      </c>
      <c r="S127" s="168">
        <v>0.055</v>
      </c>
      <c r="T127" s="169">
        <f>S127*H127</f>
        <v>0.06996000000000001</v>
      </c>
      <c r="AR127" s="16" t="s">
        <v>152</v>
      </c>
      <c r="AT127" s="16" t="s">
        <v>147</v>
      </c>
      <c r="AU127" s="16" t="s">
        <v>85</v>
      </c>
      <c r="AY127" s="16" t="s">
        <v>144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6" t="s">
        <v>83</v>
      </c>
      <c r="BK127" s="170">
        <f>ROUND(I127*H127,2)</f>
        <v>0</v>
      </c>
      <c r="BL127" s="16" t="s">
        <v>152</v>
      </c>
      <c r="BM127" s="16" t="s">
        <v>231</v>
      </c>
    </row>
    <row r="128" spans="2:47" s="1" customFormat="1" ht="39.75" customHeight="1">
      <c r="B128" s="33"/>
      <c r="D128" s="171" t="s">
        <v>154</v>
      </c>
      <c r="F128" s="172" t="s">
        <v>232</v>
      </c>
      <c r="I128" s="132"/>
      <c r="L128" s="33"/>
      <c r="M128" s="63"/>
      <c r="N128" s="34"/>
      <c r="O128" s="34"/>
      <c r="P128" s="34"/>
      <c r="Q128" s="34"/>
      <c r="R128" s="34"/>
      <c r="S128" s="34"/>
      <c r="T128" s="64"/>
      <c r="AT128" s="16" t="s">
        <v>154</v>
      </c>
      <c r="AU128" s="16" t="s">
        <v>85</v>
      </c>
    </row>
    <row r="129" spans="2:51" s="11" customFormat="1" ht="20.25" customHeight="1">
      <c r="B129" s="173"/>
      <c r="D129" s="174" t="s">
        <v>156</v>
      </c>
      <c r="E129" s="175" t="s">
        <v>27</v>
      </c>
      <c r="F129" s="176" t="s">
        <v>233</v>
      </c>
      <c r="H129" s="177">
        <v>1.272</v>
      </c>
      <c r="I129" s="178"/>
      <c r="L129" s="173"/>
      <c r="M129" s="179"/>
      <c r="N129" s="180"/>
      <c r="O129" s="180"/>
      <c r="P129" s="180"/>
      <c r="Q129" s="180"/>
      <c r="R129" s="180"/>
      <c r="S129" s="180"/>
      <c r="T129" s="181"/>
      <c r="AT129" s="182" t="s">
        <v>156</v>
      </c>
      <c r="AU129" s="182" t="s">
        <v>85</v>
      </c>
      <c r="AV129" s="11" t="s">
        <v>85</v>
      </c>
      <c r="AW129" s="11" t="s">
        <v>40</v>
      </c>
      <c r="AX129" s="11" t="s">
        <v>83</v>
      </c>
      <c r="AY129" s="182" t="s">
        <v>144</v>
      </c>
    </row>
    <row r="130" spans="2:65" s="1" customFormat="1" ht="28.5" customHeight="1">
      <c r="B130" s="158"/>
      <c r="C130" s="159" t="s">
        <v>15</v>
      </c>
      <c r="D130" s="159" t="s">
        <v>147</v>
      </c>
      <c r="E130" s="160" t="s">
        <v>234</v>
      </c>
      <c r="F130" s="161" t="s">
        <v>235</v>
      </c>
      <c r="G130" s="162" t="s">
        <v>150</v>
      </c>
      <c r="H130" s="163">
        <v>0.7</v>
      </c>
      <c r="I130" s="164"/>
      <c r="J130" s="165">
        <f>ROUND(I130*H130,2)</f>
        <v>0</v>
      </c>
      <c r="K130" s="161" t="s">
        <v>151</v>
      </c>
      <c r="L130" s="33"/>
      <c r="M130" s="166" t="s">
        <v>27</v>
      </c>
      <c r="N130" s="167" t="s">
        <v>47</v>
      </c>
      <c r="O130" s="34"/>
      <c r="P130" s="168">
        <f>O130*H130</f>
        <v>0</v>
      </c>
      <c r="Q130" s="168">
        <v>0</v>
      </c>
      <c r="R130" s="168">
        <f>Q130*H130</f>
        <v>0</v>
      </c>
      <c r="S130" s="168">
        <v>1.8</v>
      </c>
      <c r="T130" s="169">
        <f>S130*H130</f>
        <v>1.26</v>
      </c>
      <c r="AR130" s="16" t="s">
        <v>152</v>
      </c>
      <c r="AT130" s="16" t="s">
        <v>147</v>
      </c>
      <c r="AU130" s="16" t="s">
        <v>85</v>
      </c>
      <c r="AY130" s="16" t="s">
        <v>144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16" t="s">
        <v>83</v>
      </c>
      <c r="BK130" s="170">
        <f>ROUND(I130*H130,2)</f>
        <v>0</v>
      </c>
      <c r="BL130" s="16" t="s">
        <v>152</v>
      </c>
      <c r="BM130" s="16" t="s">
        <v>236</v>
      </c>
    </row>
    <row r="131" spans="2:47" s="1" customFormat="1" ht="39.75" customHeight="1">
      <c r="B131" s="33"/>
      <c r="D131" s="171" t="s">
        <v>154</v>
      </c>
      <c r="F131" s="172" t="s">
        <v>237</v>
      </c>
      <c r="I131" s="132"/>
      <c r="L131" s="33"/>
      <c r="M131" s="63"/>
      <c r="N131" s="34"/>
      <c r="O131" s="34"/>
      <c r="P131" s="34"/>
      <c r="Q131" s="34"/>
      <c r="R131" s="34"/>
      <c r="S131" s="34"/>
      <c r="T131" s="64"/>
      <c r="AT131" s="16" t="s">
        <v>154</v>
      </c>
      <c r="AU131" s="16" t="s">
        <v>85</v>
      </c>
    </row>
    <row r="132" spans="2:51" s="11" customFormat="1" ht="20.25" customHeight="1">
      <c r="B132" s="173"/>
      <c r="D132" s="174" t="s">
        <v>156</v>
      </c>
      <c r="E132" s="175" t="s">
        <v>27</v>
      </c>
      <c r="F132" s="176" t="s">
        <v>238</v>
      </c>
      <c r="H132" s="177">
        <v>0.7</v>
      </c>
      <c r="I132" s="178"/>
      <c r="L132" s="173"/>
      <c r="M132" s="179"/>
      <c r="N132" s="180"/>
      <c r="O132" s="180"/>
      <c r="P132" s="180"/>
      <c r="Q132" s="180"/>
      <c r="R132" s="180"/>
      <c r="S132" s="180"/>
      <c r="T132" s="181"/>
      <c r="AT132" s="182" t="s">
        <v>156</v>
      </c>
      <c r="AU132" s="182" t="s">
        <v>85</v>
      </c>
      <c r="AV132" s="11" t="s">
        <v>85</v>
      </c>
      <c r="AW132" s="11" t="s">
        <v>40</v>
      </c>
      <c r="AX132" s="11" t="s">
        <v>83</v>
      </c>
      <c r="AY132" s="182" t="s">
        <v>144</v>
      </c>
    </row>
    <row r="133" spans="2:65" s="1" customFormat="1" ht="28.5" customHeight="1">
      <c r="B133" s="158"/>
      <c r="C133" s="159" t="s">
        <v>239</v>
      </c>
      <c r="D133" s="159" t="s">
        <v>147</v>
      </c>
      <c r="E133" s="160" t="s">
        <v>240</v>
      </c>
      <c r="F133" s="161" t="s">
        <v>241</v>
      </c>
      <c r="G133" s="162" t="s">
        <v>191</v>
      </c>
      <c r="H133" s="163">
        <v>3</v>
      </c>
      <c r="I133" s="164"/>
      <c r="J133" s="165">
        <f>ROUND(I133*H133,2)</f>
        <v>0</v>
      </c>
      <c r="K133" s="161" t="s">
        <v>151</v>
      </c>
      <c r="L133" s="33"/>
      <c r="M133" s="166" t="s">
        <v>27</v>
      </c>
      <c r="N133" s="167" t="s">
        <v>47</v>
      </c>
      <c r="O133" s="34"/>
      <c r="P133" s="168">
        <f>O133*H133</f>
        <v>0</v>
      </c>
      <c r="Q133" s="168">
        <v>0</v>
      </c>
      <c r="R133" s="168">
        <f>Q133*H133</f>
        <v>0</v>
      </c>
      <c r="S133" s="168">
        <v>0.065</v>
      </c>
      <c r="T133" s="169">
        <f>S133*H133</f>
        <v>0.195</v>
      </c>
      <c r="AR133" s="16" t="s">
        <v>152</v>
      </c>
      <c r="AT133" s="16" t="s">
        <v>147</v>
      </c>
      <c r="AU133" s="16" t="s">
        <v>85</v>
      </c>
      <c r="AY133" s="16" t="s">
        <v>144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83</v>
      </c>
      <c r="BK133" s="170">
        <f>ROUND(I133*H133,2)</f>
        <v>0</v>
      </c>
      <c r="BL133" s="16" t="s">
        <v>152</v>
      </c>
      <c r="BM133" s="16" t="s">
        <v>242</v>
      </c>
    </row>
    <row r="134" spans="2:47" s="1" customFormat="1" ht="39.75" customHeight="1">
      <c r="B134" s="33"/>
      <c r="D134" s="171" t="s">
        <v>154</v>
      </c>
      <c r="F134" s="172" t="s">
        <v>243</v>
      </c>
      <c r="I134" s="132"/>
      <c r="L134" s="33"/>
      <c r="M134" s="63"/>
      <c r="N134" s="34"/>
      <c r="O134" s="34"/>
      <c r="P134" s="34"/>
      <c r="Q134" s="34"/>
      <c r="R134" s="34"/>
      <c r="S134" s="34"/>
      <c r="T134" s="64"/>
      <c r="AT134" s="16" t="s">
        <v>154</v>
      </c>
      <c r="AU134" s="16" t="s">
        <v>85</v>
      </c>
    </row>
    <row r="135" spans="2:51" s="11" customFormat="1" ht="20.25" customHeight="1">
      <c r="B135" s="173"/>
      <c r="D135" s="171" t="s">
        <v>156</v>
      </c>
      <c r="E135" s="182" t="s">
        <v>27</v>
      </c>
      <c r="F135" s="183" t="s">
        <v>244</v>
      </c>
      <c r="H135" s="184">
        <v>3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82" t="s">
        <v>156</v>
      </c>
      <c r="AU135" s="182" t="s">
        <v>85</v>
      </c>
      <c r="AV135" s="11" t="s">
        <v>85</v>
      </c>
      <c r="AW135" s="11" t="s">
        <v>40</v>
      </c>
      <c r="AX135" s="11" t="s">
        <v>83</v>
      </c>
      <c r="AY135" s="182" t="s">
        <v>144</v>
      </c>
    </row>
    <row r="136" spans="2:63" s="10" customFormat="1" ht="29.25" customHeight="1">
      <c r="B136" s="144"/>
      <c r="D136" s="155" t="s">
        <v>75</v>
      </c>
      <c r="E136" s="156" t="s">
        <v>245</v>
      </c>
      <c r="F136" s="156" t="s">
        <v>246</v>
      </c>
      <c r="I136" s="147"/>
      <c r="J136" s="157">
        <f>BK136</f>
        <v>0</v>
      </c>
      <c r="L136" s="144"/>
      <c r="M136" s="149"/>
      <c r="N136" s="150"/>
      <c r="O136" s="150"/>
      <c r="P136" s="151">
        <f>SUM(P137:P145)</f>
        <v>0</v>
      </c>
      <c r="Q136" s="150"/>
      <c r="R136" s="151">
        <f>SUM(R137:R145)</f>
        <v>0</v>
      </c>
      <c r="S136" s="150"/>
      <c r="T136" s="152">
        <f>SUM(T137:T145)</f>
        <v>0</v>
      </c>
      <c r="AR136" s="145" t="s">
        <v>83</v>
      </c>
      <c r="AT136" s="153" t="s">
        <v>75</v>
      </c>
      <c r="AU136" s="153" t="s">
        <v>83</v>
      </c>
      <c r="AY136" s="145" t="s">
        <v>144</v>
      </c>
      <c r="BK136" s="154">
        <f>SUM(BK137:BK145)</f>
        <v>0</v>
      </c>
    </row>
    <row r="137" spans="2:65" s="1" customFormat="1" ht="28.5" customHeight="1">
      <c r="B137" s="158"/>
      <c r="C137" s="159" t="s">
        <v>247</v>
      </c>
      <c r="D137" s="159" t="s">
        <v>147</v>
      </c>
      <c r="E137" s="160" t="s">
        <v>248</v>
      </c>
      <c r="F137" s="161" t="s">
        <v>249</v>
      </c>
      <c r="G137" s="162" t="s">
        <v>160</v>
      </c>
      <c r="H137" s="163">
        <v>1.777</v>
      </c>
      <c r="I137" s="164"/>
      <c r="J137" s="165">
        <f>ROUND(I137*H137,2)</f>
        <v>0</v>
      </c>
      <c r="K137" s="161" t="s">
        <v>151</v>
      </c>
      <c r="L137" s="33"/>
      <c r="M137" s="166" t="s">
        <v>27</v>
      </c>
      <c r="N137" s="167" t="s">
        <v>47</v>
      </c>
      <c r="O137" s="34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AR137" s="16" t="s">
        <v>152</v>
      </c>
      <c r="AT137" s="16" t="s">
        <v>147</v>
      </c>
      <c r="AU137" s="16" t="s">
        <v>85</v>
      </c>
      <c r="AY137" s="16" t="s">
        <v>144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83</v>
      </c>
      <c r="BK137" s="170">
        <f>ROUND(I137*H137,2)</f>
        <v>0</v>
      </c>
      <c r="BL137" s="16" t="s">
        <v>152</v>
      </c>
      <c r="BM137" s="16" t="s">
        <v>250</v>
      </c>
    </row>
    <row r="138" spans="2:47" s="1" customFormat="1" ht="28.5" customHeight="1">
      <c r="B138" s="33"/>
      <c r="D138" s="174" t="s">
        <v>154</v>
      </c>
      <c r="F138" s="185" t="s">
        <v>251</v>
      </c>
      <c r="I138" s="132"/>
      <c r="L138" s="33"/>
      <c r="M138" s="63"/>
      <c r="N138" s="34"/>
      <c r="O138" s="34"/>
      <c r="P138" s="34"/>
      <c r="Q138" s="34"/>
      <c r="R138" s="34"/>
      <c r="S138" s="34"/>
      <c r="T138" s="64"/>
      <c r="AT138" s="16" t="s">
        <v>154</v>
      </c>
      <c r="AU138" s="16" t="s">
        <v>85</v>
      </c>
    </row>
    <row r="139" spans="2:65" s="1" customFormat="1" ht="28.5" customHeight="1">
      <c r="B139" s="158"/>
      <c r="C139" s="159" t="s">
        <v>252</v>
      </c>
      <c r="D139" s="159" t="s">
        <v>147</v>
      </c>
      <c r="E139" s="160" t="s">
        <v>253</v>
      </c>
      <c r="F139" s="161" t="s">
        <v>254</v>
      </c>
      <c r="G139" s="162" t="s">
        <v>160</v>
      </c>
      <c r="H139" s="163">
        <v>1.777</v>
      </c>
      <c r="I139" s="164"/>
      <c r="J139" s="165">
        <f>ROUND(I139*H139,2)</f>
        <v>0</v>
      </c>
      <c r="K139" s="161" t="s">
        <v>151</v>
      </c>
      <c r="L139" s="33"/>
      <c r="M139" s="166" t="s">
        <v>27</v>
      </c>
      <c r="N139" s="167" t="s">
        <v>47</v>
      </c>
      <c r="O139" s="34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AR139" s="16" t="s">
        <v>152</v>
      </c>
      <c r="AT139" s="16" t="s">
        <v>147</v>
      </c>
      <c r="AU139" s="16" t="s">
        <v>85</v>
      </c>
      <c r="AY139" s="16" t="s">
        <v>144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83</v>
      </c>
      <c r="BK139" s="170">
        <f>ROUND(I139*H139,2)</f>
        <v>0</v>
      </c>
      <c r="BL139" s="16" t="s">
        <v>152</v>
      </c>
      <c r="BM139" s="16" t="s">
        <v>255</v>
      </c>
    </row>
    <row r="140" spans="2:47" s="1" customFormat="1" ht="28.5" customHeight="1">
      <c r="B140" s="33"/>
      <c r="D140" s="174" t="s">
        <v>154</v>
      </c>
      <c r="F140" s="185" t="s">
        <v>256</v>
      </c>
      <c r="I140" s="132"/>
      <c r="L140" s="33"/>
      <c r="M140" s="63"/>
      <c r="N140" s="34"/>
      <c r="O140" s="34"/>
      <c r="P140" s="34"/>
      <c r="Q140" s="34"/>
      <c r="R140" s="34"/>
      <c r="S140" s="34"/>
      <c r="T140" s="64"/>
      <c r="AT140" s="16" t="s">
        <v>154</v>
      </c>
      <c r="AU140" s="16" t="s">
        <v>85</v>
      </c>
    </row>
    <row r="141" spans="2:65" s="1" customFormat="1" ht="20.25" customHeight="1">
      <c r="B141" s="158"/>
      <c r="C141" s="159" t="s">
        <v>257</v>
      </c>
      <c r="D141" s="159" t="s">
        <v>147</v>
      </c>
      <c r="E141" s="160" t="s">
        <v>258</v>
      </c>
      <c r="F141" s="161" t="s">
        <v>259</v>
      </c>
      <c r="G141" s="162" t="s">
        <v>160</v>
      </c>
      <c r="H141" s="163">
        <v>15.993</v>
      </c>
      <c r="I141" s="164"/>
      <c r="J141" s="165">
        <f>ROUND(I141*H141,2)</f>
        <v>0</v>
      </c>
      <c r="K141" s="161" t="s">
        <v>151</v>
      </c>
      <c r="L141" s="33"/>
      <c r="M141" s="166" t="s">
        <v>27</v>
      </c>
      <c r="N141" s="167" t="s">
        <v>47</v>
      </c>
      <c r="O141" s="34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6" t="s">
        <v>152</v>
      </c>
      <c r="AT141" s="16" t="s">
        <v>147</v>
      </c>
      <c r="AU141" s="16" t="s">
        <v>85</v>
      </c>
      <c r="AY141" s="16" t="s">
        <v>144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83</v>
      </c>
      <c r="BK141" s="170">
        <f>ROUND(I141*H141,2)</f>
        <v>0</v>
      </c>
      <c r="BL141" s="16" t="s">
        <v>152</v>
      </c>
      <c r="BM141" s="16" t="s">
        <v>260</v>
      </c>
    </row>
    <row r="142" spans="2:47" s="1" customFormat="1" ht="28.5" customHeight="1">
      <c r="B142" s="33"/>
      <c r="D142" s="171" t="s">
        <v>154</v>
      </c>
      <c r="F142" s="172" t="s">
        <v>261</v>
      </c>
      <c r="I142" s="132"/>
      <c r="L142" s="33"/>
      <c r="M142" s="63"/>
      <c r="N142" s="34"/>
      <c r="O142" s="34"/>
      <c r="P142" s="34"/>
      <c r="Q142" s="34"/>
      <c r="R142" s="34"/>
      <c r="S142" s="34"/>
      <c r="T142" s="64"/>
      <c r="AT142" s="16" t="s">
        <v>154</v>
      </c>
      <c r="AU142" s="16" t="s">
        <v>85</v>
      </c>
    </row>
    <row r="143" spans="2:51" s="11" customFormat="1" ht="20.25" customHeight="1">
      <c r="B143" s="173"/>
      <c r="D143" s="174" t="s">
        <v>156</v>
      </c>
      <c r="F143" s="176" t="s">
        <v>262</v>
      </c>
      <c r="H143" s="177">
        <v>15.993</v>
      </c>
      <c r="I143" s="178"/>
      <c r="L143" s="173"/>
      <c r="M143" s="179"/>
      <c r="N143" s="180"/>
      <c r="O143" s="180"/>
      <c r="P143" s="180"/>
      <c r="Q143" s="180"/>
      <c r="R143" s="180"/>
      <c r="S143" s="180"/>
      <c r="T143" s="181"/>
      <c r="AT143" s="182" t="s">
        <v>156</v>
      </c>
      <c r="AU143" s="182" t="s">
        <v>85</v>
      </c>
      <c r="AV143" s="11" t="s">
        <v>85</v>
      </c>
      <c r="AW143" s="11" t="s">
        <v>11</v>
      </c>
      <c r="AX143" s="11" t="s">
        <v>83</v>
      </c>
      <c r="AY143" s="182" t="s">
        <v>144</v>
      </c>
    </row>
    <row r="144" spans="2:65" s="1" customFormat="1" ht="20.25" customHeight="1">
      <c r="B144" s="158"/>
      <c r="C144" s="159" t="s">
        <v>263</v>
      </c>
      <c r="D144" s="159" t="s">
        <v>147</v>
      </c>
      <c r="E144" s="160" t="s">
        <v>264</v>
      </c>
      <c r="F144" s="161" t="s">
        <v>265</v>
      </c>
      <c r="G144" s="162" t="s">
        <v>160</v>
      </c>
      <c r="H144" s="163">
        <v>1.777</v>
      </c>
      <c r="I144" s="164"/>
      <c r="J144" s="165">
        <f>ROUND(I144*H144,2)</f>
        <v>0</v>
      </c>
      <c r="K144" s="161" t="s">
        <v>151</v>
      </c>
      <c r="L144" s="33"/>
      <c r="M144" s="166" t="s">
        <v>27</v>
      </c>
      <c r="N144" s="167" t="s">
        <v>47</v>
      </c>
      <c r="O144" s="34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AR144" s="16" t="s">
        <v>152</v>
      </c>
      <c r="AT144" s="16" t="s">
        <v>147</v>
      </c>
      <c r="AU144" s="16" t="s">
        <v>85</v>
      </c>
      <c r="AY144" s="16" t="s">
        <v>144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6" t="s">
        <v>83</v>
      </c>
      <c r="BK144" s="170">
        <f>ROUND(I144*H144,2)</f>
        <v>0</v>
      </c>
      <c r="BL144" s="16" t="s">
        <v>152</v>
      </c>
      <c r="BM144" s="16" t="s">
        <v>266</v>
      </c>
    </row>
    <row r="145" spans="2:47" s="1" customFormat="1" ht="20.25" customHeight="1">
      <c r="B145" s="33"/>
      <c r="D145" s="171" t="s">
        <v>154</v>
      </c>
      <c r="F145" s="172" t="s">
        <v>267</v>
      </c>
      <c r="I145" s="132"/>
      <c r="L145" s="33"/>
      <c r="M145" s="63"/>
      <c r="N145" s="34"/>
      <c r="O145" s="34"/>
      <c r="P145" s="34"/>
      <c r="Q145" s="34"/>
      <c r="R145" s="34"/>
      <c r="S145" s="34"/>
      <c r="T145" s="64"/>
      <c r="AT145" s="16" t="s">
        <v>154</v>
      </c>
      <c r="AU145" s="16" t="s">
        <v>85</v>
      </c>
    </row>
    <row r="146" spans="2:63" s="10" customFormat="1" ht="29.25" customHeight="1">
      <c r="B146" s="144"/>
      <c r="D146" s="155" t="s">
        <v>75</v>
      </c>
      <c r="E146" s="156" t="s">
        <v>268</v>
      </c>
      <c r="F146" s="156" t="s">
        <v>269</v>
      </c>
      <c r="I146" s="147"/>
      <c r="J146" s="157">
        <f>BK146</f>
        <v>0</v>
      </c>
      <c r="L146" s="144"/>
      <c r="M146" s="149"/>
      <c r="N146" s="150"/>
      <c r="O146" s="150"/>
      <c r="P146" s="151">
        <f>SUM(P147:P148)</f>
        <v>0</v>
      </c>
      <c r="Q146" s="150"/>
      <c r="R146" s="151">
        <f>SUM(R147:R148)</f>
        <v>0</v>
      </c>
      <c r="S146" s="150"/>
      <c r="T146" s="152">
        <f>SUM(T147:T148)</f>
        <v>0</v>
      </c>
      <c r="AR146" s="145" t="s">
        <v>83</v>
      </c>
      <c r="AT146" s="153" t="s">
        <v>75</v>
      </c>
      <c r="AU146" s="153" t="s">
        <v>83</v>
      </c>
      <c r="AY146" s="145" t="s">
        <v>144</v>
      </c>
      <c r="BK146" s="154">
        <f>SUM(BK147:BK148)</f>
        <v>0</v>
      </c>
    </row>
    <row r="147" spans="2:65" s="1" customFormat="1" ht="20.25" customHeight="1">
      <c r="B147" s="158"/>
      <c r="C147" s="159" t="s">
        <v>14</v>
      </c>
      <c r="D147" s="159" t="s">
        <v>147</v>
      </c>
      <c r="E147" s="160" t="s">
        <v>270</v>
      </c>
      <c r="F147" s="161" t="s">
        <v>271</v>
      </c>
      <c r="G147" s="162" t="s">
        <v>160</v>
      </c>
      <c r="H147" s="163">
        <v>0.526</v>
      </c>
      <c r="I147" s="164"/>
      <c r="J147" s="165">
        <f>ROUND(I147*H147,2)</f>
        <v>0</v>
      </c>
      <c r="K147" s="161" t="s">
        <v>151</v>
      </c>
      <c r="L147" s="33"/>
      <c r="M147" s="166" t="s">
        <v>27</v>
      </c>
      <c r="N147" s="167" t="s">
        <v>47</v>
      </c>
      <c r="O147" s="34"/>
      <c r="P147" s="168">
        <f>O147*H147</f>
        <v>0</v>
      </c>
      <c r="Q147" s="168">
        <v>0</v>
      </c>
      <c r="R147" s="168">
        <f>Q147*H147</f>
        <v>0</v>
      </c>
      <c r="S147" s="168">
        <v>0</v>
      </c>
      <c r="T147" s="169">
        <f>S147*H147</f>
        <v>0</v>
      </c>
      <c r="AR147" s="16" t="s">
        <v>152</v>
      </c>
      <c r="AT147" s="16" t="s">
        <v>147</v>
      </c>
      <c r="AU147" s="16" t="s">
        <v>85</v>
      </c>
      <c r="AY147" s="16" t="s">
        <v>144</v>
      </c>
      <c r="BE147" s="170">
        <f>IF(N147="základní",J147,0)</f>
        <v>0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16" t="s">
        <v>83</v>
      </c>
      <c r="BK147" s="170">
        <f>ROUND(I147*H147,2)</f>
        <v>0</v>
      </c>
      <c r="BL147" s="16" t="s">
        <v>152</v>
      </c>
      <c r="BM147" s="16" t="s">
        <v>272</v>
      </c>
    </row>
    <row r="148" spans="2:47" s="1" customFormat="1" ht="39.75" customHeight="1">
      <c r="B148" s="33"/>
      <c r="D148" s="171" t="s">
        <v>154</v>
      </c>
      <c r="F148" s="172" t="s">
        <v>273</v>
      </c>
      <c r="I148" s="132"/>
      <c r="L148" s="33"/>
      <c r="M148" s="63"/>
      <c r="N148" s="34"/>
      <c r="O148" s="34"/>
      <c r="P148" s="34"/>
      <c r="Q148" s="34"/>
      <c r="R148" s="34"/>
      <c r="S148" s="34"/>
      <c r="T148" s="64"/>
      <c r="AT148" s="16" t="s">
        <v>154</v>
      </c>
      <c r="AU148" s="16" t="s">
        <v>85</v>
      </c>
    </row>
    <row r="149" spans="2:63" s="10" customFormat="1" ht="36.75" customHeight="1">
      <c r="B149" s="144"/>
      <c r="D149" s="145" t="s">
        <v>75</v>
      </c>
      <c r="E149" s="146" t="s">
        <v>274</v>
      </c>
      <c r="F149" s="146" t="s">
        <v>275</v>
      </c>
      <c r="I149" s="147"/>
      <c r="J149" s="148">
        <f>BK149</f>
        <v>0</v>
      </c>
      <c r="L149" s="144"/>
      <c r="M149" s="149"/>
      <c r="N149" s="150"/>
      <c r="O149" s="150"/>
      <c r="P149" s="151">
        <f>P150+P164+P173+P181+P192+P199</f>
        <v>0</v>
      </c>
      <c r="Q149" s="150"/>
      <c r="R149" s="151">
        <f>R150+R164+R173+R181+R192+R199</f>
        <v>0.5811782999999999</v>
      </c>
      <c r="S149" s="150"/>
      <c r="T149" s="152">
        <f>T150+T164+T173+T181+T192+T199</f>
        <v>0.252</v>
      </c>
      <c r="AR149" s="145" t="s">
        <v>85</v>
      </c>
      <c r="AT149" s="153" t="s">
        <v>75</v>
      </c>
      <c r="AU149" s="153" t="s">
        <v>76</v>
      </c>
      <c r="AY149" s="145" t="s">
        <v>144</v>
      </c>
      <c r="BK149" s="154">
        <f>BK150+BK164+BK173+BK181+BK192+BK199</f>
        <v>0</v>
      </c>
    </row>
    <row r="150" spans="2:63" s="10" customFormat="1" ht="19.5" customHeight="1">
      <c r="B150" s="144"/>
      <c r="D150" s="155" t="s">
        <v>75</v>
      </c>
      <c r="E150" s="156" t="s">
        <v>276</v>
      </c>
      <c r="F150" s="156" t="s">
        <v>277</v>
      </c>
      <c r="I150" s="147"/>
      <c r="J150" s="157">
        <f>BK150</f>
        <v>0</v>
      </c>
      <c r="L150" s="144"/>
      <c r="M150" s="149"/>
      <c r="N150" s="150"/>
      <c r="O150" s="150"/>
      <c r="P150" s="151">
        <f>SUM(P151:P163)</f>
        <v>0</v>
      </c>
      <c r="Q150" s="150"/>
      <c r="R150" s="151">
        <f>SUM(R151:R163)</f>
        <v>0.2992725</v>
      </c>
      <c r="S150" s="150"/>
      <c r="T150" s="152">
        <f>SUM(T151:T163)</f>
        <v>0.252</v>
      </c>
      <c r="AR150" s="145" t="s">
        <v>85</v>
      </c>
      <c r="AT150" s="153" t="s">
        <v>75</v>
      </c>
      <c r="AU150" s="153" t="s">
        <v>83</v>
      </c>
      <c r="AY150" s="145" t="s">
        <v>144</v>
      </c>
      <c r="BK150" s="154">
        <f>SUM(BK151:BK163)</f>
        <v>0</v>
      </c>
    </row>
    <row r="151" spans="2:65" s="1" customFormat="1" ht="20.25" customHeight="1">
      <c r="B151" s="158"/>
      <c r="C151" s="159" t="s">
        <v>278</v>
      </c>
      <c r="D151" s="159" t="s">
        <v>147</v>
      </c>
      <c r="E151" s="160" t="s">
        <v>279</v>
      </c>
      <c r="F151" s="161" t="s">
        <v>280</v>
      </c>
      <c r="G151" s="162" t="s">
        <v>166</v>
      </c>
      <c r="H151" s="163">
        <v>22.5</v>
      </c>
      <c r="I151" s="164"/>
      <c r="J151" s="165">
        <f>ROUND(I151*H151,2)</f>
        <v>0</v>
      </c>
      <c r="K151" s="161" t="s">
        <v>151</v>
      </c>
      <c r="L151" s="33"/>
      <c r="M151" s="166" t="s">
        <v>27</v>
      </c>
      <c r="N151" s="167" t="s">
        <v>47</v>
      </c>
      <c r="O151" s="34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AR151" s="16" t="s">
        <v>239</v>
      </c>
      <c r="AT151" s="16" t="s">
        <v>147</v>
      </c>
      <c r="AU151" s="16" t="s">
        <v>85</v>
      </c>
      <c r="AY151" s="16" t="s">
        <v>144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6" t="s">
        <v>83</v>
      </c>
      <c r="BK151" s="170">
        <f>ROUND(I151*H151,2)</f>
        <v>0</v>
      </c>
      <c r="BL151" s="16" t="s">
        <v>239</v>
      </c>
      <c r="BM151" s="16" t="s">
        <v>281</v>
      </c>
    </row>
    <row r="152" spans="2:47" s="1" customFormat="1" ht="28.5" customHeight="1">
      <c r="B152" s="33"/>
      <c r="D152" s="171" t="s">
        <v>154</v>
      </c>
      <c r="F152" s="172" t="s">
        <v>282</v>
      </c>
      <c r="I152" s="132"/>
      <c r="L152" s="33"/>
      <c r="M152" s="63"/>
      <c r="N152" s="34"/>
      <c r="O152" s="34"/>
      <c r="P152" s="34"/>
      <c r="Q152" s="34"/>
      <c r="R152" s="34"/>
      <c r="S152" s="34"/>
      <c r="T152" s="64"/>
      <c r="AT152" s="16" t="s">
        <v>154</v>
      </c>
      <c r="AU152" s="16" t="s">
        <v>85</v>
      </c>
    </row>
    <row r="153" spans="2:51" s="11" customFormat="1" ht="20.25" customHeight="1">
      <c r="B153" s="173"/>
      <c r="D153" s="174" t="s">
        <v>156</v>
      </c>
      <c r="E153" s="175" t="s">
        <v>27</v>
      </c>
      <c r="F153" s="176" t="s">
        <v>106</v>
      </c>
      <c r="H153" s="177">
        <v>22.5</v>
      </c>
      <c r="I153" s="178"/>
      <c r="L153" s="173"/>
      <c r="M153" s="179"/>
      <c r="N153" s="180"/>
      <c r="O153" s="180"/>
      <c r="P153" s="180"/>
      <c r="Q153" s="180"/>
      <c r="R153" s="180"/>
      <c r="S153" s="180"/>
      <c r="T153" s="181"/>
      <c r="AT153" s="182" t="s">
        <v>156</v>
      </c>
      <c r="AU153" s="182" t="s">
        <v>85</v>
      </c>
      <c r="AV153" s="11" t="s">
        <v>85</v>
      </c>
      <c r="AW153" s="11" t="s">
        <v>40</v>
      </c>
      <c r="AX153" s="11" t="s">
        <v>83</v>
      </c>
      <c r="AY153" s="182" t="s">
        <v>144</v>
      </c>
    </row>
    <row r="154" spans="2:65" s="1" customFormat="1" ht="20.25" customHeight="1">
      <c r="B154" s="158"/>
      <c r="C154" s="186" t="s">
        <v>283</v>
      </c>
      <c r="D154" s="186" t="s">
        <v>207</v>
      </c>
      <c r="E154" s="187" t="s">
        <v>284</v>
      </c>
      <c r="F154" s="188" t="s">
        <v>285</v>
      </c>
      <c r="G154" s="189" t="s">
        <v>166</v>
      </c>
      <c r="H154" s="190">
        <v>25.875</v>
      </c>
      <c r="I154" s="191"/>
      <c r="J154" s="192">
        <f>ROUND(I154*H154,2)</f>
        <v>0</v>
      </c>
      <c r="K154" s="188" t="s">
        <v>27</v>
      </c>
      <c r="L154" s="193"/>
      <c r="M154" s="194" t="s">
        <v>27</v>
      </c>
      <c r="N154" s="195" t="s">
        <v>47</v>
      </c>
      <c r="O154" s="34"/>
      <c r="P154" s="168">
        <f>O154*H154</f>
        <v>0</v>
      </c>
      <c r="Q154" s="168">
        <v>0.00014</v>
      </c>
      <c r="R154" s="168">
        <f>Q154*H154</f>
        <v>0.0036225</v>
      </c>
      <c r="S154" s="168">
        <v>0</v>
      </c>
      <c r="T154" s="169">
        <f>S154*H154</f>
        <v>0</v>
      </c>
      <c r="AR154" s="16" t="s">
        <v>286</v>
      </c>
      <c r="AT154" s="16" t="s">
        <v>207</v>
      </c>
      <c r="AU154" s="16" t="s">
        <v>85</v>
      </c>
      <c r="AY154" s="16" t="s">
        <v>144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6" t="s">
        <v>83</v>
      </c>
      <c r="BK154" s="170">
        <f>ROUND(I154*H154,2)</f>
        <v>0</v>
      </c>
      <c r="BL154" s="16" t="s">
        <v>239</v>
      </c>
      <c r="BM154" s="16" t="s">
        <v>287</v>
      </c>
    </row>
    <row r="155" spans="2:51" s="11" customFormat="1" ht="20.25" customHeight="1">
      <c r="B155" s="173"/>
      <c r="D155" s="174" t="s">
        <v>156</v>
      </c>
      <c r="E155" s="175" t="s">
        <v>27</v>
      </c>
      <c r="F155" s="176" t="s">
        <v>288</v>
      </c>
      <c r="H155" s="177">
        <v>25.875</v>
      </c>
      <c r="I155" s="178"/>
      <c r="L155" s="173"/>
      <c r="M155" s="179"/>
      <c r="N155" s="180"/>
      <c r="O155" s="180"/>
      <c r="P155" s="180"/>
      <c r="Q155" s="180"/>
      <c r="R155" s="180"/>
      <c r="S155" s="180"/>
      <c r="T155" s="181"/>
      <c r="AT155" s="182" t="s">
        <v>156</v>
      </c>
      <c r="AU155" s="182" t="s">
        <v>85</v>
      </c>
      <c r="AV155" s="11" t="s">
        <v>85</v>
      </c>
      <c r="AW155" s="11" t="s">
        <v>40</v>
      </c>
      <c r="AX155" s="11" t="s">
        <v>83</v>
      </c>
      <c r="AY155" s="182" t="s">
        <v>144</v>
      </c>
    </row>
    <row r="156" spans="2:65" s="1" customFormat="1" ht="28.5" customHeight="1">
      <c r="B156" s="158"/>
      <c r="C156" s="159" t="s">
        <v>289</v>
      </c>
      <c r="D156" s="159" t="s">
        <v>147</v>
      </c>
      <c r="E156" s="160" t="s">
        <v>290</v>
      </c>
      <c r="F156" s="161" t="s">
        <v>291</v>
      </c>
      <c r="G156" s="162" t="s">
        <v>166</v>
      </c>
      <c r="H156" s="163">
        <v>22.5</v>
      </c>
      <c r="I156" s="164"/>
      <c r="J156" s="165">
        <f>ROUND(I156*H156,2)</f>
        <v>0</v>
      </c>
      <c r="K156" s="161" t="s">
        <v>151</v>
      </c>
      <c r="L156" s="33"/>
      <c r="M156" s="166" t="s">
        <v>27</v>
      </c>
      <c r="N156" s="167" t="s">
        <v>47</v>
      </c>
      <c r="O156" s="34"/>
      <c r="P156" s="168">
        <f>O156*H156</f>
        <v>0</v>
      </c>
      <c r="Q156" s="168">
        <v>0.01314</v>
      </c>
      <c r="R156" s="168">
        <f>Q156*H156</f>
        <v>0.29565</v>
      </c>
      <c r="S156" s="168">
        <v>0</v>
      </c>
      <c r="T156" s="169">
        <f>S156*H156</f>
        <v>0</v>
      </c>
      <c r="AR156" s="16" t="s">
        <v>239</v>
      </c>
      <c r="AT156" s="16" t="s">
        <v>147</v>
      </c>
      <c r="AU156" s="16" t="s">
        <v>85</v>
      </c>
      <c r="AY156" s="16" t="s">
        <v>144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83</v>
      </c>
      <c r="BK156" s="170">
        <f>ROUND(I156*H156,2)</f>
        <v>0</v>
      </c>
      <c r="BL156" s="16" t="s">
        <v>239</v>
      </c>
      <c r="BM156" s="16" t="s">
        <v>292</v>
      </c>
    </row>
    <row r="157" spans="2:47" s="1" customFormat="1" ht="39.75" customHeight="1">
      <c r="B157" s="33"/>
      <c r="D157" s="171" t="s">
        <v>154</v>
      </c>
      <c r="F157" s="172" t="s">
        <v>293</v>
      </c>
      <c r="I157" s="132"/>
      <c r="L157" s="33"/>
      <c r="M157" s="63"/>
      <c r="N157" s="34"/>
      <c r="O157" s="34"/>
      <c r="P157" s="34"/>
      <c r="Q157" s="34"/>
      <c r="R157" s="34"/>
      <c r="S157" s="34"/>
      <c r="T157" s="64"/>
      <c r="AT157" s="16" t="s">
        <v>154</v>
      </c>
      <c r="AU157" s="16" t="s">
        <v>85</v>
      </c>
    </row>
    <row r="158" spans="2:51" s="11" customFormat="1" ht="20.25" customHeight="1">
      <c r="B158" s="173"/>
      <c r="D158" s="174" t="s">
        <v>156</v>
      </c>
      <c r="E158" s="175" t="s">
        <v>27</v>
      </c>
      <c r="F158" s="176" t="s">
        <v>106</v>
      </c>
      <c r="H158" s="177">
        <v>22.5</v>
      </c>
      <c r="I158" s="178"/>
      <c r="L158" s="173"/>
      <c r="M158" s="179"/>
      <c r="N158" s="180"/>
      <c r="O158" s="180"/>
      <c r="P158" s="180"/>
      <c r="Q158" s="180"/>
      <c r="R158" s="180"/>
      <c r="S158" s="180"/>
      <c r="T158" s="181"/>
      <c r="AT158" s="182" t="s">
        <v>156</v>
      </c>
      <c r="AU158" s="182" t="s">
        <v>85</v>
      </c>
      <c r="AV158" s="11" t="s">
        <v>85</v>
      </c>
      <c r="AW158" s="11" t="s">
        <v>40</v>
      </c>
      <c r="AX158" s="11" t="s">
        <v>83</v>
      </c>
      <c r="AY158" s="182" t="s">
        <v>144</v>
      </c>
    </row>
    <row r="159" spans="2:65" s="1" customFormat="1" ht="20.25" customHeight="1">
      <c r="B159" s="158"/>
      <c r="C159" s="159" t="s">
        <v>294</v>
      </c>
      <c r="D159" s="159" t="s">
        <v>147</v>
      </c>
      <c r="E159" s="160" t="s">
        <v>295</v>
      </c>
      <c r="F159" s="161" t="s">
        <v>296</v>
      </c>
      <c r="G159" s="162" t="s">
        <v>166</v>
      </c>
      <c r="H159" s="163">
        <v>22.5</v>
      </c>
      <c r="I159" s="164"/>
      <c r="J159" s="165">
        <f>ROUND(I159*H159,2)</f>
        <v>0</v>
      </c>
      <c r="K159" s="161" t="s">
        <v>151</v>
      </c>
      <c r="L159" s="33"/>
      <c r="M159" s="166" t="s">
        <v>27</v>
      </c>
      <c r="N159" s="167" t="s">
        <v>47</v>
      </c>
      <c r="O159" s="34"/>
      <c r="P159" s="168">
        <f>O159*H159</f>
        <v>0</v>
      </c>
      <c r="Q159" s="168">
        <v>0</v>
      </c>
      <c r="R159" s="168">
        <f>Q159*H159</f>
        <v>0</v>
      </c>
      <c r="S159" s="168">
        <v>0.0112</v>
      </c>
      <c r="T159" s="169">
        <f>S159*H159</f>
        <v>0.252</v>
      </c>
      <c r="AR159" s="16" t="s">
        <v>239</v>
      </c>
      <c r="AT159" s="16" t="s">
        <v>147</v>
      </c>
      <c r="AU159" s="16" t="s">
        <v>85</v>
      </c>
      <c r="AY159" s="16" t="s">
        <v>144</v>
      </c>
      <c r="BE159" s="170">
        <f>IF(N159="základní",J159,0)</f>
        <v>0</v>
      </c>
      <c r="BF159" s="170">
        <f>IF(N159="snížená",J159,0)</f>
        <v>0</v>
      </c>
      <c r="BG159" s="170">
        <f>IF(N159="zákl. přenesená",J159,0)</f>
        <v>0</v>
      </c>
      <c r="BH159" s="170">
        <f>IF(N159="sníž. přenesená",J159,0)</f>
        <v>0</v>
      </c>
      <c r="BI159" s="170">
        <f>IF(N159="nulová",J159,0)</f>
        <v>0</v>
      </c>
      <c r="BJ159" s="16" t="s">
        <v>83</v>
      </c>
      <c r="BK159" s="170">
        <f>ROUND(I159*H159,2)</f>
        <v>0</v>
      </c>
      <c r="BL159" s="16" t="s">
        <v>239</v>
      </c>
      <c r="BM159" s="16" t="s">
        <v>297</v>
      </c>
    </row>
    <row r="160" spans="2:47" s="1" customFormat="1" ht="20.25" customHeight="1">
      <c r="B160" s="33"/>
      <c r="D160" s="171" t="s">
        <v>154</v>
      </c>
      <c r="F160" s="172" t="s">
        <v>298</v>
      </c>
      <c r="I160" s="132"/>
      <c r="L160" s="33"/>
      <c r="M160" s="63"/>
      <c r="N160" s="34"/>
      <c r="O160" s="34"/>
      <c r="P160" s="34"/>
      <c r="Q160" s="34"/>
      <c r="R160" s="34"/>
      <c r="S160" s="34"/>
      <c r="T160" s="64"/>
      <c r="AT160" s="16" t="s">
        <v>154</v>
      </c>
      <c r="AU160" s="16" t="s">
        <v>85</v>
      </c>
    </row>
    <row r="161" spans="2:51" s="11" customFormat="1" ht="20.25" customHeight="1">
      <c r="B161" s="173"/>
      <c r="D161" s="174" t="s">
        <v>156</v>
      </c>
      <c r="E161" s="175" t="s">
        <v>106</v>
      </c>
      <c r="F161" s="176" t="s">
        <v>299</v>
      </c>
      <c r="H161" s="177">
        <v>22.5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82" t="s">
        <v>156</v>
      </c>
      <c r="AU161" s="182" t="s">
        <v>85</v>
      </c>
      <c r="AV161" s="11" t="s">
        <v>85</v>
      </c>
      <c r="AW161" s="11" t="s">
        <v>40</v>
      </c>
      <c r="AX161" s="11" t="s">
        <v>83</v>
      </c>
      <c r="AY161" s="182" t="s">
        <v>144</v>
      </c>
    </row>
    <row r="162" spans="2:65" s="1" customFormat="1" ht="20.25" customHeight="1">
      <c r="B162" s="158"/>
      <c r="C162" s="159" t="s">
        <v>300</v>
      </c>
      <c r="D162" s="159" t="s">
        <v>147</v>
      </c>
      <c r="E162" s="160" t="s">
        <v>301</v>
      </c>
      <c r="F162" s="161" t="s">
        <v>302</v>
      </c>
      <c r="G162" s="162" t="s">
        <v>160</v>
      </c>
      <c r="H162" s="163">
        <v>0.299</v>
      </c>
      <c r="I162" s="164"/>
      <c r="J162" s="165">
        <f>ROUND(I162*H162,2)</f>
        <v>0</v>
      </c>
      <c r="K162" s="161" t="s">
        <v>151</v>
      </c>
      <c r="L162" s="33"/>
      <c r="M162" s="166" t="s">
        <v>27</v>
      </c>
      <c r="N162" s="167" t="s">
        <v>47</v>
      </c>
      <c r="O162" s="34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AR162" s="16" t="s">
        <v>239</v>
      </c>
      <c r="AT162" s="16" t="s">
        <v>147</v>
      </c>
      <c r="AU162" s="16" t="s">
        <v>85</v>
      </c>
      <c r="AY162" s="16" t="s">
        <v>144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83</v>
      </c>
      <c r="BK162" s="170">
        <f>ROUND(I162*H162,2)</f>
        <v>0</v>
      </c>
      <c r="BL162" s="16" t="s">
        <v>239</v>
      </c>
      <c r="BM162" s="16" t="s">
        <v>303</v>
      </c>
    </row>
    <row r="163" spans="2:47" s="1" customFormat="1" ht="51" customHeight="1">
      <c r="B163" s="33"/>
      <c r="D163" s="171" t="s">
        <v>154</v>
      </c>
      <c r="F163" s="172" t="s">
        <v>304</v>
      </c>
      <c r="I163" s="132"/>
      <c r="L163" s="33"/>
      <c r="M163" s="63"/>
      <c r="N163" s="34"/>
      <c r="O163" s="34"/>
      <c r="P163" s="34"/>
      <c r="Q163" s="34"/>
      <c r="R163" s="34"/>
      <c r="S163" s="34"/>
      <c r="T163" s="64"/>
      <c r="AT163" s="16" t="s">
        <v>154</v>
      </c>
      <c r="AU163" s="16" t="s">
        <v>85</v>
      </c>
    </row>
    <row r="164" spans="2:63" s="10" customFormat="1" ht="29.25" customHeight="1">
      <c r="B164" s="144"/>
      <c r="D164" s="155" t="s">
        <v>75</v>
      </c>
      <c r="E164" s="156" t="s">
        <v>305</v>
      </c>
      <c r="F164" s="156" t="s">
        <v>306</v>
      </c>
      <c r="I164" s="147"/>
      <c r="J164" s="157">
        <f>BK164</f>
        <v>0</v>
      </c>
      <c r="L164" s="144"/>
      <c r="M164" s="149"/>
      <c r="N164" s="150"/>
      <c r="O164" s="150"/>
      <c r="P164" s="151">
        <f>SUM(P165:P172)</f>
        <v>0</v>
      </c>
      <c r="Q164" s="150"/>
      <c r="R164" s="151">
        <f>SUM(R165:R172)</f>
        <v>0.028200000000000003</v>
      </c>
      <c r="S164" s="150"/>
      <c r="T164" s="152">
        <f>SUM(T165:T172)</f>
        <v>0</v>
      </c>
      <c r="AR164" s="145" t="s">
        <v>85</v>
      </c>
      <c r="AT164" s="153" t="s">
        <v>75</v>
      </c>
      <c r="AU164" s="153" t="s">
        <v>83</v>
      </c>
      <c r="AY164" s="145" t="s">
        <v>144</v>
      </c>
      <c r="BK164" s="154">
        <f>SUM(BK165:BK172)</f>
        <v>0</v>
      </c>
    </row>
    <row r="165" spans="2:65" s="1" customFormat="1" ht="28.5" customHeight="1">
      <c r="B165" s="158"/>
      <c r="C165" s="159" t="s">
        <v>307</v>
      </c>
      <c r="D165" s="159" t="s">
        <v>147</v>
      </c>
      <c r="E165" s="160" t="s">
        <v>308</v>
      </c>
      <c r="F165" s="161" t="s">
        <v>309</v>
      </c>
      <c r="G165" s="162" t="s">
        <v>203</v>
      </c>
      <c r="H165" s="163">
        <v>1</v>
      </c>
      <c r="I165" s="164"/>
      <c r="J165" s="165">
        <f>ROUND(I165*H165,2)</f>
        <v>0</v>
      </c>
      <c r="K165" s="161" t="s">
        <v>151</v>
      </c>
      <c r="L165" s="33"/>
      <c r="M165" s="166" t="s">
        <v>27</v>
      </c>
      <c r="N165" s="167" t="s">
        <v>47</v>
      </c>
      <c r="O165" s="34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AR165" s="16" t="s">
        <v>239</v>
      </c>
      <c r="AT165" s="16" t="s">
        <v>147</v>
      </c>
      <c r="AU165" s="16" t="s">
        <v>85</v>
      </c>
      <c r="AY165" s="16" t="s">
        <v>144</v>
      </c>
      <c r="BE165" s="170">
        <f>IF(N165="základní",J165,0)</f>
        <v>0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16" t="s">
        <v>83</v>
      </c>
      <c r="BK165" s="170">
        <f>ROUND(I165*H165,2)</f>
        <v>0</v>
      </c>
      <c r="BL165" s="16" t="s">
        <v>239</v>
      </c>
      <c r="BM165" s="16" t="s">
        <v>310</v>
      </c>
    </row>
    <row r="166" spans="2:47" s="1" customFormat="1" ht="28.5" customHeight="1">
      <c r="B166" s="33"/>
      <c r="D166" s="174" t="s">
        <v>154</v>
      </c>
      <c r="F166" s="185" t="s">
        <v>311</v>
      </c>
      <c r="I166" s="132"/>
      <c r="L166" s="33"/>
      <c r="M166" s="63"/>
      <c r="N166" s="34"/>
      <c r="O166" s="34"/>
      <c r="P166" s="34"/>
      <c r="Q166" s="34"/>
      <c r="R166" s="34"/>
      <c r="S166" s="34"/>
      <c r="T166" s="64"/>
      <c r="AT166" s="16" t="s">
        <v>154</v>
      </c>
      <c r="AU166" s="16" t="s">
        <v>85</v>
      </c>
    </row>
    <row r="167" spans="2:65" s="1" customFormat="1" ht="28.5" customHeight="1">
      <c r="B167" s="158"/>
      <c r="C167" s="186" t="s">
        <v>312</v>
      </c>
      <c r="D167" s="186" t="s">
        <v>207</v>
      </c>
      <c r="E167" s="187" t="s">
        <v>313</v>
      </c>
      <c r="F167" s="188" t="s">
        <v>314</v>
      </c>
      <c r="G167" s="189" t="s">
        <v>203</v>
      </c>
      <c r="H167" s="190">
        <v>1</v>
      </c>
      <c r="I167" s="191"/>
      <c r="J167" s="192">
        <f>ROUND(I167*H167,2)</f>
        <v>0</v>
      </c>
      <c r="K167" s="188" t="s">
        <v>151</v>
      </c>
      <c r="L167" s="193"/>
      <c r="M167" s="194" t="s">
        <v>27</v>
      </c>
      <c r="N167" s="195" t="s">
        <v>47</v>
      </c>
      <c r="O167" s="34"/>
      <c r="P167" s="168">
        <f>O167*H167</f>
        <v>0</v>
      </c>
      <c r="Q167" s="168">
        <v>0.025</v>
      </c>
      <c r="R167" s="168">
        <f>Q167*H167</f>
        <v>0.025</v>
      </c>
      <c r="S167" s="168">
        <v>0</v>
      </c>
      <c r="T167" s="169">
        <f>S167*H167</f>
        <v>0</v>
      </c>
      <c r="AR167" s="16" t="s">
        <v>286</v>
      </c>
      <c r="AT167" s="16" t="s">
        <v>207</v>
      </c>
      <c r="AU167" s="16" t="s">
        <v>85</v>
      </c>
      <c r="AY167" s="16" t="s">
        <v>144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6" t="s">
        <v>83</v>
      </c>
      <c r="BK167" s="170">
        <f>ROUND(I167*H167,2)</f>
        <v>0</v>
      </c>
      <c r="BL167" s="16" t="s">
        <v>239</v>
      </c>
      <c r="BM167" s="16" t="s">
        <v>315</v>
      </c>
    </row>
    <row r="168" spans="2:65" s="1" customFormat="1" ht="20.25" customHeight="1">
      <c r="B168" s="158"/>
      <c r="C168" s="159" t="s">
        <v>316</v>
      </c>
      <c r="D168" s="159" t="s">
        <v>147</v>
      </c>
      <c r="E168" s="160" t="s">
        <v>317</v>
      </c>
      <c r="F168" s="161" t="s">
        <v>318</v>
      </c>
      <c r="G168" s="162" t="s">
        <v>203</v>
      </c>
      <c r="H168" s="163">
        <v>1</v>
      </c>
      <c r="I168" s="164"/>
      <c r="J168" s="165">
        <f>ROUND(I168*H168,2)</f>
        <v>0</v>
      </c>
      <c r="K168" s="161" t="s">
        <v>151</v>
      </c>
      <c r="L168" s="33"/>
      <c r="M168" s="166" t="s">
        <v>27</v>
      </c>
      <c r="N168" s="167" t="s">
        <v>47</v>
      </c>
      <c r="O168" s="34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AR168" s="16" t="s">
        <v>239</v>
      </c>
      <c r="AT168" s="16" t="s">
        <v>147</v>
      </c>
      <c r="AU168" s="16" t="s">
        <v>85</v>
      </c>
      <c r="AY168" s="16" t="s">
        <v>144</v>
      </c>
      <c r="BE168" s="170">
        <f>IF(N168="základní",J168,0)</f>
        <v>0</v>
      </c>
      <c r="BF168" s="170">
        <f>IF(N168="snížená",J168,0)</f>
        <v>0</v>
      </c>
      <c r="BG168" s="170">
        <f>IF(N168="zákl. přenesená",J168,0)</f>
        <v>0</v>
      </c>
      <c r="BH168" s="170">
        <f>IF(N168="sníž. přenesená",J168,0)</f>
        <v>0</v>
      </c>
      <c r="BI168" s="170">
        <f>IF(N168="nulová",J168,0)</f>
        <v>0</v>
      </c>
      <c r="BJ168" s="16" t="s">
        <v>83</v>
      </c>
      <c r="BK168" s="170">
        <f>ROUND(I168*H168,2)</f>
        <v>0</v>
      </c>
      <c r="BL168" s="16" t="s">
        <v>239</v>
      </c>
      <c r="BM168" s="16" t="s">
        <v>319</v>
      </c>
    </row>
    <row r="169" spans="2:47" s="1" customFormat="1" ht="28.5" customHeight="1">
      <c r="B169" s="33"/>
      <c r="D169" s="174" t="s">
        <v>154</v>
      </c>
      <c r="F169" s="185" t="s">
        <v>320</v>
      </c>
      <c r="I169" s="132"/>
      <c r="L169" s="33"/>
      <c r="M169" s="63"/>
      <c r="N169" s="34"/>
      <c r="O169" s="34"/>
      <c r="P169" s="34"/>
      <c r="Q169" s="34"/>
      <c r="R169" s="34"/>
      <c r="S169" s="34"/>
      <c r="T169" s="64"/>
      <c r="AT169" s="16" t="s">
        <v>154</v>
      </c>
      <c r="AU169" s="16" t="s">
        <v>85</v>
      </c>
    </row>
    <row r="170" spans="2:65" s="1" customFormat="1" ht="20.25" customHeight="1">
      <c r="B170" s="158"/>
      <c r="C170" s="186" t="s">
        <v>321</v>
      </c>
      <c r="D170" s="186" t="s">
        <v>207</v>
      </c>
      <c r="E170" s="187" t="s">
        <v>322</v>
      </c>
      <c r="F170" s="188" t="s">
        <v>323</v>
      </c>
      <c r="G170" s="189" t="s">
        <v>203</v>
      </c>
      <c r="H170" s="190">
        <v>1</v>
      </c>
      <c r="I170" s="191"/>
      <c r="J170" s="192">
        <f>ROUND(I170*H170,2)</f>
        <v>0</v>
      </c>
      <c r="K170" s="188" t="s">
        <v>27</v>
      </c>
      <c r="L170" s="193"/>
      <c r="M170" s="194" t="s">
        <v>27</v>
      </c>
      <c r="N170" s="195" t="s">
        <v>47</v>
      </c>
      <c r="O170" s="34"/>
      <c r="P170" s="168">
        <f>O170*H170</f>
        <v>0</v>
      </c>
      <c r="Q170" s="168">
        <v>0.0032</v>
      </c>
      <c r="R170" s="168">
        <f>Q170*H170</f>
        <v>0.0032</v>
      </c>
      <c r="S170" s="168">
        <v>0</v>
      </c>
      <c r="T170" s="169">
        <f>S170*H170</f>
        <v>0</v>
      </c>
      <c r="AR170" s="16" t="s">
        <v>286</v>
      </c>
      <c r="AT170" s="16" t="s">
        <v>207</v>
      </c>
      <c r="AU170" s="16" t="s">
        <v>85</v>
      </c>
      <c r="AY170" s="16" t="s">
        <v>144</v>
      </c>
      <c r="BE170" s="170">
        <f>IF(N170="základní",J170,0)</f>
        <v>0</v>
      </c>
      <c r="BF170" s="170">
        <f>IF(N170="snížená",J170,0)</f>
        <v>0</v>
      </c>
      <c r="BG170" s="170">
        <f>IF(N170="zákl. přenesená",J170,0)</f>
        <v>0</v>
      </c>
      <c r="BH170" s="170">
        <f>IF(N170="sníž. přenesená",J170,0)</f>
        <v>0</v>
      </c>
      <c r="BI170" s="170">
        <f>IF(N170="nulová",J170,0)</f>
        <v>0</v>
      </c>
      <c r="BJ170" s="16" t="s">
        <v>83</v>
      </c>
      <c r="BK170" s="170">
        <f>ROUND(I170*H170,2)</f>
        <v>0</v>
      </c>
      <c r="BL170" s="16" t="s">
        <v>239</v>
      </c>
      <c r="BM170" s="16" t="s">
        <v>324</v>
      </c>
    </row>
    <row r="171" spans="2:65" s="1" customFormat="1" ht="20.25" customHeight="1">
      <c r="B171" s="158"/>
      <c r="C171" s="159" t="s">
        <v>325</v>
      </c>
      <c r="D171" s="159" t="s">
        <v>147</v>
      </c>
      <c r="E171" s="160" t="s">
        <v>326</v>
      </c>
      <c r="F171" s="161" t="s">
        <v>327</v>
      </c>
      <c r="G171" s="162" t="s">
        <v>160</v>
      </c>
      <c r="H171" s="163">
        <v>0.028</v>
      </c>
      <c r="I171" s="164"/>
      <c r="J171" s="165">
        <f>ROUND(I171*H171,2)</f>
        <v>0</v>
      </c>
      <c r="K171" s="161" t="s">
        <v>151</v>
      </c>
      <c r="L171" s="33"/>
      <c r="M171" s="166" t="s">
        <v>27</v>
      </c>
      <c r="N171" s="167" t="s">
        <v>47</v>
      </c>
      <c r="O171" s="34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AR171" s="16" t="s">
        <v>239</v>
      </c>
      <c r="AT171" s="16" t="s">
        <v>147</v>
      </c>
      <c r="AU171" s="16" t="s">
        <v>85</v>
      </c>
      <c r="AY171" s="16" t="s">
        <v>144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6" t="s">
        <v>83</v>
      </c>
      <c r="BK171" s="170">
        <f>ROUND(I171*H171,2)</f>
        <v>0</v>
      </c>
      <c r="BL171" s="16" t="s">
        <v>239</v>
      </c>
      <c r="BM171" s="16" t="s">
        <v>328</v>
      </c>
    </row>
    <row r="172" spans="2:47" s="1" customFormat="1" ht="39.75" customHeight="1">
      <c r="B172" s="33"/>
      <c r="D172" s="171" t="s">
        <v>154</v>
      </c>
      <c r="F172" s="172" t="s">
        <v>329</v>
      </c>
      <c r="I172" s="132"/>
      <c r="L172" s="33"/>
      <c r="M172" s="63"/>
      <c r="N172" s="34"/>
      <c r="O172" s="34"/>
      <c r="P172" s="34"/>
      <c r="Q172" s="34"/>
      <c r="R172" s="34"/>
      <c r="S172" s="34"/>
      <c r="T172" s="64"/>
      <c r="AT172" s="16" t="s">
        <v>154</v>
      </c>
      <c r="AU172" s="16" t="s">
        <v>85</v>
      </c>
    </row>
    <row r="173" spans="2:63" s="10" customFormat="1" ht="29.25" customHeight="1">
      <c r="B173" s="144"/>
      <c r="D173" s="155" t="s">
        <v>75</v>
      </c>
      <c r="E173" s="156" t="s">
        <v>330</v>
      </c>
      <c r="F173" s="156" t="s">
        <v>331</v>
      </c>
      <c r="I173" s="147"/>
      <c r="J173" s="157">
        <f>BK173</f>
        <v>0</v>
      </c>
      <c r="L173" s="144"/>
      <c r="M173" s="149"/>
      <c r="N173" s="150"/>
      <c r="O173" s="150"/>
      <c r="P173" s="151">
        <f>SUM(P174:P180)</f>
        <v>0</v>
      </c>
      <c r="Q173" s="150"/>
      <c r="R173" s="151">
        <f>SUM(R174:R180)</f>
        <v>0.23375526</v>
      </c>
      <c r="S173" s="150"/>
      <c r="T173" s="152">
        <f>SUM(T174:T180)</f>
        <v>0</v>
      </c>
      <c r="AR173" s="145" t="s">
        <v>85</v>
      </c>
      <c r="AT173" s="153" t="s">
        <v>75</v>
      </c>
      <c r="AU173" s="153" t="s">
        <v>83</v>
      </c>
      <c r="AY173" s="145" t="s">
        <v>144</v>
      </c>
      <c r="BK173" s="154">
        <f>SUM(BK174:BK180)</f>
        <v>0</v>
      </c>
    </row>
    <row r="174" spans="2:65" s="1" customFormat="1" ht="20.25" customHeight="1">
      <c r="B174" s="158"/>
      <c r="C174" s="159" t="s">
        <v>286</v>
      </c>
      <c r="D174" s="159" t="s">
        <v>147</v>
      </c>
      <c r="E174" s="160" t="s">
        <v>332</v>
      </c>
      <c r="F174" s="161" t="s">
        <v>333</v>
      </c>
      <c r="G174" s="162" t="s">
        <v>166</v>
      </c>
      <c r="H174" s="163">
        <v>9.614</v>
      </c>
      <c r="I174" s="164"/>
      <c r="J174" s="165">
        <f>ROUND(I174*H174,2)</f>
        <v>0</v>
      </c>
      <c r="K174" s="161" t="s">
        <v>151</v>
      </c>
      <c r="L174" s="33"/>
      <c r="M174" s="166" t="s">
        <v>27</v>
      </c>
      <c r="N174" s="167" t="s">
        <v>47</v>
      </c>
      <c r="O174" s="34"/>
      <c r="P174" s="168">
        <f>O174*H174</f>
        <v>0</v>
      </c>
      <c r="Q174" s="168">
        <v>9E-05</v>
      </c>
      <c r="R174" s="168">
        <f>Q174*H174</f>
        <v>0.0008652600000000001</v>
      </c>
      <c r="S174" s="168">
        <v>0</v>
      </c>
      <c r="T174" s="169">
        <f>S174*H174</f>
        <v>0</v>
      </c>
      <c r="AR174" s="16" t="s">
        <v>239</v>
      </c>
      <c r="AT174" s="16" t="s">
        <v>147</v>
      </c>
      <c r="AU174" s="16" t="s">
        <v>85</v>
      </c>
      <c r="AY174" s="16" t="s">
        <v>144</v>
      </c>
      <c r="BE174" s="170">
        <f>IF(N174="základní",J174,0)</f>
        <v>0</v>
      </c>
      <c r="BF174" s="170">
        <f>IF(N174="snížená",J174,0)</f>
        <v>0</v>
      </c>
      <c r="BG174" s="170">
        <f>IF(N174="zákl. přenesená",J174,0)</f>
        <v>0</v>
      </c>
      <c r="BH174" s="170">
        <f>IF(N174="sníž. přenesená",J174,0)</f>
        <v>0</v>
      </c>
      <c r="BI174" s="170">
        <f>IF(N174="nulová",J174,0)</f>
        <v>0</v>
      </c>
      <c r="BJ174" s="16" t="s">
        <v>83</v>
      </c>
      <c r="BK174" s="170">
        <f>ROUND(I174*H174,2)</f>
        <v>0</v>
      </c>
      <c r="BL174" s="16" t="s">
        <v>239</v>
      </c>
      <c r="BM174" s="16" t="s">
        <v>334</v>
      </c>
    </row>
    <row r="175" spans="2:47" s="1" customFormat="1" ht="20.25" customHeight="1">
      <c r="B175" s="33"/>
      <c r="D175" s="171" t="s">
        <v>154</v>
      </c>
      <c r="F175" s="172" t="s">
        <v>333</v>
      </c>
      <c r="I175" s="132"/>
      <c r="L175" s="33"/>
      <c r="M175" s="63"/>
      <c r="N175" s="34"/>
      <c r="O175" s="34"/>
      <c r="P175" s="34"/>
      <c r="Q175" s="34"/>
      <c r="R175" s="34"/>
      <c r="S175" s="34"/>
      <c r="T175" s="64"/>
      <c r="AT175" s="16" t="s">
        <v>154</v>
      </c>
      <c r="AU175" s="16" t="s">
        <v>85</v>
      </c>
    </row>
    <row r="176" spans="2:51" s="11" customFormat="1" ht="20.25" customHeight="1">
      <c r="B176" s="173"/>
      <c r="D176" s="174" t="s">
        <v>156</v>
      </c>
      <c r="E176" s="175" t="s">
        <v>27</v>
      </c>
      <c r="F176" s="176" t="s">
        <v>101</v>
      </c>
      <c r="H176" s="177">
        <v>9.614</v>
      </c>
      <c r="I176" s="178"/>
      <c r="L176" s="173"/>
      <c r="M176" s="179"/>
      <c r="N176" s="180"/>
      <c r="O176" s="180"/>
      <c r="P176" s="180"/>
      <c r="Q176" s="180"/>
      <c r="R176" s="180"/>
      <c r="S176" s="180"/>
      <c r="T176" s="181"/>
      <c r="AT176" s="182" t="s">
        <v>156</v>
      </c>
      <c r="AU176" s="182" t="s">
        <v>85</v>
      </c>
      <c r="AV176" s="11" t="s">
        <v>85</v>
      </c>
      <c r="AW176" s="11" t="s">
        <v>40</v>
      </c>
      <c r="AX176" s="11" t="s">
        <v>83</v>
      </c>
      <c r="AY176" s="182" t="s">
        <v>144</v>
      </c>
    </row>
    <row r="177" spans="2:65" s="1" customFormat="1" ht="20.25" customHeight="1">
      <c r="B177" s="158"/>
      <c r="C177" s="186" t="s">
        <v>335</v>
      </c>
      <c r="D177" s="186" t="s">
        <v>207</v>
      </c>
      <c r="E177" s="187" t="s">
        <v>336</v>
      </c>
      <c r="F177" s="188" t="s">
        <v>337</v>
      </c>
      <c r="G177" s="189" t="s">
        <v>338</v>
      </c>
      <c r="H177" s="190">
        <v>232.89</v>
      </c>
      <c r="I177" s="191"/>
      <c r="J177" s="192">
        <f>ROUND(I177*H177,2)</f>
        <v>0</v>
      </c>
      <c r="K177" s="188" t="s">
        <v>27</v>
      </c>
      <c r="L177" s="193"/>
      <c r="M177" s="194" t="s">
        <v>27</v>
      </c>
      <c r="N177" s="195" t="s">
        <v>47</v>
      </c>
      <c r="O177" s="34"/>
      <c r="P177" s="168">
        <f>O177*H177</f>
        <v>0</v>
      </c>
      <c r="Q177" s="168">
        <v>0.001</v>
      </c>
      <c r="R177" s="168">
        <f>Q177*H177</f>
        <v>0.23288999999999999</v>
      </c>
      <c r="S177" s="168">
        <v>0</v>
      </c>
      <c r="T177" s="169">
        <f>S177*H177</f>
        <v>0</v>
      </c>
      <c r="AR177" s="16" t="s">
        <v>286</v>
      </c>
      <c r="AT177" s="16" t="s">
        <v>207</v>
      </c>
      <c r="AU177" s="16" t="s">
        <v>85</v>
      </c>
      <c r="AY177" s="16" t="s">
        <v>144</v>
      </c>
      <c r="BE177" s="170">
        <f>IF(N177="základní",J177,0)</f>
        <v>0</v>
      </c>
      <c r="BF177" s="170">
        <f>IF(N177="snížená",J177,0)</f>
        <v>0</v>
      </c>
      <c r="BG177" s="170">
        <f>IF(N177="zákl. přenesená",J177,0)</f>
        <v>0</v>
      </c>
      <c r="BH177" s="170">
        <f>IF(N177="sníž. přenesená",J177,0)</f>
        <v>0</v>
      </c>
      <c r="BI177" s="170">
        <f>IF(N177="nulová",J177,0)</f>
        <v>0</v>
      </c>
      <c r="BJ177" s="16" t="s">
        <v>83</v>
      </c>
      <c r="BK177" s="170">
        <f>ROUND(I177*H177,2)</f>
        <v>0</v>
      </c>
      <c r="BL177" s="16" t="s">
        <v>239</v>
      </c>
      <c r="BM177" s="16" t="s">
        <v>339</v>
      </c>
    </row>
    <row r="178" spans="2:51" s="11" customFormat="1" ht="20.25" customHeight="1">
      <c r="B178" s="173"/>
      <c r="D178" s="174" t="s">
        <v>156</v>
      </c>
      <c r="E178" s="175" t="s">
        <v>27</v>
      </c>
      <c r="F178" s="176" t="s">
        <v>340</v>
      </c>
      <c r="H178" s="177">
        <v>232.89</v>
      </c>
      <c r="I178" s="178"/>
      <c r="L178" s="173"/>
      <c r="M178" s="179"/>
      <c r="N178" s="180"/>
      <c r="O178" s="180"/>
      <c r="P178" s="180"/>
      <c r="Q178" s="180"/>
      <c r="R178" s="180"/>
      <c r="S178" s="180"/>
      <c r="T178" s="181"/>
      <c r="AT178" s="182" t="s">
        <v>156</v>
      </c>
      <c r="AU178" s="182" t="s">
        <v>85</v>
      </c>
      <c r="AV178" s="11" t="s">
        <v>85</v>
      </c>
      <c r="AW178" s="11" t="s">
        <v>40</v>
      </c>
      <c r="AX178" s="11" t="s">
        <v>83</v>
      </c>
      <c r="AY178" s="182" t="s">
        <v>144</v>
      </c>
    </row>
    <row r="179" spans="2:65" s="1" customFormat="1" ht="20.25" customHeight="1">
      <c r="B179" s="158"/>
      <c r="C179" s="159" t="s">
        <v>341</v>
      </c>
      <c r="D179" s="159" t="s">
        <v>147</v>
      </c>
      <c r="E179" s="160" t="s">
        <v>342</v>
      </c>
      <c r="F179" s="161" t="s">
        <v>343</v>
      </c>
      <c r="G179" s="162" t="s">
        <v>160</v>
      </c>
      <c r="H179" s="163">
        <v>0.234</v>
      </c>
      <c r="I179" s="164"/>
      <c r="J179" s="165">
        <f>ROUND(I179*H179,2)</f>
        <v>0</v>
      </c>
      <c r="K179" s="161" t="s">
        <v>151</v>
      </c>
      <c r="L179" s="33"/>
      <c r="M179" s="166" t="s">
        <v>27</v>
      </c>
      <c r="N179" s="167" t="s">
        <v>47</v>
      </c>
      <c r="O179" s="34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AR179" s="16" t="s">
        <v>239</v>
      </c>
      <c r="AT179" s="16" t="s">
        <v>147</v>
      </c>
      <c r="AU179" s="16" t="s">
        <v>85</v>
      </c>
      <c r="AY179" s="16" t="s">
        <v>144</v>
      </c>
      <c r="BE179" s="170">
        <f>IF(N179="základní",J179,0)</f>
        <v>0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16" t="s">
        <v>83</v>
      </c>
      <c r="BK179" s="170">
        <f>ROUND(I179*H179,2)</f>
        <v>0</v>
      </c>
      <c r="BL179" s="16" t="s">
        <v>239</v>
      </c>
      <c r="BM179" s="16" t="s">
        <v>344</v>
      </c>
    </row>
    <row r="180" spans="2:47" s="1" customFormat="1" ht="39.75" customHeight="1">
      <c r="B180" s="33"/>
      <c r="D180" s="171" t="s">
        <v>154</v>
      </c>
      <c r="F180" s="172" t="s">
        <v>345</v>
      </c>
      <c r="I180" s="132"/>
      <c r="L180" s="33"/>
      <c r="M180" s="63"/>
      <c r="N180" s="34"/>
      <c r="O180" s="34"/>
      <c r="P180" s="34"/>
      <c r="Q180" s="34"/>
      <c r="R180" s="34"/>
      <c r="S180" s="34"/>
      <c r="T180" s="64"/>
      <c r="AT180" s="16" t="s">
        <v>154</v>
      </c>
      <c r="AU180" s="16" t="s">
        <v>85</v>
      </c>
    </row>
    <row r="181" spans="2:63" s="10" customFormat="1" ht="29.25" customHeight="1">
      <c r="B181" s="144"/>
      <c r="D181" s="155" t="s">
        <v>75</v>
      </c>
      <c r="E181" s="156" t="s">
        <v>346</v>
      </c>
      <c r="F181" s="156" t="s">
        <v>347</v>
      </c>
      <c r="I181" s="147"/>
      <c r="J181" s="157">
        <f>BK181</f>
        <v>0</v>
      </c>
      <c r="L181" s="144"/>
      <c r="M181" s="149"/>
      <c r="N181" s="150"/>
      <c r="O181" s="150"/>
      <c r="P181" s="151">
        <f>SUM(P182:P191)</f>
        <v>0</v>
      </c>
      <c r="Q181" s="150"/>
      <c r="R181" s="151">
        <f>SUM(R182:R191)</f>
        <v>0.00394174</v>
      </c>
      <c r="S181" s="150"/>
      <c r="T181" s="152">
        <f>SUM(T182:T191)</f>
        <v>0</v>
      </c>
      <c r="AR181" s="145" t="s">
        <v>85</v>
      </c>
      <c r="AT181" s="153" t="s">
        <v>75</v>
      </c>
      <c r="AU181" s="153" t="s">
        <v>83</v>
      </c>
      <c r="AY181" s="145" t="s">
        <v>144</v>
      </c>
      <c r="BK181" s="154">
        <f>SUM(BK182:BK191)</f>
        <v>0</v>
      </c>
    </row>
    <row r="182" spans="2:65" s="1" customFormat="1" ht="28.5" customHeight="1">
      <c r="B182" s="158"/>
      <c r="C182" s="159" t="s">
        <v>348</v>
      </c>
      <c r="D182" s="159" t="s">
        <v>147</v>
      </c>
      <c r="E182" s="160" t="s">
        <v>349</v>
      </c>
      <c r="F182" s="161" t="s">
        <v>350</v>
      </c>
      <c r="G182" s="162" t="s">
        <v>166</v>
      </c>
      <c r="H182" s="163">
        <v>9.614</v>
      </c>
      <c r="I182" s="164"/>
      <c r="J182" s="165">
        <f>ROUND(I182*H182,2)</f>
        <v>0</v>
      </c>
      <c r="K182" s="161" t="s">
        <v>151</v>
      </c>
      <c r="L182" s="33"/>
      <c r="M182" s="166" t="s">
        <v>27</v>
      </c>
      <c r="N182" s="167" t="s">
        <v>47</v>
      </c>
      <c r="O182" s="34"/>
      <c r="P182" s="168">
        <f>O182*H182</f>
        <v>0</v>
      </c>
      <c r="Q182" s="168">
        <v>0.00017</v>
      </c>
      <c r="R182" s="168">
        <f>Q182*H182</f>
        <v>0.0016343800000000002</v>
      </c>
      <c r="S182" s="168">
        <v>0</v>
      </c>
      <c r="T182" s="169">
        <f>S182*H182</f>
        <v>0</v>
      </c>
      <c r="AR182" s="16" t="s">
        <v>239</v>
      </c>
      <c r="AT182" s="16" t="s">
        <v>147</v>
      </c>
      <c r="AU182" s="16" t="s">
        <v>85</v>
      </c>
      <c r="AY182" s="16" t="s">
        <v>144</v>
      </c>
      <c r="BE182" s="170">
        <f>IF(N182="základní",J182,0)</f>
        <v>0</v>
      </c>
      <c r="BF182" s="170">
        <f>IF(N182="snížená",J182,0)</f>
        <v>0</v>
      </c>
      <c r="BG182" s="170">
        <f>IF(N182="zákl. přenesená",J182,0)</f>
        <v>0</v>
      </c>
      <c r="BH182" s="170">
        <f>IF(N182="sníž. přenesená",J182,0)</f>
        <v>0</v>
      </c>
      <c r="BI182" s="170">
        <f>IF(N182="nulová",J182,0)</f>
        <v>0</v>
      </c>
      <c r="BJ182" s="16" t="s">
        <v>83</v>
      </c>
      <c r="BK182" s="170">
        <f>ROUND(I182*H182,2)</f>
        <v>0</v>
      </c>
      <c r="BL182" s="16" t="s">
        <v>239</v>
      </c>
      <c r="BM182" s="16" t="s">
        <v>351</v>
      </c>
    </row>
    <row r="183" spans="2:47" s="1" customFormat="1" ht="28.5" customHeight="1">
      <c r="B183" s="33"/>
      <c r="D183" s="171" t="s">
        <v>154</v>
      </c>
      <c r="F183" s="172" t="s">
        <v>352</v>
      </c>
      <c r="I183" s="132"/>
      <c r="L183" s="33"/>
      <c r="M183" s="63"/>
      <c r="N183" s="34"/>
      <c r="O183" s="34"/>
      <c r="P183" s="34"/>
      <c r="Q183" s="34"/>
      <c r="R183" s="34"/>
      <c r="S183" s="34"/>
      <c r="T183" s="64"/>
      <c r="AT183" s="16" t="s">
        <v>154</v>
      </c>
      <c r="AU183" s="16" t="s">
        <v>85</v>
      </c>
    </row>
    <row r="184" spans="2:51" s="11" customFormat="1" ht="20.25" customHeight="1">
      <c r="B184" s="173"/>
      <c r="D184" s="171" t="s">
        <v>156</v>
      </c>
      <c r="E184" s="182" t="s">
        <v>104</v>
      </c>
      <c r="F184" s="183" t="s">
        <v>353</v>
      </c>
      <c r="H184" s="184">
        <v>38.815</v>
      </c>
      <c r="I184" s="178"/>
      <c r="L184" s="173"/>
      <c r="M184" s="179"/>
      <c r="N184" s="180"/>
      <c r="O184" s="180"/>
      <c r="P184" s="180"/>
      <c r="Q184" s="180"/>
      <c r="R184" s="180"/>
      <c r="S184" s="180"/>
      <c r="T184" s="181"/>
      <c r="AT184" s="182" t="s">
        <v>156</v>
      </c>
      <c r="AU184" s="182" t="s">
        <v>85</v>
      </c>
      <c r="AV184" s="11" t="s">
        <v>85</v>
      </c>
      <c r="AW184" s="11" t="s">
        <v>40</v>
      </c>
      <c r="AX184" s="11" t="s">
        <v>76</v>
      </c>
      <c r="AY184" s="182" t="s">
        <v>144</v>
      </c>
    </row>
    <row r="185" spans="2:51" s="11" customFormat="1" ht="20.25" customHeight="1">
      <c r="B185" s="173"/>
      <c r="D185" s="174" t="s">
        <v>156</v>
      </c>
      <c r="E185" s="175" t="s">
        <v>27</v>
      </c>
      <c r="F185" s="176" t="s">
        <v>101</v>
      </c>
      <c r="H185" s="177">
        <v>9.614</v>
      </c>
      <c r="I185" s="178"/>
      <c r="L185" s="173"/>
      <c r="M185" s="179"/>
      <c r="N185" s="180"/>
      <c r="O185" s="180"/>
      <c r="P185" s="180"/>
      <c r="Q185" s="180"/>
      <c r="R185" s="180"/>
      <c r="S185" s="180"/>
      <c r="T185" s="181"/>
      <c r="AT185" s="182" t="s">
        <v>156</v>
      </c>
      <c r="AU185" s="182" t="s">
        <v>85</v>
      </c>
      <c r="AV185" s="11" t="s">
        <v>85</v>
      </c>
      <c r="AW185" s="11" t="s">
        <v>40</v>
      </c>
      <c r="AX185" s="11" t="s">
        <v>83</v>
      </c>
      <c r="AY185" s="182" t="s">
        <v>144</v>
      </c>
    </row>
    <row r="186" spans="2:65" s="1" customFormat="1" ht="20.25" customHeight="1">
      <c r="B186" s="158"/>
      <c r="C186" s="159" t="s">
        <v>354</v>
      </c>
      <c r="D186" s="159" t="s">
        <v>147</v>
      </c>
      <c r="E186" s="160" t="s">
        <v>355</v>
      </c>
      <c r="F186" s="161" t="s">
        <v>356</v>
      </c>
      <c r="G186" s="162" t="s">
        <v>166</v>
      </c>
      <c r="H186" s="163">
        <v>9.614</v>
      </c>
      <c r="I186" s="164"/>
      <c r="J186" s="165">
        <f>ROUND(I186*H186,2)</f>
        <v>0</v>
      </c>
      <c r="K186" s="161" t="s">
        <v>151</v>
      </c>
      <c r="L186" s="33"/>
      <c r="M186" s="166" t="s">
        <v>27</v>
      </c>
      <c r="N186" s="167" t="s">
        <v>47</v>
      </c>
      <c r="O186" s="34"/>
      <c r="P186" s="168">
        <f>O186*H186</f>
        <v>0</v>
      </c>
      <c r="Q186" s="168">
        <v>0.00012</v>
      </c>
      <c r="R186" s="168">
        <f>Q186*H186</f>
        <v>0.00115368</v>
      </c>
      <c r="S186" s="168">
        <v>0</v>
      </c>
      <c r="T186" s="169">
        <f>S186*H186</f>
        <v>0</v>
      </c>
      <c r="AR186" s="16" t="s">
        <v>239</v>
      </c>
      <c r="AT186" s="16" t="s">
        <v>147</v>
      </c>
      <c r="AU186" s="16" t="s">
        <v>85</v>
      </c>
      <c r="AY186" s="16" t="s">
        <v>144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16" t="s">
        <v>83</v>
      </c>
      <c r="BK186" s="170">
        <f>ROUND(I186*H186,2)</f>
        <v>0</v>
      </c>
      <c r="BL186" s="16" t="s">
        <v>239</v>
      </c>
      <c r="BM186" s="16" t="s">
        <v>357</v>
      </c>
    </row>
    <row r="187" spans="2:47" s="1" customFormat="1" ht="20.25" customHeight="1">
      <c r="B187" s="33"/>
      <c r="D187" s="171" t="s">
        <v>154</v>
      </c>
      <c r="F187" s="172" t="s">
        <v>358</v>
      </c>
      <c r="I187" s="132"/>
      <c r="L187" s="33"/>
      <c r="M187" s="63"/>
      <c r="N187" s="34"/>
      <c r="O187" s="34"/>
      <c r="P187" s="34"/>
      <c r="Q187" s="34"/>
      <c r="R187" s="34"/>
      <c r="S187" s="34"/>
      <c r="T187" s="64"/>
      <c r="AT187" s="16" t="s">
        <v>154</v>
      </c>
      <c r="AU187" s="16" t="s">
        <v>85</v>
      </c>
    </row>
    <row r="188" spans="2:51" s="11" customFormat="1" ht="20.25" customHeight="1">
      <c r="B188" s="173"/>
      <c r="D188" s="174" t="s">
        <v>156</v>
      </c>
      <c r="E188" s="175" t="s">
        <v>27</v>
      </c>
      <c r="F188" s="176" t="s">
        <v>101</v>
      </c>
      <c r="H188" s="177">
        <v>9.614</v>
      </c>
      <c r="I188" s="178"/>
      <c r="L188" s="173"/>
      <c r="M188" s="179"/>
      <c r="N188" s="180"/>
      <c r="O188" s="180"/>
      <c r="P188" s="180"/>
      <c r="Q188" s="180"/>
      <c r="R188" s="180"/>
      <c r="S188" s="180"/>
      <c r="T188" s="181"/>
      <c r="AT188" s="182" t="s">
        <v>156</v>
      </c>
      <c r="AU188" s="182" t="s">
        <v>85</v>
      </c>
      <c r="AV188" s="11" t="s">
        <v>85</v>
      </c>
      <c r="AW188" s="11" t="s">
        <v>40</v>
      </c>
      <c r="AX188" s="11" t="s">
        <v>83</v>
      </c>
      <c r="AY188" s="182" t="s">
        <v>144</v>
      </c>
    </row>
    <row r="189" spans="2:65" s="1" customFormat="1" ht="20.25" customHeight="1">
      <c r="B189" s="158"/>
      <c r="C189" s="159" t="s">
        <v>359</v>
      </c>
      <c r="D189" s="159" t="s">
        <v>147</v>
      </c>
      <c r="E189" s="160" t="s">
        <v>360</v>
      </c>
      <c r="F189" s="161" t="s">
        <v>361</v>
      </c>
      <c r="G189" s="162" t="s">
        <v>166</v>
      </c>
      <c r="H189" s="163">
        <v>9.614</v>
      </c>
      <c r="I189" s="164"/>
      <c r="J189" s="165">
        <f>ROUND(I189*H189,2)</f>
        <v>0</v>
      </c>
      <c r="K189" s="161" t="s">
        <v>151</v>
      </c>
      <c r="L189" s="33"/>
      <c r="M189" s="166" t="s">
        <v>27</v>
      </c>
      <c r="N189" s="167" t="s">
        <v>47</v>
      </c>
      <c r="O189" s="34"/>
      <c r="P189" s="168">
        <f>O189*H189</f>
        <v>0</v>
      </c>
      <c r="Q189" s="168">
        <v>0.00012</v>
      </c>
      <c r="R189" s="168">
        <f>Q189*H189</f>
        <v>0.00115368</v>
      </c>
      <c r="S189" s="168">
        <v>0</v>
      </c>
      <c r="T189" s="169">
        <f>S189*H189</f>
        <v>0</v>
      </c>
      <c r="AR189" s="16" t="s">
        <v>239</v>
      </c>
      <c r="AT189" s="16" t="s">
        <v>147</v>
      </c>
      <c r="AU189" s="16" t="s">
        <v>85</v>
      </c>
      <c r="AY189" s="16" t="s">
        <v>144</v>
      </c>
      <c r="BE189" s="170">
        <f>IF(N189="základní",J189,0)</f>
        <v>0</v>
      </c>
      <c r="BF189" s="170">
        <f>IF(N189="snížená",J189,0)</f>
        <v>0</v>
      </c>
      <c r="BG189" s="170">
        <f>IF(N189="zákl. přenesená",J189,0)</f>
        <v>0</v>
      </c>
      <c r="BH189" s="170">
        <f>IF(N189="sníž. přenesená",J189,0)</f>
        <v>0</v>
      </c>
      <c r="BI189" s="170">
        <f>IF(N189="nulová",J189,0)</f>
        <v>0</v>
      </c>
      <c r="BJ189" s="16" t="s">
        <v>83</v>
      </c>
      <c r="BK189" s="170">
        <f>ROUND(I189*H189,2)</f>
        <v>0</v>
      </c>
      <c r="BL189" s="16" t="s">
        <v>239</v>
      </c>
      <c r="BM189" s="16" t="s">
        <v>362</v>
      </c>
    </row>
    <row r="190" spans="2:47" s="1" customFormat="1" ht="28.5" customHeight="1">
      <c r="B190" s="33"/>
      <c r="D190" s="171" t="s">
        <v>154</v>
      </c>
      <c r="F190" s="172" t="s">
        <v>363</v>
      </c>
      <c r="I190" s="132"/>
      <c r="L190" s="33"/>
      <c r="M190" s="63"/>
      <c r="N190" s="34"/>
      <c r="O190" s="34"/>
      <c r="P190" s="34"/>
      <c r="Q190" s="34"/>
      <c r="R190" s="34"/>
      <c r="S190" s="34"/>
      <c r="T190" s="64"/>
      <c r="AT190" s="16" t="s">
        <v>154</v>
      </c>
      <c r="AU190" s="16" t="s">
        <v>85</v>
      </c>
    </row>
    <row r="191" spans="2:51" s="11" customFormat="1" ht="20.25" customHeight="1">
      <c r="B191" s="173"/>
      <c r="D191" s="171" t="s">
        <v>156</v>
      </c>
      <c r="E191" s="182" t="s">
        <v>27</v>
      </c>
      <c r="F191" s="183" t="s">
        <v>101</v>
      </c>
      <c r="H191" s="184">
        <v>9.614</v>
      </c>
      <c r="I191" s="178"/>
      <c r="L191" s="173"/>
      <c r="M191" s="179"/>
      <c r="N191" s="180"/>
      <c r="O191" s="180"/>
      <c r="P191" s="180"/>
      <c r="Q191" s="180"/>
      <c r="R191" s="180"/>
      <c r="S191" s="180"/>
      <c r="T191" s="181"/>
      <c r="AT191" s="182" t="s">
        <v>156</v>
      </c>
      <c r="AU191" s="182" t="s">
        <v>85</v>
      </c>
      <c r="AV191" s="11" t="s">
        <v>85</v>
      </c>
      <c r="AW191" s="11" t="s">
        <v>40</v>
      </c>
      <c r="AX191" s="11" t="s">
        <v>83</v>
      </c>
      <c r="AY191" s="182" t="s">
        <v>144</v>
      </c>
    </row>
    <row r="192" spans="2:63" s="10" customFormat="1" ht="29.25" customHeight="1">
      <c r="B192" s="144"/>
      <c r="D192" s="155" t="s">
        <v>75</v>
      </c>
      <c r="E192" s="156" t="s">
        <v>364</v>
      </c>
      <c r="F192" s="156" t="s">
        <v>365</v>
      </c>
      <c r="I192" s="147"/>
      <c r="J192" s="157">
        <f>BK192</f>
        <v>0</v>
      </c>
      <c r="L192" s="144"/>
      <c r="M192" s="149"/>
      <c r="N192" s="150"/>
      <c r="O192" s="150"/>
      <c r="P192" s="151">
        <f>SUM(P193:P198)</f>
        <v>0</v>
      </c>
      <c r="Q192" s="150"/>
      <c r="R192" s="151">
        <f>SUM(R193:R198)</f>
        <v>0.01043268</v>
      </c>
      <c r="S192" s="150"/>
      <c r="T192" s="152">
        <f>SUM(T193:T198)</f>
        <v>0</v>
      </c>
      <c r="AR192" s="145" t="s">
        <v>85</v>
      </c>
      <c r="AT192" s="153" t="s">
        <v>75</v>
      </c>
      <c r="AU192" s="153" t="s">
        <v>83</v>
      </c>
      <c r="AY192" s="145" t="s">
        <v>144</v>
      </c>
      <c r="BK192" s="154">
        <f>SUM(BK193:BK198)</f>
        <v>0</v>
      </c>
    </row>
    <row r="193" spans="2:65" s="1" customFormat="1" ht="28.5" customHeight="1">
      <c r="B193" s="158"/>
      <c r="C193" s="159" t="s">
        <v>366</v>
      </c>
      <c r="D193" s="159" t="s">
        <v>147</v>
      </c>
      <c r="E193" s="160" t="s">
        <v>367</v>
      </c>
      <c r="F193" s="161" t="s">
        <v>368</v>
      </c>
      <c r="G193" s="162" t="s">
        <v>166</v>
      </c>
      <c r="H193" s="163">
        <v>11.568</v>
      </c>
      <c r="I193" s="164"/>
      <c r="J193" s="165">
        <f>ROUND(I193*H193,2)</f>
        <v>0</v>
      </c>
      <c r="K193" s="161" t="s">
        <v>151</v>
      </c>
      <c r="L193" s="33"/>
      <c r="M193" s="166" t="s">
        <v>27</v>
      </c>
      <c r="N193" s="167" t="s">
        <v>47</v>
      </c>
      <c r="O193" s="34"/>
      <c r="P193" s="168">
        <f>O193*H193</f>
        <v>0</v>
      </c>
      <c r="Q193" s="168">
        <v>0.00026</v>
      </c>
      <c r="R193" s="168">
        <f>Q193*H193</f>
        <v>0.0030076799999999996</v>
      </c>
      <c r="S193" s="168">
        <v>0</v>
      </c>
      <c r="T193" s="169">
        <f>S193*H193</f>
        <v>0</v>
      </c>
      <c r="AR193" s="16" t="s">
        <v>239</v>
      </c>
      <c r="AT193" s="16" t="s">
        <v>147</v>
      </c>
      <c r="AU193" s="16" t="s">
        <v>85</v>
      </c>
      <c r="AY193" s="16" t="s">
        <v>144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6" t="s">
        <v>83</v>
      </c>
      <c r="BK193" s="170">
        <f>ROUND(I193*H193,2)</f>
        <v>0</v>
      </c>
      <c r="BL193" s="16" t="s">
        <v>239</v>
      </c>
      <c r="BM193" s="16" t="s">
        <v>369</v>
      </c>
    </row>
    <row r="194" spans="2:47" s="1" customFormat="1" ht="28.5" customHeight="1">
      <c r="B194" s="33"/>
      <c r="D194" s="171" t="s">
        <v>154</v>
      </c>
      <c r="F194" s="172" t="s">
        <v>370</v>
      </c>
      <c r="I194" s="132"/>
      <c r="L194" s="33"/>
      <c r="M194" s="63"/>
      <c r="N194" s="34"/>
      <c r="O194" s="34"/>
      <c r="P194" s="34"/>
      <c r="Q194" s="34"/>
      <c r="R194" s="34"/>
      <c r="S194" s="34"/>
      <c r="T194" s="64"/>
      <c r="AT194" s="16" t="s">
        <v>154</v>
      </c>
      <c r="AU194" s="16" t="s">
        <v>85</v>
      </c>
    </row>
    <row r="195" spans="2:51" s="11" customFormat="1" ht="20.25" customHeight="1">
      <c r="B195" s="173"/>
      <c r="D195" s="174" t="s">
        <v>156</v>
      </c>
      <c r="E195" s="175" t="s">
        <v>27</v>
      </c>
      <c r="F195" s="176" t="s">
        <v>371</v>
      </c>
      <c r="H195" s="177">
        <v>11.568</v>
      </c>
      <c r="I195" s="178"/>
      <c r="L195" s="173"/>
      <c r="M195" s="179"/>
      <c r="N195" s="180"/>
      <c r="O195" s="180"/>
      <c r="P195" s="180"/>
      <c r="Q195" s="180"/>
      <c r="R195" s="180"/>
      <c r="S195" s="180"/>
      <c r="T195" s="181"/>
      <c r="AT195" s="182" t="s">
        <v>156</v>
      </c>
      <c r="AU195" s="182" t="s">
        <v>85</v>
      </c>
      <c r="AV195" s="11" t="s">
        <v>85</v>
      </c>
      <c r="AW195" s="11" t="s">
        <v>40</v>
      </c>
      <c r="AX195" s="11" t="s">
        <v>83</v>
      </c>
      <c r="AY195" s="182" t="s">
        <v>144</v>
      </c>
    </row>
    <row r="196" spans="2:65" s="1" customFormat="1" ht="20.25" customHeight="1">
      <c r="B196" s="158"/>
      <c r="C196" s="159" t="s">
        <v>372</v>
      </c>
      <c r="D196" s="159" t="s">
        <v>147</v>
      </c>
      <c r="E196" s="160" t="s">
        <v>373</v>
      </c>
      <c r="F196" s="161" t="s">
        <v>374</v>
      </c>
      <c r="G196" s="162" t="s">
        <v>166</v>
      </c>
      <c r="H196" s="163">
        <v>22.5</v>
      </c>
      <c r="I196" s="164"/>
      <c r="J196" s="165">
        <f>ROUND(I196*H196,2)</f>
        <v>0</v>
      </c>
      <c r="K196" s="161" t="s">
        <v>151</v>
      </c>
      <c r="L196" s="33"/>
      <c r="M196" s="166" t="s">
        <v>27</v>
      </c>
      <c r="N196" s="167" t="s">
        <v>47</v>
      </c>
      <c r="O196" s="34"/>
      <c r="P196" s="168">
        <f>O196*H196</f>
        <v>0</v>
      </c>
      <c r="Q196" s="168">
        <v>0.00033</v>
      </c>
      <c r="R196" s="168">
        <f>Q196*H196</f>
        <v>0.007425</v>
      </c>
      <c r="S196" s="168">
        <v>0</v>
      </c>
      <c r="T196" s="169">
        <f>S196*H196</f>
        <v>0</v>
      </c>
      <c r="AR196" s="16" t="s">
        <v>239</v>
      </c>
      <c r="AT196" s="16" t="s">
        <v>147</v>
      </c>
      <c r="AU196" s="16" t="s">
        <v>85</v>
      </c>
      <c r="AY196" s="16" t="s">
        <v>144</v>
      </c>
      <c r="BE196" s="170">
        <f>IF(N196="základní",J196,0)</f>
        <v>0</v>
      </c>
      <c r="BF196" s="170">
        <f>IF(N196="snížená",J196,0)</f>
        <v>0</v>
      </c>
      <c r="BG196" s="170">
        <f>IF(N196="zákl. přenesená",J196,0)</f>
        <v>0</v>
      </c>
      <c r="BH196" s="170">
        <f>IF(N196="sníž. přenesená",J196,0)</f>
        <v>0</v>
      </c>
      <c r="BI196" s="170">
        <f>IF(N196="nulová",J196,0)</f>
        <v>0</v>
      </c>
      <c r="BJ196" s="16" t="s">
        <v>83</v>
      </c>
      <c r="BK196" s="170">
        <f>ROUND(I196*H196,2)</f>
        <v>0</v>
      </c>
      <c r="BL196" s="16" t="s">
        <v>239</v>
      </c>
      <c r="BM196" s="16" t="s">
        <v>375</v>
      </c>
    </row>
    <row r="197" spans="2:47" s="1" customFormat="1" ht="20.25" customHeight="1">
      <c r="B197" s="33"/>
      <c r="D197" s="171" t="s">
        <v>154</v>
      </c>
      <c r="F197" s="172" t="s">
        <v>376</v>
      </c>
      <c r="I197" s="132"/>
      <c r="L197" s="33"/>
      <c r="M197" s="63"/>
      <c r="N197" s="34"/>
      <c r="O197" s="34"/>
      <c r="P197" s="34"/>
      <c r="Q197" s="34"/>
      <c r="R197" s="34"/>
      <c r="S197" s="34"/>
      <c r="T197" s="64"/>
      <c r="AT197" s="16" t="s">
        <v>154</v>
      </c>
      <c r="AU197" s="16" t="s">
        <v>85</v>
      </c>
    </row>
    <row r="198" spans="2:51" s="11" customFormat="1" ht="20.25" customHeight="1">
      <c r="B198" s="173"/>
      <c r="D198" s="171" t="s">
        <v>156</v>
      </c>
      <c r="E198" s="182" t="s">
        <v>27</v>
      </c>
      <c r="F198" s="183" t="s">
        <v>106</v>
      </c>
      <c r="H198" s="184">
        <v>22.5</v>
      </c>
      <c r="I198" s="178"/>
      <c r="L198" s="173"/>
      <c r="M198" s="179"/>
      <c r="N198" s="180"/>
      <c r="O198" s="180"/>
      <c r="P198" s="180"/>
      <c r="Q198" s="180"/>
      <c r="R198" s="180"/>
      <c r="S198" s="180"/>
      <c r="T198" s="181"/>
      <c r="AT198" s="182" t="s">
        <v>156</v>
      </c>
      <c r="AU198" s="182" t="s">
        <v>85</v>
      </c>
      <c r="AV198" s="11" t="s">
        <v>85</v>
      </c>
      <c r="AW198" s="11" t="s">
        <v>40</v>
      </c>
      <c r="AX198" s="11" t="s">
        <v>83</v>
      </c>
      <c r="AY198" s="182" t="s">
        <v>144</v>
      </c>
    </row>
    <row r="199" spans="2:63" s="10" customFormat="1" ht="29.25" customHeight="1">
      <c r="B199" s="144"/>
      <c r="D199" s="155" t="s">
        <v>75</v>
      </c>
      <c r="E199" s="156" t="s">
        <v>377</v>
      </c>
      <c r="F199" s="156" t="s">
        <v>378</v>
      </c>
      <c r="I199" s="147"/>
      <c r="J199" s="157">
        <f>BK199</f>
        <v>0</v>
      </c>
      <c r="L199" s="144"/>
      <c r="M199" s="149"/>
      <c r="N199" s="150"/>
      <c r="O199" s="150"/>
      <c r="P199" s="151">
        <f>SUM(P200:P202)</f>
        <v>0</v>
      </c>
      <c r="Q199" s="150"/>
      <c r="R199" s="151">
        <f>SUM(R200:R202)</f>
        <v>0.00557612</v>
      </c>
      <c r="S199" s="150"/>
      <c r="T199" s="152">
        <f>SUM(T200:T202)</f>
        <v>0</v>
      </c>
      <c r="AR199" s="145" t="s">
        <v>85</v>
      </c>
      <c r="AT199" s="153" t="s">
        <v>75</v>
      </c>
      <c r="AU199" s="153" t="s">
        <v>83</v>
      </c>
      <c r="AY199" s="145" t="s">
        <v>144</v>
      </c>
      <c r="BK199" s="154">
        <f>SUM(BK200:BK202)</f>
        <v>0</v>
      </c>
    </row>
    <row r="200" spans="2:65" s="1" customFormat="1" ht="20.25" customHeight="1">
      <c r="B200" s="158"/>
      <c r="C200" s="159" t="s">
        <v>379</v>
      </c>
      <c r="D200" s="159" t="s">
        <v>147</v>
      </c>
      <c r="E200" s="160" t="s">
        <v>380</v>
      </c>
      <c r="F200" s="161" t="s">
        <v>381</v>
      </c>
      <c r="G200" s="162" t="s">
        <v>166</v>
      </c>
      <c r="H200" s="163">
        <v>9.614</v>
      </c>
      <c r="I200" s="164"/>
      <c r="J200" s="165">
        <f>ROUND(I200*H200,2)</f>
        <v>0</v>
      </c>
      <c r="K200" s="161" t="s">
        <v>151</v>
      </c>
      <c r="L200" s="33"/>
      <c r="M200" s="166" t="s">
        <v>27</v>
      </c>
      <c r="N200" s="167" t="s">
        <v>47</v>
      </c>
      <c r="O200" s="34"/>
      <c r="P200" s="168">
        <f>O200*H200</f>
        <v>0</v>
      </c>
      <c r="Q200" s="168">
        <v>0.00058</v>
      </c>
      <c r="R200" s="168">
        <f>Q200*H200</f>
        <v>0.00557612</v>
      </c>
      <c r="S200" s="168">
        <v>0</v>
      </c>
      <c r="T200" s="169">
        <f>S200*H200</f>
        <v>0</v>
      </c>
      <c r="AR200" s="16" t="s">
        <v>239</v>
      </c>
      <c r="AT200" s="16" t="s">
        <v>147</v>
      </c>
      <c r="AU200" s="16" t="s">
        <v>85</v>
      </c>
      <c r="AY200" s="16" t="s">
        <v>144</v>
      </c>
      <c r="BE200" s="170">
        <f>IF(N200="základní",J200,0)</f>
        <v>0</v>
      </c>
      <c r="BF200" s="170">
        <f>IF(N200="snížená",J200,0)</f>
        <v>0</v>
      </c>
      <c r="BG200" s="170">
        <f>IF(N200="zákl. přenesená",J200,0)</f>
        <v>0</v>
      </c>
      <c r="BH200" s="170">
        <f>IF(N200="sníž. přenesená",J200,0)</f>
        <v>0</v>
      </c>
      <c r="BI200" s="170">
        <f>IF(N200="nulová",J200,0)</f>
        <v>0</v>
      </c>
      <c r="BJ200" s="16" t="s">
        <v>83</v>
      </c>
      <c r="BK200" s="170">
        <f>ROUND(I200*H200,2)</f>
        <v>0</v>
      </c>
      <c r="BL200" s="16" t="s">
        <v>239</v>
      </c>
      <c r="BM200" s="16" t="s">
        <v>382</v>
      </c>
    </row>
    <row r="201" spans="2:47" s="1" customFormat="1" ht="28.5" customHeight="1">
      <c r="B201" s="33"/>
      <c r="D201" s="171" t="s">
        <v>154</v>
      </c>
      <c r="F201" s="172" t="s">
        <v>383</v>
      </c>
      <c r="I201" s="132"/>
      <c r="L201" s="33"/>
      <c r="M201" s="63"/>
      <c r="N201" s="34"/>
      <c r="O201" s="34"/>
      <c r="P201" s="34"/>
      <c r="Q201" s="34"/>
      <c r="R201" s="34"/>
      <c r="S201" s="34"/>
      <c r="T201" s="64"/>
      <c r="AT201" s="16" t="s">
        <v>154</v>
      </c>
      <c r="AU201" s="16" t="s">
        <v>85</v>
      </c>
    </row>
    <row r="202" spans="2:51" s="11" customFormat="1" ht="20.25" customHeight="1">
      <c r="B202" s="173"/>
      <c r="D202" s="171" t="s">
        <v>156</v>
      </c>
      <c r="E202" s="182" t="s">
        <v>101</v>
      </c>
      <c r="F202" s="183" t="s">
        <v>384</v>
      </c>
      <c r="H202" s="184">
        <v>9.614</v>
      </c>
      <c r="I202" s="178"/>
      <c r="L202" s="173"/>
      <c r="M202" s="196"/>
      <c r="N202" s="197"/>
      <c r="O202" s="197"/>
      <c r="P202" s="197"/>
      <c r="Q202" s="197"/>
      <c r="R202" s="197"/>
      <c r="S202" s="197"/>
      <c r="T202" s="198"/>
      <c r="AT202" s="182" t="s">
        <v>156</v>
      </c>
      <c r="AU202" s="182" t="s">
        <v>85</v>
      </c>
      <c r="AV202" s="11" t="s">
        <v>85</v>
      </c>
      <c r="AW202" s="11" t="s">
        <v>40</v>
      </c>
      <c r="AX202" s="11" t="s">
        <v>83</v>
      </c>
      <c r="AY202" s="182" t="s">
        <v>144</v>
      </c>
    </row>
    <row r="203" spans="2:12" s="1" customFormat="1" ht="6.75" customHeight="1">
      <c r="B203" s="49"/>
      <c r="C203" s="50"/>
      <c r="D203" s="50"/>
      <c r="E203" s="50"/>
      <c r="F203" s="50"/>
      <c r="G203" s="50"/>
      <c r="H203" s="50"/>
      <c r="I203" s="111"/>
      <c r="J203" s="50"/>
      <c r="K203" s="50"/>
      <c r="L203" s="33"/>
    </row>
    <row r="204" ht="13.5">
      <c r="AT204" s="199"/>
    </row>
  </sheetData>
  <sheetProtection password="CC35" sheet="1" objects="1" scenarios="1" formatColumns="0" formatRows="0" sort="0" autoFilter="0"/>
  <autoFilter ref="C88:K88"/>
  <mergeCells count="9">
    <mergeCell ref="L2:V2"/>
    <mergeCell ref="E47:H47"/>
    <mergeCell ref="E79:H79"/>
    <mergeCell ref="E81:H81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19"/>
      <c r="C1" s="219"/>
      <c r="D1" s="218" t="s">
        <v>8</v>
      </c>
      <c r="E1" s="219"/>
      <c r="F1" s="220" t="s">
        <v>684</v>
      </c>
      <c r="G1" s="345" t="s">
        <v>685</v>
      </c>
      <c r="H1" s="345"/>
      <c r="I1" s="225"/>
      <c r="J1" s="220" t="s">
        <v>686</v>
      </c>
      <c r="K1" s="218" t="s">
        <v>98</v>
      </c>
      <c r="L1" s="220" t="s">
        <v>687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6" t="s">
        <v>88</v>
      </c>
      <c r="AZ2" s="16" t="s">
        <v>385</v>
      </c>
      <c r="BA2" s="16" t="s">
        <v>27</v>
      </c>
      <c r="BB2" s="16" t="s">
        <v>27</v>
      </c>
      <c r="BC2" s="16" t="s">
        <v>386</v>
      </c>
      <c r="BD2" s="16" t="s">
        <v>85</v>
      </c>
    </row>
    <row r="3" spans="2:5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85</v>
      </c>
      <c r="AZ3" s="16" t="s">
        <v>99</v>
      </c>
      <c r="BA3" s="16" t="s">
        <v>27</v>
      </c>
      <c r="BB3" s="16" t="s">
        <v>27</v>
      </c>
      <c r="BC3" s="16" t="s">
        <v>387</v>
      </c>
      <c r="BD3" s="16" t="s">
        <v>85</v>
      </c>
    </row>
    <row r="4" spans="2:56" ht="36.75" customHeight="1">
      <c r="B4" s="20"/>
      <c r="C4" s="21"/>
      <c r="D4" s="22" t="s">
        <v>103</v>
      </c>
      <c r="E4" s="21"/>
      <c r="F4" s="21"/>
      <c r="G4" s="21"/>
      <c r="H4" s="21"/>
      <c r="I4" s="93"/>
      <c r="J4" s="21"/>
      <c r="K4" s="23"/>
      <c r="M4" s="24" t="s">
        <v>17</v>
      </c>
      <c r="AT4" s="16" t="s">
        <v>11</v>
      </c>
      <c r="AZ4" s="16" t="s">
        <v>388</v>
      </c>
      <c r="BA4" s="16" t="s">
        <v>27</v>
      </c>
      <c r="BB4" s="16" t="s">
        <v>27</v>
      </c>
      <c r="BC4" s="16" t="s">
        <v>389</v>
      </c>
      <c r="BD4" s="16" t="s">
        <v>85</v>
      </c>
    </row>
    <row r="5" spans="2:56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  <c r="AZ5" s="16" t="s">
        <v>390</v>
      </c>
      <c r="BA5" s="16" t="s">
        <v>27</v>
      </c>
      <c r="BB5" s="16" t="s">
        <v>27</v>
      </c>
      <c r="BC5" s="16" t="s">
        <v>391</v>
      </c>
      <c r="BD5" s="16" t="s">
        <v>85</v>
      </c>
    </row>
    <row r="6" spans="2:56" ht="15">
      <c r="B6" s="20"/>
      <c r="C6" s="21"/>
      <c r="D6" s="29" t="s">
        <v>24</v>
      </c>
      <c r="E6" s="21"/>
      <c r="F6" s="21"/>
      <c r="G6" s="21"/>
      <c r="H6" s="21"/>
      <c r="I6" s="93"/>
      <c r="J6" s="21"/>
      <c r="K6" s="23"/>
      <c r="AZ6" s="16" t="s">
        <v>106</v>
      </c>
      <c r="BA6" s="16" t="s">
        <v>27</v>
      </c>
      <c r="BB6" s="16" t="s">
        <v>27</v>
      </c>
      <c r="BC6" s="16" t="s">
        <v>392</v>
      </c>
      <c r="BD6" s="16" t="s">
        <v>85</v>
      </c>
    </row>
    <row r="7" spans="2:56" ht="20.25" customHeight="1">
      <c r="B7" s="20"/>
      <c r="C7" s="21"/>
      <c r="D7" s="21"/>
      <c r="E7" s="346" t="str">
        <f>'Rekapitulace stavby'!K6</f>
        <v>Stavební úpravy návštěvní budovy , objekt č. 004</v>
      </c>
      <c r="F7" s="320"/>
      <c r="G7" s="320"/>
      <c r="H7" s="320"/>
      <c r="I7" s="93"/>
      <c r="J7" s="21"/>
      <c r="K7" s="23"/>
      <c r="AZ7" s="16" t="s">
        <v>393</v>
      </c>
      <c r="BA7" s="16" t="s">
        <v>27</v>
      </c>
      <c r="BB7" s="16" t="s">
        <v>27</v>
      </c>
      <c r="BC7" s="16" t="s">
        <v>394</v>
      </c>
      <c r="BD7" s="16" t="s">
        <v>85</v>
      </c>
    </row>
    <row r="8" spans="2:56" s="1" customFormat="1" ht="15">
      <c r="B8" s="33"/>
      <c r="C8" s="34"/>
      <c r="D8" s="29" t="s">
        <v>108</v>
      </c>
      <c r="E8" s="34"/>
      <c r="F8" s="34"/>
      <c r="G8" s="34"/>
      <c r="H8" s="34"/>
      <c r="I8" s="94"/>
      <c r="J8" s="34"/>
      <c r="K8" s="37"/>
      <c r="AZ8" s="16" t="s">
        <v>395</v>
      </c>
      <c r="BA8" s="16" t="s">
        <v>27</v>
      </c>
      <c r="BB8" s="16" t="s">
        <v>27</v>
      </c>
      <c r="BC8" s="16" t="s">
        <v>354</v>
      </c>
      <c r="BD8" s="16" t="s">
        <v>85</v>
      </c>
    </row>
    <row r="9" spans="2:11" s="1" customFormat="1" ht="36.75" customHeight="1">
      <c r="B9" s="33"/>
      <c r="C9" s="34"/>
      <c r="D9" s="34"/>
      <c r="E9" s="343" t="s">
        <v>396</v>
      </c>
      <c r="F9" s="311"/>
      <c r="G9" s="311"/>
      <c r="H9" s="31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26</v>
      </c>
      <c r="E11" s="34"/>
      <c r="F11" s="27" t="s">
        <v>27</v>
      </c>
      <c r="G11" s="34"/>
      <c r="H11" s="34"/>
      <c r="I11" s="95" t="s">
        <v>28</v>
      </c>
      <c r="J11" s="27" t="s">
        <v>27</v>
      </c>
      <c r="K11" s="37"/>
    </row>
    <row r="12" spans="2:11" s="1" customFormat="1" ht="14.25" customHeight="1">
      <c r="B12" s="33"/>
      <c r="C12" s="34"/>
      <c r="D12" s="29" t="s">
        <v>29</v>
      </c>
      <c r="E12" s="34"/>
      <c r="F12" s="27" t="s">
        <v>30</v>
      </c>
      <c r="G12" s="34"/>
      <c r="H12" s="34"/>
      <c r="I12" s="95" t="s">
        <v>31</v>
      </c>
      <c r="J12" s="96" t="str">
        <f>'Rekapitulace stavby'!AN8</f>
        <v>31.10.2016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33</v>
      </c>
      <c r="E14" s="34"/>
      <c r="F14" s="34"/>
      <c r="G14" s="34"/>
      <c r="H14" s="34"/>
      <c r="I14" s="95" t="s">
        <v>34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36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37</v>
      </c>
      <c r="E17" s="34"/>
      <c r="F17" s="34"/>
      <c r="G17" s="34"/>
      <c r="H17" s="34"/>
      <c r="I17" s="95" t="s">
        <v>34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36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39</v>
      </c>
      <c r="E20" s="34"/>
      <c r="F20" s="34"/>
      <c r="G20" s="34"/>
      <c r="H20" s="34"/>
      <c r="I20" s="95" t="s">
        <v>34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36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41</v>
      </c>
      <c r="E23" s="34"/>
      <c r="F23" s="34"/>
      <c r="G23" s="34"/>
      <c r="H23" s="34"/>
      <c r="I23" s="94"/>
      <c r="J23" s="34"/>
      <c r="K23" s="37"/>
    </row>
    <row r="24" spans="2:11" s="6" customFormat="1" ht="20.25" customHeight="1">
      <c r="B24" s="97"/>
      <c r="C24" s="98"/>
      <c r="D24" s="98"/>
      <c r="E24" s="323" t="s">
        <v>27</v>
      </c>
      <c r="F24" s="347"/>
      <c r="G24" s="347"/>
      <c r="H24" s="34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ROUND(J87,2)</f>
        <v>0</v>
      </c>
      <c r="K27" s="37"/>
    </row>
    <row r="28" spans="2:11" s="1" customFormat="1" ht="6.7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ROUND(SUM(BE87:BE194),2)</f>
        <v>0</v>
      </c>
      <c r="G30" s="34"/>
      <c r="H30" s="34"/>
      <c r="I30" s="107">
        <v>0.21</v>
      </c>
      <c r="J30" s="106">
        <f>ROUND(ROUND((SUM(BE87:BE194)),2)*I30,2)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ROUND(SUM(BF87:BF194),2)</f>
        <v>0</v>
      </c>
      <c r="G31" s="34"/>
      <c r="H31" s="34"/>
      <c r="I31" s="107">
        <v>0.15</v>
      </c>
      <c r="J31" s="106">
        <f>ROUND(ROUND((SUM(BF87:BF194)),2)*I31,2)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ROUND(SUM(BG87:BG194),2)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ROUND(SUM(BH87:BH194),2)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ROUND(SUM(BI87:BI194),2)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43"/>
      <c r="D36" s="44" t="s">
        <v>52</v>
      </c>
      <c r="E36" s="45"/>
      <c r="F36" s="45"/>
      <c r="G36" s="108" t="s">
        <v>53</v>
      </c>
      <c r="H36" s="46" t="s">
        <v>54</v>
      </c>
      <c r="I36" s="109"/>
      <c r="J36" s="47">
        <f>SUM(J27:J34)</f>
        <v>0</v>
      </c>
      <c r="K36" s="110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24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0.25" customHeight="1">
      <c r="B45" s="33"/>
      <c r="C45" s="34"/>
      <c r="D45" s="34"/>
      <c r="E45" s="346" t="str">
        <f>E7</f>
        <v>Stavební úpravy návštěvní budovy , objekt č. 004</v>
      </c>
      <c r="F45" s="311"/>
      <c r="G45" s="311"/>
      <c r="H45" s="311"/>
      <c r="I45" s="94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1.75" customHeight="1">
      <c r="B47" s="33"/>
      <c r="C47" s="34"/>
      <c r="D47" s="34"/>
      <c r="E47" s="343" t="str">
        <f>E9</f>
        <v>opl - SO 02 - Stavba nového oplocení</v>
      </c>
      <c r="F47" s="311"/>
      <c r="G47" s="311"/>
      <c r="H47" s="31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29</v>
      </c>
      <c r="D49" s="34"/>
      <c r="E49" s="34"/>
      <c r="F49" s="27" t="str">
        <f>F12</f>
        <v>Odolov, st.p.č. 222, p.p.č. 712/12 a 712/14</v>
      </c>
      <c r="G49" s="34"/>
      <c r="H49" s="34"/>
      <c r="I49" s="95" t="s">
        <v>31</v>
      </c>
      <c r="J49" s="96" t="str">
        <f>IF(J12="","",J12)</f>
        <v>31.10.2016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33</v>
      </c>
      <c r="D51" s="34"/>
      <c r="E51" s="34"/>
      <c r="F51" s="27" t="str">
        <f>E15</f>
        <v> </v>
      </c>
      <c r="G51" s="34"/>
      <c r="H51" s="34"/>
      <c r="I51" s="95" t="s">
        <v>39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37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111</v>
      </c>
      <c r="D54" s="43"/>
      <c r="E54" s="43"/>
      <c r="F54" s="43"/>
      <c r="G54" s="43"/>
      <c r="H54" s="43"/>
      <c r="I54" s="115"/>
      <c r="J54" s="116" t="s">
        <v>112</v>
      </c>
      <c r="K54" s="4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113</v>
      </c>
      <c r="D56" s="34"/>
      <c r="E56" s="34"/>
      <c r="F56" s="34"/>
      <c r="G56" s="34"/>
      <c r="H56" s="34"/>
      <c r="I56" s="94"/>
      <c r="J56" s="104">
        <f>J87</f>
        <v>0</v>
      </c>
      <c r="K56" s="37"/>
      <c r="AU56" s="16" t="s">
        <v>114</v>
      </c>
    </row>
    <row r="57" spans="2:11" s="7" customFormat="1" ht="24.75" customHeight="1">
      <c r="B57" s="118"/>
      <c r="C57" s="119"/>
      <c r="D57" s="120" t="s">
        <v>115</v>
      </c>
      <c r="E57" s="121"/>
      <c r="F57" s="121"/>
      <c r="G57" s="121"/>
      <c r="H57" s="121"/>
      <c r="I57" s="122"/>
      <c r="J57" s="123">
        <f>J88</f>
        <v>0</v>
      </c>
      <c r="K57" s="124"/>
    </row>
    <row r="58" spans="2:11" s="8" customFormat="1" ht="19.5" customHeight="1">
      <c r="B58" s="125"/>
      <c r="C58" s="126"/>
      <c r="D58" s="127" t="s">
        <v>397</v>
      </c>
      <c r="E58" s="128"/>
      <c r="F58" s="128"/>
      <c r="G58" s="128"/>
      <c r="H58" s="128"/>
      <c r="I58" s="129"/>
      <c r="J58" s="130">
        <f>J89</f>
        <v>0</v>
      </c>
      <c r="K58" s="131"/>
    </row>
    <row r="59" spans="2:11" s="8" customFormat="1" ht="19.5" customHeight="1">
      <c r="B59" s="125"/>
      <c r="C59" s="126"/>
      <c r="D59" s="127" t="s">
        <v>398</v>
      </c>
      <c r="E59" s="128"/>
      <c r="F59" s="128"/>
      <c r="G59" s="128"/>
      <c r="H59" s="128"/>
      <c r="I59" s="129"/>
      <c r="J59" s="130">
        <f>J105</f>
        <v>0</v>
      </c>
      <c r="K59" s="131"/>
    </row>
    <row r="60" spans="2:11" s="8" customFormat="1" ht="19.5" customHeight="1">
      <c r="B60" s="125"/>
      <c r="C60" s="126"/>
      <c r="D60" s="127" t="s">
        <v>116</v>
      </c>
      <c r="E60" s="128"/>
      <c r="F60" s="128"/>
      <c r="G60" s="128"/>
      <c r="H60" s="128"/>
      <c r="I60" s="129"/>
      <c r="J60" s="130">
        <f>J127</f>
        <v>0</v>
      </c>
      <c r="K60" s="131"/>
    </row>
    <row r="61" spans="2:11" s="8" customFormat="1" ht="19.5" customHeight="1">
      <c r="B61" s="125"/>
      <c r="C61" s="126"/>
      <c r="D61" s="127" t="s">
        <v>117</v>
      </c>
      <c r="E61" s="128"/>
      <c r="F61" s="128"/>
      <c r="G61" s="128"/>
      <c r="H61" s="128"/>
      <c r="I61" s="129"/>
      <c r="J61" s="130">
        <f>J152</f>
        <v>0</v>
      </c>
      <c r="K61" s="131"/>
    </row>
    <row r="62" spans="2:11" s="8" customFormat="1" ht="19.5" customHeight="1">
      <c r="B62" s="125"/>
      <c r="C62" s="126"/>
      <c r="D62" s="127" t="s">
        <v>118</v>
      </c>
      <c r="E62" s="128"/>
      <c r="F62" s="128"/>
      <c r="G62" s="128"/>
      <c r="H62" s="128"/>
      <c r="I62" s="129"/>
      <c r="J62" s="130">
        <f>J155</f>
        <v>0</v>
      </c>
      <c r="K62" s="131"/>
    </row>
    <row r="63" spans="2:11" s="8" customFormat="1" ht="19.5" customHeight="1">
      <c r="B63" s="125"/>
      <c r="C63" s="126"/>
      <c r="D63" s="127" t="s">
        <v>119</v>
      </c>
      <c r="E63" s="128"/>
      <c r="F63" s="128"/>
      <c r="G63" s="128"/>
      <c r="H63" s="128"/>
      <c r="I63" s="129"/>
      <c r="J63" s="130">
        <f>J166</f>
        <v>0</v>
      </c>
      <c r="K63" s="131"/>
    </row>
    <row r="64" spans="2:11" s="8" customFormat="1" ht="19.5" customHeight="1">
      <c r="B64" s="125"/>
      <c r="C64" s="126"/>
      <c r="D64" s="127" t="s">
        <v>120</v>
      </c>
      <c r="E64" s="128"/>
      <c r="F64" s="128"/>
      <c r="G64" s="128"/>
      <c r="H64" s="128"/>
      <c r="I64" s="129"/>
      <c r="J64" s="130">
        <f>J176</f>
        <v>0</v>
      </c>
      <c r="K64" s="131"/>
    </row>
    <row r="65" spans="2:11" s="7" customFormat="1" ht="24.75" customHeight="1">
      <c r="B65" s="118"/>
      <c r="C65" s="119"/>
      <c r="D65" s="120" t="s">
        <v>121</v>
      </c>
      <c r="E65" s="121"/>
      <c r="F65" s="121"/>
      <c r="G65" s="121"/>
      <c r="H65" s="121"/>
      <c r="I65" s="122"/>
      <c r="J65" s="123">
        <f>J179</f>
        <v>0</v>
      </c>
      <c r="K65" s="124"/>
    </row>
    <row r="66" spans="2:11" s="8" customFormat="1" ht="19.5" customHeight="1">
      <c r="B66" s="125"/>
      <c r="C66" s="126"/>
      <c r="D66" s="127" t="s">
        <v>124</v>
      </c>
      <c r="E66" s="128"/>
      <c r="F66" s="128"/>
      <c r="G66" s="128"/>
      <c r="H66" s="128"/>
      <c r="I66" s="129"/>
      <c r="J66" s="130">
        <f>J180</f>
        <v>0</v>
      </c>
      <c r="K66" s="131"/>
    </row>
    <row r="67" spans="2:11" s="8" customFormat="1" ht="19.5" customHeight="1">
      <c r="B67" s="125"/>
      <c r="C67" s="126"/>
      <c r="D67" s="127" t="s">
        <v>127</v>
      </c>
      <c r="E67" s="128"/>
      <c r="F67" s="128"/>
      <c r="G67" s="128"/>
      <c r="H67" s="128"/>
      <c r="I67" s="129"/>
      <c r="J67" s="130">
        <f>J191</f>
        <v>0</v>
      </c>
      <c r="K67" s="131"/>
    </row>
    <row r="68" spans="2:11" s="1" customFormat="1" ht="21.75" customHeight="1">
      <c r="B68" s="33"/>
      <c r="C68" s="34"/>
      <c r="D68" s="34"/>
      <c r="E68" s="34"/>
      <c r="F68" s="34"/>
      <c r="G68" s="34"/>
      <c r="H68" s="34"/>
      <c r="I68" s="94"/>
      <c r="J68" s="34"/>
      <c r="K68" s="37"/>
    </row>
    <row r="69" spans="2:11" s="1" customFormat="1" ht="6.75" customHeight="1">
      <c r="B69" s="49"/>
      <c r="C69" s="50"/>
      <c r="D69" s="50"/>
      <c r="E69" s="50"/>
      <c r="F69" s="50"/>
      <c r="G69" s="50"/>
      <c r="H69" s="50"/>
      <c r="I69" s="111"/>
      <c r="J69" s="50"/>
      <c r="K69" s="51"/>
    </row>
    <row r="73" spans="2:12" s="1" customFormat="1" ht="6.75" customHeight="1">
      <c r="B73" s="52"/>
      <c r="C73" s="53"/>
      <c r="D73" s="53"/>
      <c r="E73" s="53"/>
      <c r="F73" s="53"/>
      <c r="G73" s="53"/>
      <c r="H73" s="53"/>
      <c r="I73" s="112"/>
      <c r="J73" s="53"/>
      <c r="K73" s="53"/>
      <c r="L73" s="33"/>
    </row>
    <row r="74" spans="2:12" s="1" customFormat="1" ht="36.75" customHeight="1">
      <c r="B74" s="33"/>
      <c r="C74" s="54" t="s">
        <v>128</v>
      </c>
      <c r="I74" s="132"/>
      <c r="L74" s="33"/>
    </row>
    <row r="75" spans="2:12" s="1" customFormat="1" ht="6.75" customHeight="1">
      <c r="B75" s="33"/>
      <c r="I75" s="132"/>
      <c r="L75" s="33"/>
    </row>
    <row r="76" spans="2:12" s="1" customFormat="1" ht="14.25" customHeight="1">
      <c r="B76" s="33"/>
      <c r="C76" s="56" t="s">
        <v>24</v>
      </c>
      <c r="I76" s="132"/>
      <c r="L76" s="33"/>
    </row>
    <row r="77" spans="2:12" s="1" customFormat="1" ht="20.25" customHeight="1">
      <c r="B77" s="33"/>
      <c r="E77" s="344" t="str">
        <f>E7</f>
        <v>Stavební úpravy návštěvní budovy , objekt č. 004</v>
      </c>
      <c r="F77" s="317"/>
      <c r="G77" s="317"/>
      <c r="H77" s="317"/>
      <c r="I77" s="132"/>
      <c r="L77" s="33"/>
    </row>
    <row r="78" spans="2:12" s="1" customFormat="1" ht="14.25" customHeight="1">
      <c r="B78" s="33"/>
      <c r="C78" s="56" t="s">
        <v>108</v>
      </c>
      <c r="I78" s="132"/>
      <c r="L78" s="33"/>
    </row>
    <row r="79" spans="2:12" s="1" customFormat="1" ht="21.75" customHeight="1">
      <c r="B79" s="33"/>
      <c r="E79" s="324" t="str">
        <f>E9</f>
        <v>opl - SO 02 - Stavba nového oplocení</v>
      </c>
      <c r="F79" s="317"/>
      <c r="G79" s="317"/>
      <c r="H79" s="317"/>
      <c r="I79" s="132"/>
      <c r="L79" s="33"/>
    </row>
    <row r="80" spans="2:12" s="1" customFormat="1" ht="6.75" customHeight="1">
      <c r="B80" s="33"/>
      <c r="I80" s="132"/>
      <c r="L80" s="33"/>
    </row>
    <row r="81" spans="2:12" s="1" customFormat="1" ht="18" customHeight="1">
      <c r="B81" s="33"/>
      <c r="C81" s="56" t="s">
        <v>29</v>
      </c>
      <c r="F81" s="133" t="str">
        <f>F12</f>
        <v>Odolov, st.p.č. 222, p.p.č. 712/12 a 712/14</v>
      </c>
      <c r="I81" s="134" t="s">
        <v>31</v>
      </c>
      <c r="J81" s="60" t="str">
        <f>IF(J12="","",J12)</f>
        <v>31.10.2016</v>
      </c>
      <c r="L81" s="33"/>
    </row>
    <row r="82" spans="2:12" s="1" customFormat="1" ht="6.75" customHeight="1">
      <c r="B82" s="33"/>
      <c r="I82" s="132"/>
      <c r="L82" s="33"/>
    </row>
    <row r="83" spans="2:12" s="1" customFormat="1" ht="15">
      <c r="B83" s="33"/>
      <c r="C83" s="56" t="s">
        <v>33</v>
      </c>
      <c r="F83" s="133" t="str">
        <f>E15</f>
        <v> </v>
      </c>
      <c r="I83" s="134" t="s">
        <v>39</v>
      </c>
      <c r="J83" s="133" t="str">
        <f>E21</f>
        <v> </v>
      </c>
      <c r="L83" s="33"/>
    </row>
    <row r="84" spans="2:12" s="1" customFormat="1" ht="14.25" customHeight="1">
      <c r="B84" s="33"/>
      <c r="C84" s="56" t="s">
        <v>37</v>
      </c>
      <c r="F84" s="133">
        <f>IF(E18="","",E18)</f>
      </c>
      <c r="I84" s="132"/>
      <c r="L84" s="33"/>
    </row>
    <row r="85" spans="2:12" s="1" customFormat="1" ht="9.75" customHeight="1">
      <c r="B85" s="33"/>
      <c r="I85" s="132"/>
      <c r="L85" s="33"/>
    </row>
    <row r="86" spans="2:20" s="9" customFormat="1" ht="29.25" customHeight="1">
      <c r="B86" s="135"/>
      <c r="C86" s="136" t="s">
        <v>129</v>
      </c>
      <c r="D86" s="137" t="s">
        <v>61</v>
      </c>
      <c r="E86" s="137" t="s">
        <v>57</v>
      </c>
      <c r="F86" s="137" t="s">
        <v>130</v>
      </c>
      <c r="G86" s="137" t="s">
        <v>131</v>
      </c>
      <c r="H86" s="137" t="s">
        <v>132</v>
      </c>
      <c r="I86" s="138" t="s">
        <v>133</v>
      </c>
      <c r="J86" s="137" t="s">
        <v>112</v>
      </c>
      <c r="K86" s="139" t="s">
        <v>134</v>
      </c>
      <c r="L86" s="135"/>
      <c r="M86" s="66" t="s">
        <v>135</v>
      </c>
      <c r="N86" s="67" t="s">
        <v>46</v>
      </c>
      <c r="O86" s="67" t="s">
        <v>136</v>
      </c>
      <c r="P86" s="67" t="s">
        <v>137</v>
      </c>
      <c r="Q86" s="67" t="s">
        <v>138</v>
      </c>
      <c r="R86" s="67" t="s">
        <v>139</v>
      </c>
      <c r="S86" s="67" t="s">
        <v>140</v>
      </c>
      <c r="T86" s="68" t="s">
        <v>141</v>
      </c>
    </row>
    <row r="87" spans="2:63" s="1" customFormat="1" ht="29.25" customHeight="1">
      <c r="B87" s="33"/>
      <c r="C87" s="70" t="s">
        <v>113</v>
      </c>
      <c r="I87" s="132"/>
      <c r="J87" s="140">
        <f>BK87</f>
        <v>0</v>
      </c>
      <c r="L87" s="33"/>
      <c r="M87" s="69"/>
      <c r="N87" s="61"/>
      <c r="O87" s="61"/>
      <c r="P87" s="141">
        <f>P88+P179</f>
        <v>0</v>
      </c>
      <c r="Q87" s="61"/>
      <c r="R87" s="141">
        <f>R88+R179</f>
        <v>131.77087065999999</v>
      </c>
      <c r="S87" s="61"/>
      <c r="T87" s="142">
        <f>T88+T179</f>
        <v>0.26839999999999997</v>
      </c>
      <c r="AT87" s="16" t="s">
        <v>75</v>
      </c>
      <c r="AU87" s="16" t="s">
        <v>114</v>
      </c>
      <c r="BK87" s="143">
        <f>BK88+BK179</f>
        <v>0</v>
      </c>
    </row>
    <row r="88" spans="2:63" s="10" customFormat="1" ht="36.75" customHeight="1">
      <c r="B88" s="144"/>
      <c r="D88" s="145" t="s">
        <v>75</v>
      </c>
      <c r="E88" s="146" t="s">
        <v>142</v>
      </c>
      <c r="F88" s="146" t="s">
        <v>143</v>
      </c>
      <c r="I88" s="147"/>
      <c r="J88" s="148">
        <f>BK88</f>
        <v>0</v>
      </c>
      <c r="L88" s="144"/>
      <c r="M88" s="149"/>
      <c r="N88" s="150"/>
      <c r="O88" s="150"/>
      <c r="P88" s="151">
        <f>P89+P105+P127+P152+P155+P166+P176</f>
        <v>0</v>
      </c>
      <c r="Q88" s="150"/>
      <c r="R88" s="151">
        <f>R89+R105+R127+R152+R155+R166+R176</f>
        <v>130.26329780999998</v>
      </c>
      <c r="S88" s="150"/>
      <c r="T88" s="152">
        <f>T89+T105+T127+T152+T155+T166+T176</f>
        <v>0.26839999999999997</v>
      </c>
      <c r="AR88" s="145" t="s">
        <v>83</v>
      </c>
      <c r="AT88" s="153" t="s">
        <v>75</v>
      </c>
      <c r="AU88" s="153" t="s">
        <v>76</v>
      </c>
      <c r="AY88" s="145" t="s">
        <v>144</v>
      </c>
      <c r="BK88" s="154">
        <f>BK89+BK105+BK127+BK152+BK155+BK166+BK176</f>
        <v>0</v>
      </c>
    </row>
    <row r="89" spans="2:63" s="10" customFormat="1" ht="19.5" customHeight="1">
      <c r="B89" s="144"/>
      <c r="D89" s="155" t="s">
        <v>75</v>
      </c>
      <c r="E89" s="156" t="s">
        <v>83</v>
      </c>
      <c r="F89" s="156" t="s">
        <v>399</v>
      </c>
      <c r="I89" s="147"/>
      <c r="J89" s="157">
        <f>BK89</f>
        <v>0</v>
      </c>
      <c r="L89" s="144"/>
      <c r="M89" s="149"/>
      <c r="N89" s="150"/>
      <c r="O89" s="150"/>
      <c r="P89" s="151">
        <f>SUM(P90:P104)</f>
        <v>0</v>
      </c>
      <c r="Q89" s="150"/>
      <c r="R89" s="151">
        <f>SUM(R90:R104)</f>
        <v>0</v>
      </c>
      <c r="S89" s="150"/>
      <c r="T89" s="152">
        <f>SUM(T90:T104)</f>
        <v>0</v>
      </c>
      <c r="AR89" s="145" t="s">
        <v>83</v>
      </c>
      <c r="AT89" s="153" t="s">
        <v>75</v>
      </c>
      <c r="AU89" s="153" t="s">
        <v>83</v>
      </c>
      <c r="AY89" s="145" t="s">
        <v>144</v>
      </c>
      <c r="BK89" s="154">
        <f>SUM(BK90:BK104)</f>
        <v>0</v>
      </c>
    </row>
    <row r="90" spans="2:65" s="1" customFormat="1" ht="20.25" customHeight="1">
      <c r="B90" s="158"/>
      <c r="C90" s="159" t="s">
        <v>83</v>
      </c>
      <c r="D90" s="159" t="s">
        <v>147</v>
      </c>
      <c r="E90" s="160" t="s">
        <v>400</v>
      </c>
      <c r="F90" s="161" t="s">
        <v>401</v>
      </c>
      <c r="G90" s="162" t="s">
        <v>150</v>
      </c>
      <c r="H90" s="163">
        <v>25.92</v>
      </c>
      <c r="I90" s="164"/>
      <c r="J90" s="165">
        <f>ROUND(I90*H90,2)</f>
        <v>0</v>
      </c>
      <c r="K90" s="161" t="s">
        <v>151</v>
      </c>
      <c r="L90" s="33"/>
      <c r="M90" s="166" t="s">
        <v>27</v>
      </c>
      <c r="N90" s="167" t="s">
        <v>47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</v>
      </c>
      <c r="T90" s="169">
        <f>S90*H90</f>
        <v>0</v>
      </c>
      <c r="AR90" s="16" t="s">
        <v>152</v>
      </c>
      <c r="AT90" s="16" t="s">
        <v>147</v>
      </c>
      <c r="AU90" s="16" t="s">
        <v>85</v>
      </c>
      <c r="AY90" s="16" t="s">
        <v>144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83</v>
      </c>
      <c r="BK90" s="170">
        <f>ROUND(I90*H90,2)</f>
        <v>0</v>
      </c>
      <c r="BL90" s="16" t="s">
        <v>152</v>
      </c>
      <c r="BM90" s="16" t="s">
        <v>402</v>
      </c>
    </row>
    <row r="91" spans="2:47" s="1" customFormat="1" ht="28.5" customHeight="1">
      <c r="B91" s="33"/>
      <c r="D91" s="171" t="s">
        <v>154</v>
      </c>
      <c r="F91" s="172" t="s">
        <v>403</v>
      </c>
      <c r="I91" s="132"/>
      <c r="L91" s="33"/>
      <c r="M91" s="63"/>
      <c r="N91" s="34"/>
      <c r="O91" s="34"/>
      <c r="P91" s="34"/>
      <c r="Q91" s="34"/>
      <c r="R91" s="34"/>
      <c r="S91" s="34"/>
      <c r="T91" s="64"/>
      <c r="AT91" s="16" t="s">
        <v>154</v>
      </c>
      <c r="AU91" s="16" t="s">
        <v>85</v>
      </c>
    </row>
    <row r="92" spans="2:51" s="11" customFormat="1" ht="20.25" customHeight="1">
      <c r="B92" s="173"/>
      <c r="D92" s="174" t="s">
        <v>156</v>
      </c>
      <c r="E92" s="175" t="s">
        <v>404</v>
      </c>
      <c r="F92" s="176" t="s">
        <v>405</v>
      </c>
      <c r="H92" s="177">
        <v>25.92</v>
      </c>
      <c r="I92" s="178"/>
      <c r="L92" s="173"/>
      <c r="M92" s="179"/>
      <c r="N92" s="180"/>
      <c r="O92" s="180"/>
      <c r="P92" s="180"/>
      <c r="Q92" s="180"/>
      <c r="R92" s="180"/>
      <c r="S92" s="180"/>
      <c r="T92" s="181"/>
      <c r="AT92" s="182" t="s">
        <v>156</v>
      </c>
      <c r="AU92" s="182" t="s">
        <v>85</v>
      </c>
      <c r="AV92" s="11" t="s">
        <v>85</v>
      </c>
      <c r="AW92" s="11" t="s">
        <v>40</v>
      </c>
      <c r="AX92" s="11" t="s">
        <v>83</v>
      </c>
      <c r="AY92" s="182" t="s">
        <v>144</v>
      </c>
    </row>
    <row r="93" spans="2:65" s="1" customFormat="1" ht="20.25" customHeight="1">
      <c r="B93" s="158"/>
      <c r="C93" s="159" t="s">
        <v>85</v>
      </c>
      <c r="D93" s="159" t="s">
        <v>147</v>
      </c>
      <c r="E93" s="160" t="s">
        <v>406</v>
      </c>
      <c r="F93" s="161" t="s">
        <v>407</v>
      </c>
      <c r="G93" s="162" t="s">
        <v>150</v>
      </c>
      <c r="H93" s="163">
        <v>25.2</v>
      </c>
      <c r="I93" s="164"/>
      <c r="J93" s="165">
        <f>ROUND(I93*H93,2)</f>
        <v>0</v>
      </c>
      <c r="K93" s="161" t="s">
        <v>151</v>
      </c>
      <c r="L93" s="33"/>
      <c r="M93" s="166" t="s">
        <v>27</v>
      </c>
      <c r="N93" s="167" t="s">
        <v>47</v>
      </c>
      <c r="O93" s="34"/>
      <c r="P93" s="168">
        <f>O93*H93</f>
        <v>0</v>
      </c>
      <c r="Q93" s="168">
        <v>0</v>
      </c>
      <c r="R93" s="168">
        <f>Q93*H93</f>
        <v>0</v>
      </c>
      <c r="S93" s="168">
        <v>0</v>
      </c>
      <c r="T93" s="169">
        <f>S93*H93</f>
        <v>0</v>
      </c>
      <c r="AR93" s="16" t="s">
        <v>152</v>
      </c>
      <c r="AT93" s="16" t="s">
        <v>147</v>
      </c>
      <c r="AU93" s="16" t="s">
        <v>85</v>
      </c>
      <c r="AY93" s="16" t="s">
        <v>144</v>
      </c>
      <c r="BE93" s="170">
        <f>IF(N93="základní",J93,0)</f>
        <v>0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16" t="s">
        <v>83</v>
      </c>
      <c r="BK93" s="170">
        <f>ROUND(I93*H93,2)</f>
        <v>0</v>
      </c>
      <c r="BL93" s="16" t="s">
        <v>152</v>
      </c>
      <c r="BM93" s="16" t="s">
        <v>408</v>
      </c>
    </row>
    <row r="94" spans="2:47" s="1" customFormat="1" ht="28.5" customHeight="1">
      <c r="B94" s="33"/>
      <c r="D94" s="171" t="s">
        <v>154</v>
      </c>
      <c r="F94" s="172" t="s">
        <v>409</v>
      </c>
      <c r="I94" s="132"/>
      <c r="L94" s="33"/>
      <c r="M94" s="63"/>
      <c r="N94" s="34"/>
      <c r="O94" s="34"/>
      <c r="P94" s="34"/>
      <c r="Q94" s="34"/>
      <c r="R94" s="34"/>
      <c r="S94" s="34"/>
      <c r="T94" s="64"/>
      <c r="AT94" s="16" t="s">
        <v>154</v>
      </c>
      <c r="AU94" s="16" t="s">
        <v>85</v>
      </c>
    </row>
    <row r="95" spans="2:51" s="11" customFormat="1" ht="20.25" customHeight="1">
      <c r="B95" s="173"/>
      <c r="D95" s="174" t="s">
        <v>156</v>
      </c>
      <c r="E95" s="175" t="s">
        <v>385</v>
      </c>
      <c r="F95" s="176" t="s">
        <v>410</v>
      </c>
      <c r="H95" s="177">
        <v>25.2</v>
      </c>
      <c r="I95" s="178"/>
      <c r="L95" s="173"/>
      <c r="M95" s="179"/>
      <c r="N95" s="180"/>
      <c r="O95" s="180"/>
      <c r="P95" s="180"/>
      <c r="Q95" s="180"/>
      <c r="R95" s="180"/>
      <c r="S95" s="180"/>
      <c r="T95" s="181"/>
      <c r="AT95" s="182" t="s">
        <v>156</v>
      </c>
      <c r="AU95" s="182" t="s">
        <v>85</v>
      </c>
      <c r="AV95" s="11" t="s">
        <v>85</v>
      </c>
      <c r="AW95" s="11" t="s">
        <v>40</v>
      </c>
      <c r="AX95" s="11" t="s">
        <v>83</v>
      </c>
      <c r="AY95" s="182" t="s">
        <v>144</v>
      </c>
    </row>
    <row r="96" spans="2:65" s="1" customFormat="1" ht="20.25" customHeight="1">
      <c r="B96" s="158"/>
      <c r="C96" s="159" t="s">
        <v>145</v>
      </c>
      <c r="D96" s="159" t="s">
        <v>147</v>
      </c>
      <c r="E96" s="160" t="s">
        <v>411</v>
      </c>
      <c r="F96" s="161" t="s">
        <v>412</v>
      </c>
      <c r="G96" s="162" t="s">
        <v>150</v>
      </c>
      <c r="H96" s="163">
        <v>25.2</v>
      </c>
      <c r="I96" s="164"/>
      <c r="J96" s="165">
        <f>ROUND(I96*H96,2)</f>
        <v>0</v>
      </c>
      <c r="K96" s="161" t="s">
        <v>151</v>
      </c>
      <c r="L96" s="33"/>
      <c r="M96" s="166" t="s">
        <v>27</v>
      </c>
      <c r="N96" s="167" t="s">
        <v>47</v>
      </c>
      <c r="O96" s="34"/>
      <c r="P96" s="168">
        <f>O96*H96</f>
        <v>0</v>
      </c>
      <c r="Q96" s="168">
        <v>0</v>
      </c>
      <c r="R96" s="168">
        <f>Q96*H96</f>
        <v>0</v>
      </c>
      <c r="S96" s="168">
        <v>0</v>
      </c>
      <c r="T96" s="169">
        <f>S96*H96</f>
        <v>0</v>
      </c>
      <c r="AR96" s="16" t="s">
        <v>152</v>
      </c>
      <c r="AT96" s="16" t="s">
        <v>147</v>
      </c>
      <c r="AU96" s="16" t="s">
        <v>85</v>
      </c>
      <c r="AY96" s="16" t="s">
        <v>144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83</v>
      </c>
      <c r="BK96" s="170">
        <f>ROUND(I96*H96,2)</f>
        <v>0</v>
      </c>
      <c r="BL96" s="16" t="s">
        <v>152</v>
      </c>
      <c r="BM96" s="16" t="s">
        <v>413</v>
      </c>
    </row>
    <row r="97" spans="2:47" s="1" customFormat="1" ht="39.75" customHeight="1">
      <c r="B97" s="33"/>
      <c r="D97" s="171" t="s">
        <v>154</v>
      </c>
      <c r="F97" s="172" t="s">
        <v>414</v>
      </c>
      <c r="I97" s="132"/>
      <c r="L97" s="33"/>
      <c r="M97" s="63"/>
      <c r="N97" s="34"/>
      <c r="O97" s="34"/>
      <c r="P97" s="34"/>
      <c r="Q97" s="34"/>
      <c r="R97" s="34"/>
      <c r="S97" s="34"/>
      <c r="T97" s="64"/>
      <c r="AT97" s="16" t="s">
        <v>154</v>
      </c>
      <c r="AU97" s="16" t="s">
        <v>85</v>
      </c>
    </row>
    <row r="98" spans="2:51" s="11" customFormat="1" ht="20.25" customHeight="1">
      <c r="B98" s="173"/>
      <c r="D98" s="174" t="s">
        <v>156</v>
      </c>
      <c r="E98" s="175" t="s">
        <v>27</v>
      </c>
      <c r="F98" s="176" t="s">
        <v>385</v>
      </c>
      <c r="H98" s="177">
        <v>25.2</v>
      </c>
      <c r="I98" s="178"/>
      <c r="L98" s="173"/>
      <c r="M98" s="179"/>
      <c r="N98" s="180"/>
      <c r="O98" s="180"/>
      <c r="P98" s="180"/>
      <c r="Q98" s="180"/>
      <c r="R98" s="180"/>
      <c r="S98" s="180"/>
      <c r="T98" s="181"/>
      <c r="AT98" s="182" t="s">
        <v>156</v>
      </c>
      <c r="AU98" s="182" t="s">
        <v>85</v>
      </c>
      <c r="AV98" s="11" t="s">
        <v>85</v>
      </c>
      <c r="AW98" s="11" t="s">
        <v>40</v>
      </c>
      <c r="AX98" s="11" t="s">
        <v>83</v>
      </c>
      <c r="AY98" s="182" t="s">
        <v>144</v>
      </c>
    </row>
    <row r="99" spans="2:65" s="1" customFormat="1" ht="20.25" customHeight="1">
      <c r="B99" s="158"/>
      <c r="C99" s="159" t="s">
        <v>152</v>
      </c>
      <c r="D99" s="159" t="s">
        <v>147</v>
      </c>
      <c r="E99" s="160" t="s">
        <v>415</v>
      </c>
      <c r="F99" s="161" t="s">
        <v>416</v>
      </c>
      <c r="G99" s="162" t="s">
        <v>150</v>
      </c>
      <c r="H99" s="163">
        <v>25.2</v>
      </c>
      <c r="I99" s="164"/>
      <c r="J99" s="165">
        <f>ROUND(I99*H99,2)</f>
        <v>0</v>
      </c>
      <c r="K99" s="161" t="s">
        <v>151</v>
      </c>
      <c r="L99" s="33"/>
      <c r="M99" s="166" t="s">
        <v>27</v>
      </c>
      <c r="N99" s="167" t="s">
        <v>47</v>
      </c>
      <c r="O99" s="34"/>
      <c r="P99" s="168">
        <f>O99*H99</f>
        <v>0</v>
      </c>
      <c r="Q99" s="168">
        <v>0</v>
      </c>
      <c r="R99" s="168">
        <f>Q99*H99</f>
        <v>0</v>
      </c>
      <c r="S99" s="168">
        <v>0</v>
      </c>
      <c r="T99" s="169">
        <f>S99*H99</f>
        <v>0</v>
      </c>
      <c r="AR99" s="16" t="s">
        <v>152</v>
      </c>
      <c r="AT99" s="16" t="s">
        <v>147</v>
      </c>
      <c r="AU99" s="16" t="s">
        <v>85</v>
      </c>
      <c r="AY99" s="16" t="s">
        <v>144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6" t="s">
        <v>83</v>
      </c>
      <c r="BK99" s="170">
        <f>ROUND(I99*H99,2)</f>
        <v>0</v>
      </c>
      <c r="BL99" s="16" t="s">
        <v>152</v>
      </c>
      <c r="BM99" s="16" t="s">
        <v>417</v>
      </c>
    </row>
    <row r="100" spans="2:47" s="1" customFormat="1" ht="20.25" customHeight="1">
      <c r="B100" s="33"/>
      <c r="D100" s="171" t="s">
        <v>154</v>
      </c>
      <c r="F100" s="172" t="s">
        <v>416</v>
      </c>
      <c r="I100" s="132"/>
      <c r="L100" s="33"/>
      <c r="M100" s="63"/>
      <c r="N100" s="34"/>
      <c r="O100" s="34"/>
      <c r="P100" s="34"/>
      <c r="Q100" s="34"/>
      <c r="R100" s="34"/>
      <c r="S100" s="34"/>
      <c r="T100" s="64"/>
      <c r="AT100" s="16" t="s">
        <v>154</v>
      </c>
      <c r="AU100" s="16" t="s">
        <v>85</v>
      </c>
    </row>
    <row r="101" spans="2:51" s="11" customFormat="1" ht="20.25" customHeight="1">
      <c r="B101" s="173"/>
      <c r="D101" s="174" t="s">
        <v>156</v>
      </c>
      <c r="E101" s="175" t="s">
        <v>27</v>
      </c>
      <c r="F101" s="176" t="s">
        <v>385</v>
      </c>
      <c r="H101" s="177">
        <v>25.2</v>
      </c>
      <c r="I101" s="178"/>
      <c r="L101" s="173"/>
      <c r="M101" s="179"/>
      <c r="N101" s="180"/>
      <c r="O101" s="180"/>
      <c r="P101" s="180"/>
      <c r="Q101" s="180"/>
      <c r="R101" s="180"/>
      <c r="S101" s="180"/>
      <c r="T101" s="181"/>
      <c r="AT101" s="182" t="s">
        <v>156</v>
      </c>
      <c r="AU101" s="182" t="s">
        <v>85</v>
      </c>
      <c r="AV101" s="11" t="s">
        <v>85</v>
      </c>
      <c r="AW101" s="11" t="s">
        <v>40</v>
      </c>
      <c r="AX101" s="11" t="s">
        <v>83</v>
      </c>
      <c r="AY101" s="182" t="s">
        <v>144</v>
      </c>
    </row>
    <row r="102" spans="2:65" s="1" customFormat="1" ht="20.25" customHeight="1">
      <c r="B102" s="158"/>
      <c r="C102" s="159" t="s">
        <v>175</v>
      </c>
      <c r="D102" s="159" t="s">
        <v>147</v>
      </c>
      <c r="E102" s="160" t="s">
        <v>418</v>
      </c>
      <c r="F102" s="161" t="s">
        <v>419</v>
      </c>
      <c r="G102" s="162" t="s">
        <v>160</v>
      </c>
      <c r="H102" s="163">
        <v>45.36</v>
      </c>
      <c r="I102" s="164"/>
      <c r="J102" s="165">
        <f>ROUND(I102*H102,2)</f>
        <v>0</v>
      </c>
      <c r="K102" s="161" t="s">
        <v>151</v>
      </c>
      <c r="L102" s="33"/>
      <c r="M102" s="166" t="s">
        <v>27</v>
      </c>
      <c r="N102" s="167" t="s">
        <v>47</v>
      </c>
      <c r="O102" s="34"/>
      <c r="P102" s="168">
        <f>O102*H102</f>
        <v>0</v>
      </c>
      <c r="Q102" s="168">
        <v>0</v>
      </c>
      <c r="R102" s="168">
        <f>Q102*H102</f>
        <v>0</v>
      </c>
      <c r="S102" s="168">
        <v>0</v>
      </c>
      <c r="T102" s="169">
        <f>S102*H102</f>
        <v>0</v>
      </c>
      <c r="AR102" s="16" t="s">
        <v>152</v>
      </c>
      <c r="AT102" s="16" t="s">
        <v>147</v>
      </c>
      <c r="AU102" s="16" t="s">
        <v>85</v>
      </c>
      <c r="AY102" s="16" t="s">
        <v>144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83</v>
      </c>
      <c r="BK102" s="170">
        <f>ROUND(I102*H102,2)</f>
        <v>0</v>
      </c>
      <c r="BL102" s="16" t="s">
        <v>152</v>
      </c>
      <c r="BM102" s="16" t="s">
        <v>420</v>
      </c>
    </row>
    <row r="103" spans="2:47" s="1" customFormat="1" ht="20.25" customHeight="1">
      <c r="B103" s="33"/>
      <c r="D103" s="171" t="s">
        <v>154</v>
      </c>
      <c r="F103" s="172" t="s">
        <v>421</v>
      </c>
      <c r="I103" s="132"/>
      <c r="L103" s="33"/>
      <c r="M103" s="63"/>
      <c r="N103" s="34"/>
      <c r="O103" s="34"/>
      <c r="P103" s="34"/>
      <c r="Q103" s="34"/>
      <c r="R103" s="34"/>
      <c r="S103" s="34"/>
      <c r="T103" s="64"/>
      <c r="AT103" s="16" t="s">
        <v>154</v>
      </c>
      <c r="AU103" s="16" t="s">
        <v>85</v>
      </c>
    </row>
    <row r="104" spans="2:51" s="11" customFormat="1" ht="20.25" customHeight="1">
      <c r="B104" s="173"/>
      <c r="D104" s="171" t="s">
        <v>156</v>
      </c>
      <c r="E104" s="182" t="s">
        <v>27</v>
      </c>
      <c r="F104" s="183" t="s">
        <v>422</v>
      </c>
      <c r="H104" s="184">
        <v>45.36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82" t="s">
        <v>156</v>
      </c>
      <c r="AU104" s="182" t="s">
        <v>85</v>
      </c>
      <c r="AV104" s="11" t="s">
        <v>85</v>
      </c>
      <c r="AW104" s="11" t="s">
        <v>40</v>
      </c>
      <c r="AX104" s="11" t="s">
        <v>83</v>
      </c>
      <c r="AY104" s="182" t="s">
        <v>144</v>
      </c>
    </row>
    <row r="105" spans="2:63" s="10" customFormat="1" ht="29.25" customHeight="1">
      <c r="B105" s="144"/>
      <c r="D105" s="155" t="s">
        <v>75</v>
      </c>
      <c r="E105" s="156" t="s">
        <v>85</v>
      </c>
      <c r="F105" s="156" t="s">
        <v>423</v>
      </c>
      <c r="I105" s="147"/>
      <c r="J105" s="157">
        <f>BK105</f>
        <v>0</v>
      </c>
      <c r="L105" s="144"/>
      <c r="M105" s="149"/>
      <c r="N105" s="150"/>
      <c r="O105" s="150"/>
      <c r="P105" s="151">
        <f>SUM(P106:P126)</f>
        <v>0</v>
      </c>
      <c r="Q105" s="150"/>
      <c r="R105" s="151">
        <f>SUM(R106:R126)</f>
        <v>107.68260435</v>
      </c>
      <c r="S105" s="150"/>
      <c r="T105" s="152">
        <f>SUM(T106:T126)</f>
        <v>0</v>
      </c>
      <c r="AR105" s="145" t="s">
        <v>83</v>
      </c>
      <c r="AT105" s="153" t="s">
        <v>75</v>
      </c>
      <c r="AU105" s="153" t="s">
        <v>83</v>
      </c>
      <c r="AY105" s="145" t="s">
        <v>144</v>
      </c>
      <c r="BK105" s="154">
        <f>SUM(BK106:BK126)</f>
        <v>0</v>
      </c>
    </row>
    <row r="106" spans="2:65" s="1" customFormat="1" ht="20.25" customHeight="1">
      <c r="B106" s="158"/>
      <c r="C106" s="159" t="s">
        <v>181</v>
      </c>
      <c r="D106" s="159" t="s">
        <v>147</v>
      </c>
      <c r="E106" s="160" t="s">
        <v>424</v>
      </c>
      <c r="F106" s="161" t="s">
        <v>425</v>
      </c>
      <c r="G106" s="162" t="s">
        <v>150</v>
      </c>
      <c r="H106" s="163">
        <v>17.28</v>
      </c>
      <c r="I106" s="164"/>
      <c r="J106" s="165">
        <f>ROUND(I106*H106,2)</f>
        <v>0</v>
      </c>
      <c r="K106" s="161" t="s">
        <v>151</v>
      </c>
      <c r="L106" s="33"/>
      <c r="M106" s="166" t="s">
        <v>27</v>
      </c>
      <c r="N106" s="167" t="s">
        <v>47</v>
      </c>
      <c r="O106" s="34"/>
      <c r="P106" s="168">
        <f>O106*H106</f>
        <v>0</v>
      </c>
      <c r="Q106" s="168">
        <v>2.45329</v>
      </c>
      <c r="R106" s="168">
        <f>Q106*H106</f>
        <v>42.3928512</v>
      </c>
      <c r="S106" s="168">
        <v>0</v>
      </c>
      <c r="T106" s="169">
        <f>S106*H106</f>
        <v>0</v>
      </c>
      <c r="AR106" s="16" t="s">
        <v>152</v>
      </c>
      <c r="AT106" s="16" t="s">
        <v>147</v>
      </c>
      <c r="AU106" s="16" t="s">
        <v>85</v>
      </c>
      <c r="AY106" s="16" t="s">
        <v>144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83</v>
      </c>
      <c r="BK106" s="170">
        <f>ROUND(I106*H106,2)</f>
        <v>0</v>
      </c>
      <c r="BL106" s="16" t="s">
        <v>152</v>
      </c>
      <c r="BM106" s="16" t="s">
        <v>426</v>
      </c>
    </row>
    <row r="107" spans="2:47" s="1" customFormat="1" ht="20.25" customHeight="1">
      <c r="B107" s="33"/>
      <c r="D107" s="171" t="s">
        <v>154</v>
      </c>
      <c r="F107" s="172" t="s">
        <v>427</v>
      </c>
      <c r="I107" s="132"/>
      <c r="L107" s="33"/>
      <c r="M107" s="63"/>
      <c r="N107" s="34"/>
      <c r="O107" s="34"/>
      <c r="P107" s="34"/>
      <c r="Q107" s="34"/>
      <c r="R107" s="34"/>
      <c r="S107" s="34"/>
      <c r="T107" s="64"/>
      <c r="AT107" s="16" t="s">
        <v>154</v>
      </c>
      <c r="AU107" s="16" t="s">
        <v>85</v>
      </c>
    </row>
    <row r="108" spans="2:51" s="11" customFormat="1" ht="20.25" customHeight="1">
      <c r="B108" s="173"/>
      <c r="D108" s="174" t="s">
        <v>156</v>
      </c>
      <c r="E108" s="175" t="s">
        <v>27</v>
      </c>
      <c r="F108" s="176" t="s">
        <v>428</v>
      </c>
      <c r="H108" s="177">
        <v>17.28</v>
      </c>
      <c r="I108" s="178"/>
      <c r="L108" s="173"/>
      <c r="M108" s="179"/>
      <c r="N108" s="180"/>
      <c r="O108" s="180"/>
      <c r="P108" s="180"/>
      <c r="Q108" s="180"/>
      <c r="R108" s="180"/>
      <c r="S108" s="180"/>
      <c r="T108" s="181"/>
      <c r="AT108" s="182" t="s">
        <v>156</v>
      </c>
      <c r="AU108" s="182" t="s">
        <v>85</v>
      </c>
      <c r="AV108" s="11" t="s">
        <v>85</v>
      </c>
      <c r="AW108" s="11" t="s">
        <v>40</v>
      </c>
      <c r="AX108" s="11" t="s">
        <v>83</v>
      </c>
      <c r="AY108" s="182" t="s">
        <v>144</v>
      </c>
    </row>
    <row r="109" spans="2:65" s="1" customFormat="1" ht="20.25" customHeight="1">
      <c r="B109" s="158"/>
      <c r="C109" s="159" t="s">
        <v>188</v>
      </c>
      <c r="D109" s="159" t="s">
        <v>147</v>
      </c>
      <c r="E109" s="160" t="s">
        <v>429</v>
      </c>
      <c r="F109" s="161" t="s">
        <v>430</v>
      </c>
      <c r="G109" s="162" t="s">
        <v>166</v>
      </c>
      <c r="H109" s="163">
        <v>36</v>
      </c>
      <c r="I109" s="164"/>
      <c r="J109" s="165">
        <f>ROUND(I109*H109,2)</f>
        <v>0</v>
      </c>
      <c r="K109" s="161" t="s">
        <v>151</v>
      </c>
      <c r="L109" s="33"/>
      <c r="M109" s="166" t="s">
        <v>27</v>
      </c>
      <c r="N109" s="167" t="s">
        <v>47</v>
      </c>
      <c r="O109" s="34"/>
      <c r="P109" s="168">
        <f>O109*H109</f>
        <v>0</v>
      </c>
      <c r="Q109" s="168">
        <v>0.00103</v>
      </c>
      <c r="R109" s="168">
        <f>Q109*H109</f>
        <v>0.03708</v>
      </c>
      <c r="S109" s="168">
        <v>0</v>
      </c>
      <c r="T109" s="169">
        <f>S109*H109</f>
        <v>0</v>
      </c>
      <c r="AR109" s="16" t="s">
        <v>152</v>
      </c>
      <c r="AT109" s="16" t="s">
        <v>147</v>
      </c>
      <c r="AU109" s="16" t="s">
        <v>85</v>
      </c>
      <c r="AY109" s="16" t="s">
        <v>144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16" t="s">
        <v>83</v>
      </c>
      <c r="BK109" s="170">
        <f>ROUND(I109*H109,2)</f>
        <v>0</v>
      </c>
      <c r="BL109" s="16" t="s">
        <v>152</v>
      </c>
      <c r="BM109" s="16" t="s">
        <v>431</v>
      </c>
    </row>
    <row r="110" spans="2:47" s="1" customFormat="1" ht="39.75" customHeight="1">
      <c r="B110" s="33"/>
      <c r="D110" s="171" t="s">
        <v>154</v>
      </c>
      <c r="F110" s="172" t="s">
        <v>432</v>
      </c>
      <c r="I110" s="132"/>
      <c r="L110" s="33"/>
      <c r="M110" s="63"/>
      <c r="N110" s="34"/>
      <c r="O110" s="34"/>
      <c r="P110" s="34"/>
      <c r="Q110" s="34"/>
      <c r="R110" s="34"/>
      <c r="S110" s="34"/>
      <c r="T110" s="64"/>
      <c r="AT110" s="16" t="s">
        <v>154</v>
      </c>
      <c r="AU110" s="16" t="s">
        <v>85</v>
      </c>
    </row>
    <row r="111" spans="2:51" s="11" customFormat="1" ht="20.25" customHeight="1">
      <c r="B111" s="173"/>
      <c r="D111" s="174" t="s">
        <v>156</v>
      </c>
      <c r="E111" s="175" t="s">
        <v>395</v>
      </c>
      <c r="F111" s="176" t="s">
        <v>433</v>
      </c>
      <c r="H111" s="177">
        <v>36</v>
      </c>
      <c r="I111" s="178"/>
      <c r="L111" s="173"/>
      <c r="M111" s="179"/>
      <c r="N111" s="180"/>
      <c r="O111" s="180"/>
      <c r="P111" s="180"/>
      <c r="Q111" s="180"/>
      <c r="R111" s="180"/>
      <c r="S111" s="180"/>
      <c r="T111" s="181"/>
      <c r="AT111" s="182" t="s">
        <v>156</v>
      </c>
      <c r="AU111" s="182" t="s">
        <v>85</v>
      </c>
      <c r="AV111" s="11" t="s">
        <v>85</v>
      </c>
      <c r="AW111" s="11" t="s">
        <v>40</v>
      </c>
      <c r="AX111" s="11" t="s">
        <v>83</v>
      </c>
      <c r="AY111" s="182" t="s">
        <v>144</v>
      </c>
    </row>
    <row r="112" spans="2:65" s="1" customFormat="1" ht="20.25" customHeight="1">
      <c r="B112" s="158"/>
      <c r="C112" s="159" t="s">
        <v>195</v>
      </c>
      <c r="D112" s="159" t="s">
        <v>147</v>
      </c>
      <c r="E112" s="160" t="s">
        <v>434</v>
      </c>
      <c r="F112" s="161" t="s">
        <v>435</v>
      </c>
      <c r="G112" s="162" t="s">
        <v>166</v>
      </c>
      <c r="H112" s="163">
        <v>36</v>
      </c>
      <c r="I112" s="164"/>
      <c r="J112" s="165">
        <f>ROUND(I112*H112,2)</f>
        <v>0</v>
      </c>
      <c r="K112" s="161" t="s">
        <v>151</v>
      </c>
      <c r="L112" s="33"/>
      <c r="M112" s="166" t="s">
        <v>27</v>
      </c>
      <c r="N112" s="167" t="s">
        <v>47</v>
      </c>
      <c r="O112" s="34"/>
      <c r="P112" s="168">
        <f>O112*H112</f>
        <v>0</v>
      </c>
      <c r="Q112" s="168">
        <v>0</v>
      </c>
      <c r="R112" s="168">
        <f>Q112*H112</f>
        <v>0</v>
      </c>
      <c r="S112" s="168">
        <v>0</v>
      </c>
      <c r="T112" s="169">
        <f>S112*H112</f>
        <v>0</v>
      </c>
      <c r="AR112" s="16" t="s">
        <v>152</v>
      </c>
      <c r="AT112" s="16" t="s">
        <v>147</v>
      </c>
      <c r="AU112" s="16" t="s">
        <v>85</v>
      </c>
      <c r="AY112" s="16" t="s">
        <v>144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16" t="s">
        <v>83</v>
      </c>
      <c r="BK112" s="170">
        <f>ROUND(I112*H112,2)</f>
        <v>0</v>
      </c>
      <c r="BL112" s="16" t="s">
        <v>152</v>
      </c>
      <c r="BM112" s="16" t="s">
        <v>436</v>
      </c>
    </row>
    <row r="113" spans="2:47" s="1" customFormat="1" ht="39.75" customHeight="1">
      <c r="B113" s="33"/>
      <c r="D113" s="171" t="s">
        <v>154</v>
      </c>
      <c r="F113" s="172" t="s">
        <v>437</v>
      </c>
      <c r="I113" s="132"/>
      <c r="L113" s="33"/>
      <c r="M113" s="63"/>
      <c r="N113" s="34"/>
      <c r="O113" s="34"/>
      <c r="P113" s="34"/>
      <c r="Q113" s="34"/>
      <c r="R113" s="34"/>
      <c r="S113" s="34"/>
      <c r="T113" s="64"/>
      <c r="AT113" s="16" t="s">
        <v>154</v>
      </c>
      <c r="AU113" s="16" t="s">
        <v>85</v>
      </c>
    </row>
    <row r="114" spans="2:51" s="11" customFormat="1" ht="20.25" customHeight="1">
      <c r="B114" s="173"/>
      <c r="D114" s="174" t="s">
        <v>156</v>
      </c>
      <c r="E114" s="175" t="s">
        <v>27</v>
      </c>
      <c r="F114" s="176" t="s">
        <v>395</v>
      </c>
      <c r="H114" s="177">
        <v>36</v>
      </c>
      <c r="I114" s="178"/>
      <c r="L114" s="173"/>
      <c r="M114" s="179"/>
      <c r="N114" s="180"/>
      <c r="O114" s="180"/>
      <c r="P114" s="180"/>
      <c r="Q114" s="180"/>
      <c r="R114" s="180"/>
      <c r="S114" s="180"/>
      <c r="T114" s="181"/>
      <c r="AT114" s="182" t="s">
        <v>156</v>
      </c>
      <c r="AU114" s="182" t="s">
        <v>85</v>
      </c>
      <c r="AV114" s="11" t="s">
        <v>85</v>
      </c>
      <c r="AW114" s="11" t="s">
        <v>40</v>
      </c>
      <c r="AX114" s="11" t="s">
        <v>83</v>
      </c>
      <c r="AY114" s="182" t="s">
        <v>144</v>
      </c>
    </row>
    <row r="115" spans="2:65" s="1" customFormat="1" ht="20.25" customHeight="1">
      <c r="B115" s="158"/>
      <c r="C115" s="159" t="s">
        <v>200</v>
      </c>
      <c r="D115" s="159" t="s">
        <v>147</v>
      </c>
      <c r="E115" s="160" t="s">
        <v>438</v>
      </c>
      <c r="F115" s="161" t="s">
        <v>439</v>
      </c>
      <c r="G115" s="162" t="s">
        <v>150</v>
      </c>
      <c r="H115" s="163">
        <v>25.92</v>
      </c>
      <c r="I115" s="164"/>
      <c r="J115" s="165">
        <f>ROUND(I115*H115,2)</f>
        <v>0</v>
      </c>
      <c r="K115" s="161" t="s">
        <v>151</v>
      </c>
      <c r="L115" s="33"/>
      <c r="M115" s="166" t="s">
        <v>27</v>
      </c>
      <c r="N115" s="167" t="s">
        <v>47</v>
      </c>
      <c r="O115" s="34"/>
      <c r="P115" s="168">
        <f>O115*H115</f>
        <v>0</v>
      </c>
      <c r="Q115" s="168">
        <v>2.45329</v>
      </c>
      <c r="R115" s="168">
        <f>Q115*H115</f>
        <v>63.5892768</v>
      </c>
      <c r="S115" s="168">
        <v>0</v>
      </c>
      <c r="T115" s="169">
        <f>S115*H115</f>
        <v>0</v>
      </c>
      <c r="AR115" s="16" t="s">
        <v>152</v>
      </c>
      <c r="AT115" s="16" t="s">
        <v>147</v>
      </c>
      <c r="AU115" s="16" t="s">
        <v>85</v>
      </c>
      <c r="AY115" s="16" t="s">
        <v>144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83</v>
      </c>
      <c r="BK115" s="170">
        <f>ROUND(I115*H115,2)</f>
        <v>0</v>
      </c>
      <c r="BL115" s="16" t="s">
        <v>152</v>
      </c>
      <c r="BM115" s="16" t="s">
        <v>440</v>
      </c>
    </row>
    <row r="116" spans="2:51" s="11" customFormat="1" ht="20.25" customHeight="1">
      <c r="B116" s="173"/>
      <c r="D116" s="174" t="s">
        <v>156</v>
      </c>
      <c r="E116" s="175" t="s">
        <v>393</v>
      </c>
      <c r="F116" s="176" t="s">
        <v>441</v>
      </c>
      <c r="H116" s="177">
        <v>25.92</v>
      </c>
      <c r="I116" s="178"/>
      <c r="L116" s="173"/>
      <c r="M116" s="179"/>
      <c r="N116" s="180"/>
      <c r="O116" s="180"/>
      <c r="P116" s="180"/>
      <c r="Q116" s="180"/>
      <c r="R116" s="180"/>
      <c r="S116" s="180"/>
      <c r="T116" s="181"/>
      <c r="AT116" s="182" t="s">
        <v>156</v>
      </c>
      <c r="AU116" s="182" t="s">
        <v>85</v>
      </c>
      <c r="AV116" s="11" t="s">
        <v>85</v>
      </c>
      <c r="AW116" s="11" t="s">
        <v>40</v>
      </c>
      <c r="AX116" s="11" t="s">
        <v>83</v>
      </c>
      <c r="AY116" s="182" t="s">
        <v>144</v>
      </c>
    </row>
    <row r="117" spans="2:65" s="1" customFormat="1" ht="20.25" customHeight="1">
      <c r="B117" s="158"/>
      <c r="C117" s="159" t="s">
        <v>206</v>
      </c>
      <c r="D117" s="159" t="s">
        <v>147</v>
      </c>
      <c r="E117" s="160" t="s">
        <v>442</v>
      </c>
      <c r="F117" s="161" t="s">
        <v>443</v>
      </c>
      <c r="G117" s="162" t="s">
        <v>166</v>
      </c>
      <c r="H117" s="163">
        <v>14.4</v>
      </c>
      <c r="I117" s="164"/>
      <c r="J117" s="165">
        <f>ROUND(I117*H117,2)</f>
        <v>0</v>
      </c>
      <c r="K117" s="161" t="s">
        <v>151</v>
      </c>
      <c r="L117" s="33"/>
      <c r="M117" s="166" t="s">
        <v>27</v>
      </c>
      <c r="N117" s="167" t="s">
        <v>47</v>
      </c>
      <c r="O117" s="34"/>
      <c r="P117" s="168">
        <f>O117*H117</f>
        <v>0</v>
      </c>
      <c r="Q117" s="168">
        <v>0.00103</v>
      </c>
      <c r="R117" s="168">
        <f>Q117*H117</f>
        <v>0.014832000000000001</v>
      </c>
      <c r="S117" s="168">
        <v>0</v>
      </c>
      <c r="T117" s="169">
        <f>S117*H117</f>
        <v>0</v>
      </c>
      <c r="AR117" s="16" t="s">
        <v>152</v>
      </c>
      <c r="AT117" s="16" t="s">
        <v>147</v>
      </c>
      <c r="AU117" s="16" t="s">
        <v>85</v>
      </c>
      <c r="AY117" s="16" t="s">
        <v>144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83</v>
      </c>
      <c r="BK117" s="170">
        <f>ROUND(I117*H117,2)</f>
        <v>0</v>
      </c>
      <c r="BL117" s="16" t="s">
        <v>152</v>
      </c>
      <c r="BM117" s="16" t="s">
        <v>444</v>
      </c>
    </row>
    <row r="118" spans="2:47" s="1" customFormat="1" ht="39.75" customHeight="1">
      <c r="B118" s="33"/>
      <c r="D118" s="171" t="s">
        <v>154</v>
      </c>
      <c r="F118" s="172" t="s">
        <v>445</v>
      </c>
      <c r="I118" s="132"/>
      <c r="L118" s="33"/>
      <c r="M118" s="63"/>
      <c r="N118" s="34"/>
      <c r="O118" s="34"/>
      <c r="P118" s="34"/>
      <c r="Q118" s="34"/>
      <c r="R118" s="34"/>
      <c r="S118" s="34"/>
      <c r="T118" s="64"/>
      <c r="AT118" s="16" t="s">
        <v>154</v>
      </c>
      <c r="AU118" s="16" t="s">
        <v>85</v>
      </c>
    </row>
    <row r="119" spans="2:51" s="11" customFormat="1" ht="20.25" customHeight="1">
      <c r="B119" s="173"/>
      <c r="D119" s="174" t="s">
        <v>156</v>
      </c>
      <c r="E119" s="175" t="s">
        <v>99</v>
      </c>
      <c r="F119" s="176" t="s">
        <v>446</v>
      </c>
      <c r="H119" s="177">
        <v>14.4</v>
      </c>
      <c r="I119" s="178"/>
      <c r="L119" s="173"/>
      <c r="M119" s="179"/>
      <c r="N119" s="180"/>
      <c r="O119" s="180"/>
      <c r="P119" s="180"/>
      <c r="Q119" s="180"/>
      <c r="R119" s="180"/>
      <c r="S119" s="180"/>
      <c r="T119" s="181"/>
      <c r="AT119" s="182" t="s">
        <v>156</v>
      </c>
      <c r="AU119" s="182" t="s">
        <v>85</v>
      </c>
      <c r="AV119" s="11" t="s">
        <v>85</v>
      </c>
      <c r="AW119" s="11" t="s">
        <v>40</v>
      </c>
      <c r="AX119" s="11" t="s">
        <v>83</v>
      </c>
      <c r="AY119" s="182" t="s">
        <v>144</v>
      </c>
    </row>
    <row r="120" spans="2:65" s="1" customFormat="1" ht="20.25" customHeight="1">
      <c r="B120" s="158"/>
      <c r="C120" s="159" t="s">
        <v>213</v>
      </c>
      <c r="D120" s="159" t="s">
        <v>147</v>
      </c>
      <c r="E120" s="160" t="s">
        <v>447</v>
      </c>
      <c r="F120" s="161" t="s">
        <v>448</v>
      </c>
      <c r="G120" s="162" t="s">
        <v>166</v>
      </c>
      <c r="H120" s="163">
        <v>14.4</v>
      </c>
      <c r="I120" s="164"/>
      <c r="J120" s="165">
        <f>ROUND(I120*H120,2)</f>
        <v>0</v>
      </c>
      <c r="K120" s="161" t="s">
        <v>151</v>
      </c>
      <c r="L120" s="33"/>
      <c r="M120" s="166" t="s">
        <v>27</v>
      </c>
      <c r="N120" s="167" t="s">
        <v>47</v>
      </c>
      <c r="O120" s="34"/>
      <c r="P120" s="168">
        <f>O120*H120</f>
        <v>0</v>
      </c>
      <c r="Q120" s="168">
        <v>0</v>
      </c>
      <c r="R120" s="168">
        <f>Q120*H120</f>
        <v>0</v>
      </c>
      <c r="S120" s="168">
        <v>0</v>
      </c>
      <c r="T120" s="169">
        <f>S120*H120</f>
        <v>0</v>
      </c>
      <c r="AR120" s="16" t="s">
        <v>152</v>
      </c>
      <c r="AT120" s="16" t="s">
        <v>147</v>
      </c>
      <c r="AU120" s="16" t="s">
        <v>85</v>
      </c>
      <c r="AY120" s="16" t="s">
        <v>144</v>
      </c>
      <c r="BE120" s="170">
        <f>IF(N120="základní",J120,0)</f>
        <v>0</v>
      </c>
      <c r="BF120" s="170">
        <f>IF(N120="snížená",J120,0)</f>
        <v>0</v>
      </c>
      <c r="BG120" s="170">
        <f>IF(N120="zákl. přenesená",J120,0)</f>
        <v>0</v>
      </c>
      <c r="BH120" s="170">
        <f>IF(N120="sníž. přenesená",J120,0)</f>
        <v>0</v>
      </c>
      <c r="BI120" s="170">
        <f>IF(N120="nulová",J120,0)</f>
        <v>0</v>
      </c>
      <c r="BJ120" s="16" t="s">
        <v>83</v>
      </c>
      <c r="BK120" s="170">
        <f>ROUND(I120*H120,2)</f>
        <v>0</v>
      </c>
      <c r="BL120" s="16" t="s">
        <v>152</v>
      </c>
      <c r="BM120" s="16" t="s">
        <v>449</v>
      </c>
    </row>
    <row r="121" spans="2:47" s="1" customFormat="1" ht="39.75" customHeight="1">
      <c r="B121" s="33"/>
      <c r="D121" s="171" t="s">
        <v>154</v>
      </c>
      <c r="F121" s="172" t="s">
        <v>450</v>
      </c>
      <c r="I121" s="132"/>
      <c r="L121" s="33"/>
      <c r="M121" s="63"/>
      <c r="N121" s="34"/>
      <c r="O121" s="34"/>
      <c r="P121" s="34"/>
      <c r="Q121" s="34"/>
      <c r="R121" s="34"/>
      <c r="S121" s="34"/>
      <c r="T121" s="64"/>
      <c r="AT121" s="16" t="s">
        <v>154</v>
      </c>
      <c r="AU121" s="16" t="s">
        <v>85</v>
      </c>
    </row>
    <row r="122" spans="2:51" s="11" customFormat="1" ht="20.25" customHeight="1">
      <c r="B122" s="173"/>
      <c r="D122" s="174" t="s">
        <v>156</v>
      </c>
      <c r="E122" s="175" t="s">
        <v>27</v>
      </c>
      <c r="F122" s="176" t="s">
        <v>99</v>
      </c>
      <c r="H122" s="177">
        <v>14.4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82" t="s">
        <v>156</v>
      </c>
      <c r="AU122" s="182" t="s">
        <v>85</v>
      </c>
      <c r="AV122" s="11" t="s">
        <v>85</v>
      </c>
      <c r="AW122" s="11" t="s">
        <v>40</v>
      </c>
      <c r="AX122" s="11" t="s">
        <v>83</v>
      </c>
      <c r="AY122" s="182" t="s">
        <v>144</v>
      </c>
    </row>
    <row r="123" spans="2:65" s="1" customFormat="1" ht="20.25" customHeight="1">
      <c r="B123" s="158"/>
      <c r="C123" s="159" t="s">
        <v>219</v>
      </c>
      <c r="D123" s="159" t="s">
        <v>147</v>
      </c>
      <c r="E123" s="160" t="s">
        <v>451</v>
      </c>
      <c r="F123" s="161" t="s">
        <v>452</v>
      </c>
      <c r="G123" s="162" t="s">
        <v>160</v>
      </c>
      <c r="H123" s="163">
        <v>1.555</v>
      </c>
      <c r="I123" s="164"/>
      <c r="J123" s="165">
        <f>ROUND(I123*H123,2)</f>
        <v>0</v>
      </c>
      <c r="K123" s="161" t="s">
        <v>151</v>
      </c>
      <c r="L123" s="33"/>
      <c r="M123" s="166" t="s">
        <v>27</v>
      </c>
      <c r="N123" s="167" t="s">
        <v>47</v>
      </c>
      <c r="O123" s="34"/>
      <c r="P123" s="168">
        <f>O123*H123</f>
        <v>0</v>
      </c>
      <c r="Q123" s="168">
        <v>1.06017</v>
      </c>
      <c r="R123" s="168">
        <f>Q123*H123</f>
        <v>1.64856435</v>
      </c>
      <c r="S123" s="168">
        <v>0</v>
      </c>
      <c r="T123" s="169">
        <f>S123*H123</f>
        <v>0</v>
      </c>
      <c r="AR123" s="16" t="s">
        <v>152</v>
      </c>
      <c r="AT123" s="16" t="s">
        <v>147</v>
      </c>
      <c r="AU123" s="16" t="s">
        <v>85</v>
      </c>
      <c r="AY123" s="16" t="s">
        <v>144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83</v>
      </c>
      <c r="BK123" s="170">
        <f>ROUND(I123*H123,2)</f>
        <v>0</v>
      </c>
      <c r="BL123" s="16" t="s">
        <v>152</v>
      </c>
      <c r="BM123" s="16" t="s">
        <v>453</v>
      </c>
    </row>
    <row r="124" spans="2:47" s="1" customFormat="1" ht="20.25" customHeight="1">
      <c r="B124" s="33"/>
      <c r="D124" s="171" t="s">
        <v>154</v>
      </c>
      <c r="F124" s="172" t="s">
        <v>454</v>
      </c>
      <c r="I124" s="132"/>
      <c r="L124" s="33"/>
      <c r="M124" s="63"/>
      <c r="N124" s="34"/>
      <c r="O124" s="34"/>
      <c r="P124" s="34"/>
      <c r="Q124" s="34"/>
      <c r="R124" s="34"/>
      <c r="S124" s="34"/>
      <c r="T124" s="64"/>
      <c r="AT124" s="16" t="s">
        <v>154</v>
      </c>
      <c r="AU124" s="16" t="s">
        <v>85</v>
      </c>
    </row>
    <row r="125" spans="2:51" s="11" customFormat="1" ht="20.25" customHeight="1">
      <c r="B125" s="173"/>
      <c r="D125" s="171" t="s">
        <v>156</v>
      </c>
      <c r="E125" s="182" t="s">
        <v>27</v>
      </c>
      <c r="F125" s="183" t="s">
        <v>455</v>
      </c>
      <c r="H125" s="184">
        <v>1.555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82" t="s">
        <v>156</v>
      </c>
      <c r="AU125" s="182" t="s">
        <v>85</v>
      </c>
      <c r="AV125" s="11" t="s">
        <v>85</v>
      </c>
      <c r="AW125" s="11" t="s">
        <v>40</v>
      </c>
      <c r="AX125" s="11" t="s">
        <v>76</v>
      </c>
      <c r="AY125" s="182" t="s">
        <v>144</v>
      </c>
    </row>
    <row r="126" spans="2:51" s="12" customFormat="1" ht="20.25" customHeight="1">
      <c r="B126" s="200"/>
      <c r="D126" s="171" t="s">
        <v>156</v>
      </c>
      <c r="E126" s="201" t="s">
        <v>27</v>
      </c>
      <c r="F126" s="202" t="s">
        <v>456</v>
      </c>
      <c r="H126" s="203">
        <v>1.555</v>
      </c>
      <c r="I126" s="204"/>
      <c r="L126" s="200"/>
      <c r="M126" s="205"/>
      <c r="N126" s="206"/>
      <c r="O126" s="206"/>
      <c r="P126" s="206"/>
      <c r="Q126" s="206"/>
      <c r="R126" s="206"/>
      <c r="S126" s="206"/>
      <c r="T126" s="207"/>
      <c r="AT126" s="208" t="s">
        <v>156</v>
      </c>
      <c r="AU126" s="208" t="s">
        <v>85</v>
      </c>
      <c r="AV126" s="12" t="s">
        <v>152</v>
      </c>
      <c r="AW126" s="12" t="s">
        <v>40</v>
      </c>
      <c r="AX126" s="12" t="s">
        <v>83</v>
      </c>
      <c r="AY126" s="208" t="s">
        <v>144</v>
      </c>
    </row>
    <row r="127" spans="2:63" s="10" customFormat="1" ht="29.25" customHeight="1">
      <c r="B127" s="144"/>
      <c r="D127" s="155" t="s">
        <v>75</v>
      </c>
      <c r="E127" s="156" t="s">
        <v>145</v>
      </c>
      <c r="F127" s="156" t="s">
        <v>146</v>
      </c>
      <c r="I127" s="147"/>
      <c r="J127" s="157">
        <f>BK127</f>
        <v>0</v>
      </c>
      <c r="L127" s="144"/>
      <c r="M127" s="149"/>
      <c r="N127" s="150"/>
      <c r="O127" s="150"/>
      <c r="P127" s="151">
        <f>SUM(P128:P151)</f>
        <v>0</v>
      </c>
      <c r="Q127" s="150"/>
      <c r="R127" s="151">
        <f>SUM(R128:R151)</f>
        <v>1.1736</v>
      </c>
      <c r="S127" s="150"/>
      <c r="T127" s="152">
        <f>SUM(T128:T151)</f>
        <v>0</v>
      </c>
      <c r="AR127" s="145" t="s">
        <v>83</v>
      </c>
      <c r="AT127" s="153" t="s">
        <v>75</v>
      </c>
      <c r="AU127" s="153" t="s">
        <v>83</v>
      </c>
      <c r="AY127" s="145" t="s">
        <v>144</v>
      </c>
      <c r="BK127" s="154">
        <f>SUM(BK128:BK151)</f>
        <v>0</v>
      </c>
    </row>
    <row r="128" spans="2:65" s="1" customFormat="1" ht="20.25" customHeight="1">
      <c r="B128" s="158"/>
      <c r="C128" s="159" t="s">
        <v>224</v>
      </c>
      <c r="D128" s="159" t="s">
        <v>147</v>
      </c>
      <c r="E128" s="160" t="s">
        <v>457</v>
      </c>
      <c r="F128" s="161" t="s">
        <v>458</v>
      </c>
      <c r="G128" s="162" t="s">
        <v>203</v>
      </c>
      <c r="H128" s="163">
        <v>40</v>
      </c>
      <c r="I128" s="164"/>
      <c r="J128" s="165">
        <f>ROUND(I128*H128,2)</f>
        <v>0</v>
      </c>
      <c r="K128" s="161" t="s">
        <v>151</v>
      </c>
      <c r="L128" s="33"/>
      <c r="M128" s="166" t="s">
        <v>27</v>
      </c>
      <c r="N128" s="167" t="s">
        <v>47</v>
      </c>
      <c r="O128" s="34"/>
      <c r="P128" s="168">
        <f>O128*H128</f>
        <v>0</v>
      </c>
      <c r="Q128" s="168">
        <v>8E-05</v>
      </c>
      <c r="R128" s="168">
        <f>Q128*H128</f>
        <v>0.0032</v>
      </c>
      <c r="S128" s="168">
        <v>0</v>
      </c>
      <c r="T128" s="169">
        <f>S128*H128</f>
        <v>0</v>
      </c>
      <c r="AR128" s="16" t="s">
        <v>152</v>
      </c>
      <c r="AT128" s="16" t="s">
        <v>147</v>
      </c>
      <c r="AU128" s="16" t="s">
        <v>85</v>
      </c>
      <c r="AY128" s="16" t="s">
        <v>144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83</v>
      </c>
      <c r="BK128" s="170">
        <f>ROUND(I128*H128,2)</f>
        <v>0</v>
      </c>
      <c r="BL128" s="16" t="s">
        <v>152</v>
      </c>
      <c r="BM128" s="16" t="s">
        <v>459</v>
      </c>
    </row>
    <row r="129" spans="2:65" s="1" customFormat="1" ht="20.25" customHeight="1">
      <c r="B129" s="158"/>
      <c r="C129" s="186" t="s">
        <v>228</v>
      </c>
      <c r="D129" s="186" t="s">
        <v>207</v>
      </c>
      <c r="E129" s="187" t="s">
        <v>460</v>
      </c>
      <c r="F129" s="188" t="s">
        <v>461</v>
      </c>
      <c r="G129" s="189" t="s">
        <v>203</v>
      </c>
      <c r="H129" s="190">
        <v>40</v>
      </c>
      <c r="I129" s="191"/>
      <c r="J129" s="192">
        <f>ROUND(I129*H129,2)</f>
        <v>0</v>
      </c>
      <c r="K129" s="188" t="s">
        <v>27</v>
      </c>
      <c r="L129" s="193"/>
      <c r="M129" s="194" t="s">
        <v>27</v>
      </c>
      <c r="N129" s="195" t="s">
        <v>47</v>
      </c>
      <c r="O129" s="34"/>
      <c r="P129" s="168">
        <f>O129*H129</f>
        <v>0</v>
      </c>
      <c r="Q129" s="168">
        <v>0.0052</v>
      </c>
      <c r="R129" s="168">
        <f>Q129*H129</f>
        <v>0.208</v>
      </c>
      <c r="S129" s="168">
        <v>0</v>
      </c>
      <c r="T129" s="169">
        <f>S129*H129</f>
        <v>0</v>
      </c>
      <c r="AR129" s="16" t="s">
        <v>195</v>
      </c>
      <c r="AT129" s="16" t="s">
        <v>207</v>
      </c>
      <c r="AU129" s="16" t="s">
        <v>85</v>
      </c>
      <c r="AY129" s="16" t="s">
        <v>144</v>
      </c>
      <c r="BE129" s="170">
        <f>IF(N129="základní",J129,0)</f>
        <v>0</v>
      </c>
      <c r="BF129" s="170">
        <f>IF(N129="snížená",J129,0)</f>
        <v>0</v>
      </c>
      <c r="BG129" s="170">
        <f>IF(N129="zákl. přenesená",J129,0)</f>
        <v>0</v>
      </c>
      <c r="BH129" s="170">
        <f>IF(N129="sníž. přenesená",J129,0)</f>
        <v>0</v>
      </c>
      <c r="BI129" s="170">
        <f>IF(N129="nulová",J129,0)</f>
        <v>0</v>
      </c>
      <c r="BJ129" s="16" t="s">
        <v>83</v>
      </c>
      <c r="BK129" s="170">
        <f>ROUND(I129*H129,2)</f>
        <v>0</v>
      </c>
      <c r="BL129" s="16" t="s">
        <v>152</v>
      </c>
      <c r="BM129" s="16" t="s">
        <v>462</v>
      </c>
    </row>
    <row r="130" spans="2:65" s="1" customFormat="1" ht="20.25" customHeight="1">
      <c r="B130" s="158"/>
      <c r="C130" s="159" t="s">
        <v>15</v>
      </c>
      <c r="D130" s="159" t="s">
        <v>147</v>
      </c>
      <c r="E130" s="160" t="s">
        <v>463</v>
      </c>
      <c r="F130" s="161" t="s">
        <v>464</v>
      </c>
      <c r="G130" s="162" t="s">
        <v>203</v>
      </c>
      <c r="H130" s="163">
        <v>2</v>
      </c>
      <c r="I130" s="164"/>
      <c r="J130" s="165">
        <f>ROUND(I130*H130,2)</f>
        <v>0</v>
      </c>
      <c r="K130" s="161" t="s">
        <v>151</v>
      </c>
      <c r="L130" s="33"/>
      <c r="M130" s="166" t="s">
        <v>27</v>
      </c>
      <c r="N130" s="167" t="s">
        <v>47</v>
      </c>
      <c r="O130" s="34"/>
      <c r="P130" s="168">
        <f>O130*H130</f>
        <v>0</v>
      </c>
      <c r="Q130" s="168">
        <v>0</v>
      </c>
      <c r="R130" s="168">
        <f>Q130*H130</f>
        <v>0</v>
      </c>
      <c r="S130" s="168">
        <v>0</v>
      </c>
      <c r="T130" s="169">
        <f>S130*H130</f>
        <v>0</v>
      </c>
      <c r="AR130" s="16" t="s">
        <v>152</v>
      </c>
      <c r="AT130" s="16" t="s">
        <v>147</v>
      </c>
      <c r="AU130" s="16" t="s">
        <v>85</v>
      </c>
      <c r="AY130" s="16" t="s">
        <v>144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16" t="s">
        <v>83</v>
      </c>
      <c r="BK130" s="170">
        <f>ROUND(I130*H130,2)</f>
        <v>0</v>
      </c>
      <c r="BL130" s="16" t="s">
        <v>152</v>
      </c>
      <c r="BM130" s="16" t="s">
        <v>465</v>
      </c>
    </row>
    <row r="131" spans="2:47" s="1" customFormat="1" ht="28.5" customHeight="1">
      <c r="B131" s="33"/>
      <c r="D131" s="174" t="s">
        <v>154</v>
      </c>
      <c r="F131" s="185" t="s">
        <v>466</v>
      </c>
      <c r="I131" s="132"/>
      <c r="L131" s="33"/>
      <c r="M131" s="63"/>
      <c r="N131" s="34"/>
      <c r="O131" s="34"/>
      <c r="P131" s="34"/>
      <c r="Q131" s="34"/>
      <c r="R131" s="34"/>
      <c r="S131" s="34"/>
      <c r="T131" s="64"/>
      <c r="AT131" s="16" t="s">
        <v>154</v>
      </c>
      <c r="AU131" s="16" t="s">
        <v>85</v>
      </c>
    </row>
    <row r="132" spans="2:65" s="1" customFormat="1" ht="39.75" customHeight="1">
      <c r="B132" s="158"/>
      <c r="C132" s="186" t="s">
        <v>239</v>
      </c>
      <c r="D132" s="186" t="s">
        <v>207</v>
      </c>
      <c r="E132" s="187" t="s">
        <v>467</v>
      </c>
      <c r="F132" s="188" t="s">
        <v>468</v>
      </c>
      <c r="G132" s="189" t="s">
        <v>203</v>
      </c>
      <c r="H132" s="190">
        <v>2</v>
      </c>
      <c r="I132" s="191"/>
      <c r="J132" s="192">
        <f>ROUND(I132*H132,2)</f>
        <v>0</v>
      </c>
      <c r="K132" s="188" t="s">
        <v>27</v>
      </c>
      <c r="L132" s="193"/>
      <c r="M132" s="194" t="s">
        <v>27</v>
      </c>
      <c r="N132" s="195" t="s">
        <v>47</v>
      </c>
      <c r="O132" s="34"/>
      <c r="P132" s="168">
        <f>O132*H132</f>
        <v>0</v>
      </c>
      <c r="Q132" s="168">
        <v>0.154</v>
      </c>
      <c r="R132" s="168">
        <f>Q132*H132</f>
        <v>0.308</v>
      </c>
      <c r="S132" s="168">
        <v>0</v>
      </c>
      <c r="T132" s="169">
        <f>S132*H132</f>
        <v>0</v>
      </c>
      <c r="AR132" s="16" t="s">
        <v>195</v>
      </c>
      <c r="AT132" s="16" t="s">
        <v>207</v>
      </c>
      <c r="AU132" s="16" t="s">
        <v>85</v>
      </c>
      <c r="AY132" s="16" t="s">
        <v>144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83</v>
      </c>
      <c r="BK132" s="170">
        <f>ROUND(I132*H132,2)</f>
        <v>0</v>
      </c>
      <c r="BL132" s="16" t="s">
        <v>152</v>
      </c>
      <c r="BM132" s="16" t="s">
        <v>469</v>
      </c>
    </row>
    <row r="133" spans="2:65" s="1" customFormat="1" ht="20.25" customHeight="1">
      <c r="B133" s="158"/>
      <c r="C133" s="159" t="s">
        <v>247</v>
      </c>
      <c r="D133" s="159" t="s">
        <v>147</v>
      </c>
      <c r="E133" s="160" t="s">
        <v>470</v>
      </c>
      <c r="F133" s="161" t="s">
        <v>471</v>
      </c>
      <c r="G133" s="162" t="s">
        <v>203</v>
      </c>
      <c r="H133" s="163">
        <v>2</v>
      </c>
      <c r="I133" s="164"/>
      <c r="J133" s="165">
        <f>ROUND(I133*H133,2)</f>
        <v>0</v>
      </c>
      <c r="K133" s="161" t="s">
        <v>151</v>
      </c>
      <c r="L133" s="33"/>
      <c r="M133" s="166" t="s">
        <v>27</v>
      </c>
      <c r="N133" s="167" t="s">
        <v>47</v>
      </c>
      <c r="O133" s="34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16" t="s">
        <v>152</v>
      </c>
      <c r="AT133" s="16" t="s">
        <v>147</v>
      </c>
      <c r="AU133" s="16" t="s">
        <v>85</v>
      </c>
      <c r="AY133" s="16" t="s">
        <v>144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83</v>
      </c>
      <c r="BK133" s="170">
        <f>ROUND(I133*H133,2)</f>
        <v>0</v>
      </c>
      <c r="BL133" s="16" t="s">
        <v>152</v>
      </c>
      <c r="BM133" s="16" t="s">
        <v>472</v>
      </c>
    </row>
    <row r="134" spans="2:47" s="1" customFormat="1" ht="28.5" customHeight="1">
      <c r="B134" s="33"/>
      <c r="D134" s="174" t="s">
        <v>154</v>
      </c>
      <c r="F134" s="185" t="s">
        <v>473</v>
      </c>
      <c r="I134" s="132"/>
      <c r="L134" s="33"/>
      <c r="M134" s="63"/>
      <c r="N134" s="34"/>
      <c r="O134" s="34"/>
      <c r="P134" s="34"/>
      <c r="Q134" s="34"/>
      <c r="R134" s="34"/>
      <c r="S134" s="34"/>
      <c r="T134" s="64"/>
      <c r="AT134" s="16" t="s">
        <v>154</v>
      </c>
      <c r="AU134" s="16" t="s">
        <v>85</v>
      </c>
    </row>
    <row r="135" spans="2:65" s="1" customFormat="1" ht="39.75" customHeight="1">
      <c r="B135" s="158"/>
      <c r="C135" s="186" t="s">
        <v>252</v>
      </c>
      <c r="D135" s="186" t="s">
        <v>207</v>
      </c>
      <c r="E135" s="187" t="s">
        <v>474</v>
      </c>
      <c r="F135" s="188" t="s">
        <v>475</v>
      </c>
      <c r="G135" s="189" t="s">
        <v>203</v>
      </c>
      <c r="H135" s="190">
        <v>2</v>
      </c>
      <c r="I135" s="191"/>
      <c r="J135" s="192">
        <f>ROUND(I135*H135,2)</f>
        <v>0</v>
      </c>
      <c r="K135" s="188" t="s">
        <v>27</v>
      </c>
      <c r="L135" s="193"/>
      <c r="M135" s="194" t="s">
        <v>27</v>
      </c>
      <c r="N135" s="195" t="s">
        <v>47</v>
      </c>
      <c r="O135" s="34"/>
      <c r="P135" s="168">
        <f>O135*H135</f>
        <v>0</v>
      </c>
      <c r="Q135" s="168">
        <v>0.158</v>
      </c>
      <c r="R135" s="168">
        <f>Q135*H135</f>
        <v>0.316</v>
      </c>
      <c r="S135" s="168">
        <v>0</v>
      </c>
      <c r="T135" s="169">
        <f>S135*H135</f>
        <v>0</v>
      </c>
      <c r="AR135" s="16" t="s">
        <v>195</v>
      </c>
      <c r="AT135" s="16" t="s">
        <v>207</v>
      </c>
      <c r="AU135" s="16" t="s">
        <v>85</v>
      </c>
      <c r="AY135" s="16" t="s">
        <v>144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83</v>
      </c>
      <c r="BK135" s="170">
        <f>ROUND(I135*H135,2)</f>
        <v>0</v>
      </c>
      <c r="BL135" s="16" t="s">
        <v>152</v>
      </c>
      <c r="BM135" s="16" t="s">
        <v>476</v>
      </c>
    </row>
    <row r="136" spans="2:65" s="1" customFormat="1" ht="28.5" customHeight="1">
      <c r="B136" s="158"/>
      <c r="C136" s="159" t="s">
        <v>257</v>
      </c>
      <c r="D136" s="159" t="s">
        <v>147</v>
      </c>
      <c r="E136" s="160" t="s">
        <v>477</v>
      </c>
      <c r="F136" s="161" t="s">
        <v>478</v>
      </c>
      <c r="G136" s="162" t="s">
        <v>191</v>
      </c>
      <c r="H136" s="163">
        <v>120</v>
      </c>
      <c r="I136" s="164"/>
      <c r="J136" s="165">
        <f>ROUND(I136*H136,2)</f>
        <v>0</v>
      </c>
      <c r="K136" s="161" t="s">
        <v>27</v>
      </c>
      <c r="L136" s="33"/>
      <c r="M136" s="166" t="s">
        <v>27</v>
      </c>
      <c r="N136" s="167" t="s">
        <v>47</v>
      </c>
      <c r="O136" s="34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AR136" s="16" t="s">
        <v>152</v>
      </c>
      <c r="AT136" s="16" t="s">
        <v>147</v>
      </c>
      <c r="AU136" s="16" t="s">
        <v>85</v>
      </c>
      <c r="AY136" s="16" t="s">
        <v>144</v>
      </c>
      <c r="BE136" s="170">
        <f>IF(N136="základní",J136,0)</f>
        <v>0</v>
      </c>
      <c r="BF136" s="170">
        <f>IF(N136="snížená",J136,0)</f>
        <v>0</v>
      </c>
      <c r="BG136" s="170">
        <f>IF(N136="zákl. přenesená",J136,0)</f>
        <v>0</v>
      </c>
      <c r="BH136" s="170">
        <f>IF(N136="sníž. přenesená",J136,0)</f>
        <v>0</v>
      </c>
      <c r="BI136" s="170">
        <f>IF(N136="nulová",J136,0)</f>
        <v>0</v>
      </c>
      <c r="BJ136" s="16" t="s">
        <v>83</v>
      </c>
      <c r="BK136" s="170">
        <f>ROUND(I136*H136,2)</f>
        <v>0</v>
      </c>
      <c r="BL136" s="16" t="s">
        <v>152</v>
      </c>
      <c r="BM136" s="16" t="s">
        <v>479</v>
      </c>
    </row>
    <row r="137" spans="2:47" s="1" customFormat="1" ht="28.5" customHeight="1">
      <c r="B137" s="33"/>
      <c r="D137" s="174" t="s">
        <v>154</v>
      </c>
      <c r="F137" s="185" t="s">
        <v>480</v>
      </c>
      <c r="I137" s="132"/>
      <c r="L137" s="33"/>
      <c r="M137" s="63"/>
      <c r="N137" s="34"/>
      <c r="O137" s="34"/>
      <c r="P137" s="34"/>
      <c r="Q137" s="34"/>
      <c r="R137" s="34"/>
      <c r="S137" s="34"/>
      <c r="T137" s="64"/>
      <c r="AT137" s="16" t="s">
        <v>154</v>
      </c>
      <c r="AU137" s="16" t="s">
        <v>85</v>
      </c>
    </row>
    <row r="138" spans="2:65" s="1" customFormat="1" ht="20.25" customHeight="1">
      <c r="B138" s="158"/>
      <c r="C138" s="186" t="s">
        <v>263</v>
      </c>
      <c r="D138" s="186" t="s">
        <v>207</v>
      </c>
      <c r="E138" s="187" t="s">
        <v>481</v>
      </c>
      <c r="F138" s="188" t="s">
        <v>482</v>
      </c>
      <c r="G138" s="189" t="s">
        <v>191</v>
      </c>
      <c r="H138" s="190">
        <v>120</v>
      </c>
      <c r="I138" s="191"/>
      <c r="J138" s="192">
        <f>ROUND(I138*H138,2)</f>
        <v>0</v>
      </c>
      <c r="K138" s="188" t="s">
        <v>151</v>
      </c>
      <c r="L138" s="193"/>
      <c r="M138" s="194" t="s">
        <v>27</v>
      </c>
      <c r="N138" s="195" t="s">
        <v>47</v>
      </c>
      <c r="O138" s="34"/>
      <c r="P138" s="168">
        <f>O138*H138</f>
        <v>0</v>
      </c>
      <c r="Q138" s="168">
        <v>0.0008</v>
      </c>
      <c r="R138" s="168">
        <f>Q138*H138</f>
        <v>0.096</v>
      </c>
      <c r="S138" s="168">
        <v>0</v>
      </c>
      <c r="T138" s="169">
        <f>S138*H138</f>
        <v>0</v>
      </c>
      <c r="AR138" s="16" t="s">
        <v>195</v>
      </c>
      <c r="AT138" s="16" t="s">
        <v>207</v>
      </c>
      <c r="AU138" s="16" t="s">
        <v>85</v>
      </c>
      <c r="AY138" s="16" t="s">
        <v>144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83</v>
      </c>
      <c r="BK138" s="170">
        <f>ROUND(I138*H138,2)</f>
        <v>0</v>
      </c>
      <c r="BL138" s="16" t="s">
        <v>152</v>
      </c>
      <c r="BM138" s="16" t="s">
        <v>483</v>
      </c>
    </row>
    <row r="139" spans="2:47" s="1" customFormat="1" ht="28.5" customHeight="1">
      <c r="B139" s="33"/>
      <c r="D139" s="171" t="s">
        <v>154</v>
      </c>
      <c r="F139" s="172" t="s">
        <v>484</v>
      </c>
      <c r="I139" s="132"/>
      <c r="L139" s="33"/>
      <c r="M139" s="63"/>
      <c r="N139" s="34"/>
      <c r="O139" s="34"/>
      <c r="P139" s="34"/>
      <c r="Q139" s="34"/>
      <c r="R139" s="34"/>
      <c r="S139" s="34"/>
      <c r="T139" s="64"/>
      <c r="AT139" s="16" t="s">
        <v>154</v>
      </c>
      <c r="AU139" s="16" t="s">
        <v>85</v>
      </c>
    </row>
    <row r="140" spans="2:47" s="1" customFormat="1" ht="39.75" customHeight="1">
      <c r="B140" s="33"/>
      <c r="D140" s="174" t="s">
        <v>485</v>
      </c>
      <c r="F140" s="209" t="s">
        <v>486</v>
      </c>
      <c r="I140" s="132"/>
      <c r="L140" s="33"/>
      <c r="M140" s="63"/>
      <c r="N140" s="34"/>
      <c r="O140" s="34"/>
      <c r="P140" s="34"/>
      <c r="Q140" s="34"/>
      <c r="R140" s="34"/>
      <c r="S140" s="34"/>
      <c r="T140" s="64"/>
      <c r="AT140" s="16" t="s">
        <v>485</v>
      </c>
      <c r="AU140" s="16" t="s">
        <v>85</v>
      </c>
    </row>
    <row r="141" spans="2:65" s="1" customFormat="1" ht="20.25" customHeight="1">
      <c r="B141" s="158"/>
      <c r="C141" s="186" t="s">
        <v>14</v>
      </c>
      <c r="D141" s="186" t="s">
        <v>207</v>
      </c>
      <c r="E141" s="187" t="s">
        <v>487</v>
      </c>
      <c r="F141" s="188" t="s">
        <v>488</v>
      </c>
      <c r="G141" s="189" t="s">
        <v>191</v>
      </c>
      <c r="H141" s="190">
        <v>120</v>
      </c>
      <c r="I141" s="191"/>
      <c r="J141" s="192">
        <f>ROUND(I141*H141,2)</f>
        <v>0</v>
      </c>
      <c r="K141" s="188" t="s">
        <v>27</v>
      </c>
      <c r="L141" s="193"/>
      <c r="M141" s="194" t="s">
        <v>27</v>
      </c>
      <c r="N141" s="195" t="s">
        <v>47</v>
      </c>
      <c r="O141" s="34"/>
      <c r="P141" s="168">
        <f>O141*H141</f>
        <v>0</v>
      </c>
      <c r="Q141" s="168">
        <v>0.0015</v>
      </c>
      <c r="R141" s="168">
        <f>Q141*H141</f>
        <v>0.18</v>
      </c>
      <c r="S141" s="168">
        <v>0</v>
      </c>
      <c r="T141" s="169">
        <f>S141*H141</f>
        <v>0</v>
      </c>
      <c r="AR141" s="16" t="s">
        <v>195</v>
      </c>
      <c r="AT141" s="16" t="s">
        <v>207</v>
      </c>
      <c r="AU141" s="16" t="s">
        <v>85</v>
      </c>
      <c r="AY141" s="16" t="s">
        <v>144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83</v>
      </c>
      <c r="BK141" s="170">
        <f>ROUND(I141*H141,2)</f>
        <v>0</v>
      </c>
      <c r="BL141" s="16" t="s">
        <v>152</v>
      </c>
      <c r="BM141" s="16" t="s">
        <v>489</v>
      </c>
    </row>
    <row r="142" spans="2:47" s="1" customFormat="1" ht="28.5" customHeight="1">
      <c r="B142" s="33"/>
      <c r="D142" s="174" t="s">
        <v>154</v>
      </c>
      <c r="F142" s="185" t="s">
        <v>490</v>
      </c>
      <c r="I142" s="132"/>
      <c r="L142" s="33"/>
      <c r="M142" s="63"/>
      <c r="N142" s="34"/>
      <c r="O142" s="34"/>
      <c r="P142" s="34"/>
      <c r="Q142" s="34"/>
      <c r="R142" s="34"/>
      <c r="S142" s="34"/>
      <c r="T142" s="64"/>
      <c r="AT142" s="16" t="s">
        <v>154</v>
      </c>
      <c r="AU142" s="16" t="s">
        <v>85</v>
      </c>
    </row>
    <row r="143" spans="2:65" s="1" customFormat="1" ht="20.25" customHeight="1">
      <c r="B143" s="158"/>
      <c r="C143" s="159" t="s">
        <v>278</v>
      </c>
      <c r="D143" s="159" t="s">
        <v>147</v>
      </c>
      <c r="E143" s="160" t="s">
        <v>491</v>
      </c>
      <c r="F143" s="161" t="s">
        <v>492</v>
      </c>
      <c r="G143" s="162" t="s">
        <v>191</v>
      </c>
      <c r="H143" s="163">
        <v>1560</v>
      </c>
      <c r="I143" s="164"/>
      <c r="J143" s="165">
        <f>ROUND(I143*H143,2)</f>
        <v>0</v>
      </c>
      <c r="K143" s="161" t="s">
        <v>151</v>
      </c>
      <c r="L143" s="33"/>
      <c r="M143" s="166" t="s">
        <v>27</v>
      </c>
      <c r="N143" s="167" t="s">
        <v>47</v>
      </c>
      <c r="O143" s="34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6" t="s">
        <v>152</v>
      </c>
      <c r="AT143" s="16" t="s">
        <v>147</v>
      </c>
      <c r="AU143" s="16" t="s">
        <v>85</v>
      </c>
      <c r="AY143" s="16" t="s">
        <v>144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83</v>
      </c>
      <c r="BK143" s="170">
        <f>ROUND(I143*H143,2)</f>
        <v>0</v>
      </c>
      <c r="BL143" s="16" t="s">
        <v>152</v>
      </c>
      <c r="BM143" s="16" t="s">
        <v>493</v>
      </c>
    </row>
    <row r="144" spans="2:47" s="1" customFormat="1" ht="28.5" customHeight="1">
      <c r="B144" s="33"/>
      <c r="D144" s="171" t="s">
        <v>154</v>
      </c>
      <c r="F144" s="172" t="s">
        <v>494</v>
      </c>
      <c r="I144" s="132"/>
      <c r="L144" s="33"/>
      <c r="M144" s="63"/>
      <c r="N144" s="34"/>
      <c r="O144" s="34"/>
      <c r="P144" s="34"/>
      <c r="Q144" s="34"/>
      <c r="R144" s="34"/>
      <c r="S144" s="34"/>
      <c r="T144" s="64"/>
      <c r="AT144" s="16" t="s">
        <v>154</v>
      </c>
      <c r="AU144" s="16" t="s">
        <v>85</v>
      </c>
    </row>
    <row r="145" spans="2:51" s="11" customFormat="1" ht="20.25" customHeight="1">
      <c r="B145" s="173"/>
      <c r="D145" s="174" t="s">
        <v>156</v>
      </c>
      <c r="E145" s="175" t="s">
        <v>27</v>
      </c>
      <c r="F145" s="176" t="s">
        <v>495</v>
      </c>
      <c r="H145" s="177">
        <v>1560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82" t="s">
        <v>156</v>
      </c>
      <c r="AU145" s="182" t="s">
        <v>85</v>
      </c>
      <c r="AV145" s="11" t="s">
        <v>85</v>
      </c>
      <c r="AW145" s="11" t="s">
        <v>40</v>
      </c>
      <c r="AX145" s="11" t="s">
        <v>83</v>
      </c>
      <c r="AY145" s="182" t="s">
        <v>144</v>
      </c>
    </row>
    <row r="146" spans="2:65" s="1" customFormat="1" ht="20.25" customHeight="1">
      <c r="B146" s="158"/>
      <c r="C146" s="186" t="s">
        <v>283</v>
      </c>
      <c r="D146" s="186" t="s">
        <v>207</v>
      </c>
      <c r="E146" s="187" t="s">
        <v>496</v>
      </c>
      <c r="F146" s="188" t="s">
        <v>497</v>
      </c>
      <c r="G146" s="189" t="s">
        <v>191</v>
      </c>
      <c r="H146" s="190">
        <v>1560</v>
      </c>
      <c r="I146" s="191"/>
      <c r="J146" s="192">
        <f>ROUND(I146*H146,2)</f>
        <v>0</v>
      </c>
      <c r="K146" s="188" t="s">
        <v>27</v>
      </c>
      <c r="L146" s="193"/>
      <c r="M146" s="194" t="s">
        <v>27</v>
      </c>
      <c r="N146" s="195" t="s">
        <v>47</v>
      </c>
      <c r="O146" s="34"/>
      <c r="P146" s="168">
        <f>O146*H146</f>
        <v>0</v>
      </c>
      <c r="Q146" s="168">
        <v>4E-05</v>
      </c>
      <c r="R146" s="168">
        <f>Q146*H146</f>
        <v>0.062400000000000004</v>
      </c>
      <c r="S146" s="168">
        <v>0</v>
      </c>
      <c r="T146" s="169">
        <f>S146*H146</f>
        <v>0</v>
      </c>
      <c r="AR146" s="16" t="s">
        <v>195</v>
      </c>
      <c r="AT146" s="16" t="s">
        <v>207</v>
      </c>
      <c r="AU146" s="16" t="s">
        <v>85</v>
      </c>
      <c r="AY146" s="16" t="s">
        <v>144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83</v>
      </c>
      <c r="BK146" s="170">
        <f>ROUND(I146*H146,2)</f>
        <v>0</v>
      </c>
      <c r="BL146" s="16" t="s">
        <v>152</v>
      </c>
      <c r="BM146" s="16" t="s">
        <v>498</v>
      </c>
    </row>
    <row r="147" spans="2:47" s="1" customFormat="1" ht="20.25" customHeight="1">
      <c r="B147" s="33"/>
      <c r="D147" s="171" t="s">
        <v>154</v>
      </c>
      <c r="F147" s="172" t="s">
        <v>499</v>
      </c>
      <c r="I147" s="132"/>
      <c r="L147" s="33"/>
      <c r="M147" s="63"/>
      <c r="N147" s="34"/>
      <c r="O147" s="34"/>
      <c r="P147" s="34"/>
      <c r="Q147" s="34"/>
      <c r="R147" s="34"/>
      <c r="S147" s="34"/>
      <c r="T147" s="64"/>
      <c r="AT147" s="16" t="s">
        <v>154</v>
      </c>
      <c r="AU147" s="16" t="s">
        <v>85</v>
      </c>
    </row>
    <row r="148" spans="2:51" s="11" customFormat="1" ht="20.25" customHeight="1">
      <c r="B148" s="173"/>
      <c r="D148" s="174" t="s">
        <v>156</v>
      </c>
      <c r="E148" s="175" t="s">
        <v>27</v>
      </c>
      <c r="F148" s="176" t="s">
        <v>495</v>
      </c>
      <c r="H148" s="177">
        <v>1560</v>
      </c>
      <c r="I148" s="178"/>
      <c r="L148" s="173"/>
      <c r="M148" s="179"/>
      <c r="N148" s="180"/>
      <c r="O148" s="180"/>
      <c r="P148" s="180"/>
      <c r="Q148" s="180"/>
      <c r="R148" s="180"/>
      <c r="S148" s="180"/>
      <c r="T148" s="181"/>
      <c r="AT148" s="182" t="s">
        <v>156</v>
      </c>
      <c r="AU148" s="182" t="s">
        <v>85</v>
      </c>
      <c r="AV148" s="11" t="s">
        <v>85</v>
      </c>
      <c r="AW148" s="11" t="s">
        <v>40</v>
      </c>
      <c r="AX148" s="11" t="s">
        <v>83</v>
      </c>
      <c r="AY148" s="182" t="s">
        <v>144</v>
      </c>
    </row>
    <row r="149" spans="2:65" s="1" customFormat="1" ht="20.25" customHeight="1">
      <c r="B149" s="158"/>
      <c r="C149" s="159" t="s">
        <v>289</v>
      </c>
      <c r="D149" s="159" t="s">
        <v>147</v>
      </c>
      <c r="E149" s="160" t="s">
        <v>500</v>
      </c>
      <c r="F149" s="161" t="s">
        <v>501</v>
      </c>
      <c r="G149" s="162" t="s">
        <v>191</v>
      </c>
      <c r="H149" s="163">
        <v>120</v>
      </c>
      <c r="I149" s="164"/>
      <c r="J149" s="165">
        <f>ROUND(I149*H149,2)</f>
        <v>0</v>
      </c>
      <c r="K149" s="161" t="s">
        <v>27</v>
      </c>
      <c r="L149" s="33"/>
      <c r="M149" s="166" t="s">
        <v>27</v>
      </c>
      <c r="N149" s="167" t="s">
        <v>47</v>
      </c>
      <c r="O149" s="34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6" t="s">
        <v>152</v>
      </c>
      <c r="AT149" s="16" t="s">
        <v>147</v>
      </c>
      <c r="AU149" s="16" t="s">
        <v>85</v>
      </c>
      <c r="AY149" s="16" t="s">
        <v>144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83</v>
      </c>
      <c r="BK149" s="170">
        <f>ROUND(I149*H149,2)</f>
        <v>0</v>
      </c>
      <c r="BL149" s="16" t="s">
        <v>152</v>
      </c>
      <c r="BM149" s="16" t="s">
        <v>502</v>
      </c>
    </row>
    <row r="150" spans="2:65" s="1" customFormat="1" ht="20.25" customHeight="1">
      <c r="B150" s="158"/>
      <c r="C150" s="159" t="s">
        <v>294</v>
      </c>
      <c r="D150" s="159" t="s">
        <v>147</v>
      </c>
      <c r="E150" s="160" t="s">
        <v>503</v>
      </c>
      <c r="F150" s="161" t="s">
        <v>504</v>
      </c>
      <c r="G150" s="162" t="s">
        <v>203</v>
      </c>
      <c r="H150" s="163">
        <v>6000</v>
      </c>
      <c r="I150" s="164"/>
      <c r="J150" s="165">
        <f>ROUND(I150*H150,2)</f>
        <v>0</v>
      </c>
      <c r="K150" s="161" t="s">
        <v>27</v>
      </c>
      <c r="L150" s="33"/>
      <c r="M150" s="166" t="s">
        <v>27</v>
      </c>
      <c r="N150" s="167" t="s">
        <v>47</v>
      </c>
      <c r="O150" s="34"/>
      <c r="P150" s="168">
        <f>O150*H150</f>
        <v>0</v>
      </c>
      <c r="Q150" s="168">
        <v>0</v>
      </c>
      <c r="R150" s="168">
        <f>Q150*H150</f>
        <v>0</v>
      </c>
      <c r="S150" s="168">
        <v>0</v>
      </c>
      <c r="T150" s="169">
        <f>S150*H150</f>
        <v>0</v>
      </c>
      <c r="AR150" s="16" t="s">
        <v>152</v>
      </c>
      <c r="AT150" s="16" t="s">
        <v>147</v>
      </c>
      <c r="AU150" s="16" t="s">
        <v>85</v>
      </c>
      <c r="AY150" s="16" t="s">
        <v>144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6" t="s">
        <v>83</v>
      </c>
      <c r="BK150" s="170">
        <f>ROUND(I150*H150,2)</f>
        <v>0</v>
      </c>
      <c r="BL150" s="16" t="s">
        <v>152</v>
      </c>
      <c r="BM150" s="16" t="s">
        <v>505</v>
      </c>
    </row>
    <row r="151" spans="2:51" s="11" customFormat="1" ht="20.25" customHeight="1">
      <c r="B151" s="173"/>
      <c r="D151" s="171" t="s">
        <v>156</v>
      </c>
      <c r="E151" s="182" t="s">
        <v>27</v>
      </c>
      <c r="F151" s="183" t="s">
        <v>506</v>
      </c>
      <c r="H151" s="184">
        <v>6000</v>
      </c>
      <c r="I151" s="178"/>
      <c r="L151" s="173"/>
      <c r="M151" s="179"/>
      <c r="N151" s="180"/>
      <c r="O151" s="180"/>
      <c r="P151" s="180"/>
      <c r="Q151" s="180"/>
      <c r="R151" s="180"/>
      <c r="S151" s="180"/>
      <c r="T151" s="181"/>
      <c r="AT151" s="182" t="s">
        <v>156</v>
      </c>
      <c r="AU151" s="182" t="s">
        <v>85</v>
      </c>
      <c r="AV151" s="11" t="s">
        <v>85</v>
      </c>
      <c r="AW151" s="11" t="s">
        <v>40</v>
      </c>
      <c r="AX151" s="11" t="s">
        <v>83</v>
      </c>
      <c r="AY151" s="182" t="s">
        <v>144</v>
      </c>
    </row>
    <row r="152" spans="2:63" s="10" customFormat="1" ht="29.25" customHeight="1">
      <c r="B152" s="144"/>
      <c r="D152" s="155" t="s">
        <v>75</v>
      </c>
      <c r="E152" s="156" t="s">
        <v>181</v>
      </c>
      <c r="F152" s="156" t="s">
        <v>182</v>
      </c>
      <c r="I152" s="147"/>
      <c r="J152" s="157">
        <f>BK152</f>
        <v>0</v>
      </c>
      <c r="L152" s="144"/>
      <c r="M152" s="149"/>
      <c r="N152" s="150"/>
      <c r="O152" s="150"/>
      <c r="P152" s="151">
        <f>SUM(P153:P154)</f>
        <v>0</v>
      </c>
      <c r="Q152" s="150"/>
      <c r="R152" s="151">
        <f>SUM(R153:R154)</f>
        <v>0.3590934600000001</v>
      </c>
      <c r="S152" s="150"/>
      <c r="T152" s="152">
        <f>SUM(T153:T154)</f>
        <v>0</v>
      </c>
      <c r="AR152" s="145" t="s">
        <v>83</v>
      </c>
      <c r="AT152" s="153" t="s">
        <v>75</v>
      </c>
      <c r="AU152" s="153" t="s">
        <v>83</v>
      </c>
      <c r="AY152" s="145" t="s">
        <v>144</v>
      </c>
      <c r="BK152" s="154">
        <f>SUM(BK153:BK154)</f>
        <v>0</v>
      </c>
    </row>
    <row r="153" spans="2:65" s="1" customFormat="1" ht="20.25" customHeight="1">
      <c r="B153" s="158"/>
      <c r="C153" s="159" t="s">
        <v>300</v>
      </c>
      <c r="D153" s="159" t="s">
        <v>147</v>
      </c>
      <c r="E153" s="160" t="s">
        <v>507</v>
      </c>
      <c r="F153" s="161" t="s">
        <v>508</v>
      </c>
      <c r="G153" s="162" t="s">
        <v>160</v>
      </c>
      <c r="H153" s="163">
        <v>0.341</v>
      </c>
      <c r="I153" s="164"/>
      <c r="J153" s="165">
        <f>ROUND(I153*H153,2)</f>
        <v>0</v>
      </c>
      <c r="K153" s="161" t="s">
        <v>151</v>
      </c>
      <c r="L153" s="33"/>
      <c r="M153" s="166" t="s">
        <v>27</v>
      </c>
      <c r="N153" s="167" t="s">
        <v>47</v>
      </c>
      <c r="O153" s="34"/>
      <c r="P153" s="168">
        <f>O153*H153</f>
        <v>0</v>
      </c>
      <c r="Q153" s="168">
        <v>1.05306</v>
      </c>
      <c r="R153" s="168">
        <f>Q153*H153</f>
        <v>0.3590934600000001</v>
      </c>
      <c r="S153" s="168">
        <v>0</v>
      </c>
      <c r="T153" s="169">
        <f>S153*H153</f>
        <v>0</v>
      </c>
      <c r="AR153" s="16" t="s">
        <v>152</v>
      </c>
      <c r="AT153" s="16" t="s">
        <v>147</v>
      </c>
      <c r="AU153" s="16" t="s">
        <v>85</v>
      </c>
      <c r="AY153" s="16" t="s">
        <v>144</v>
      </c>
      <c r="BE153" s="170">
        <f>IF(N153="základní",J153,0)</f>
        <v>0</v>
      </c>
      <c r="BF153" s="170">
        <f>IF(N153="snížená",J153,0)</f>
        <v>0</v>
      </c>
      <c r="BG153" s="170">
        <f>IF(N153="zákl. přenesená",J153,0)</f>
        <v>0</v>
      </c>
      <c r="BH153" s="170">
        <f>IF(N153="sníž. přenesená",J153,0)</f>
        <v>0</v>
      </c>
      <c r="BI153" s="170">
        <f>IF(N153="nulová",J153,0)</f>
        <v>0</v>
      </c>
      <c r="BJ153" s="16" t="s">
        <v>83</v>
      </c>
      <c r="BK153" s="170">
        <f>ROUND(I153*H153,2)</f>
        <v>0</v>
      </c>
      <c r="BL153" s="16" t="s">
        <v>152</v>
      </c>
      <c r="BM153" s="16" t="s">
        <v>509</v>
      </c>
    </row>
    <row r="154" spans="2:51" s="11" customFormat="1" ht="20.25" customHeight="1">
      <c r="B154" s="173"/>
      <c r="D154" s="171" t="s">
        <v>156</v>
      </c>
      <c r="E154" s="182" t="s">
        <v>27</v>
      </c>
      <c r="F154" s="183" t="s">
        <v>510</v>
      </c>
      <c r="H154" s="184">
        <v>0.341</v>
      </c>
      <c r="I154" s="178"/>
      <c r="L154" s="173"/>
      <c r="M154" s="179"/>
      <c r="N154" s="180"/>
      <c r="O154" s="180"/>
      <c r="P154" s="180"/>
      <c r="Q154" s="180"/>
      <c r="R154" s="180"/>
      <c r="S154" s="180"/>
      <c r="T154" s="181"/>
      <c r="AT154" s="182" t="s">
        <v>156</v>
      </c>
      <c r="AU154" s="182" t="s">
        <v>85</v>
      </c>
      <c r="AV154" s="11" t="s">
        <v>85</v>
      </c>
      <c r="AW154" s="11" t="s">
        <v>40</v>
      </c>
      <c r="AX154" s="11" t="s">
        <v>83</v>
      </c>
      <c r="AY154" s="182" t="s">
        <v>144</v>
      </c>
    </row>
    <row r="155" spans="2:63" s="10" customFormat="1" ht="29.25" customHeight="1">
      <c r="B155" s="144"/>
      <c r="D155" s="155" t="s">
        <v>75</v>
      </c>
      <c r="E155" s="156" t="s">
        <v>200</v>
      </c>
      <c r="F155" s="156" t="s">
        <v>212</v>
      </c>
      <c r="I155" s="147"/>
      <c r="J155" s="157">
        <f>BK155</f>
        <v>0</v>
      </c>
      <c r="L155" s="144"/>
      <c r="M155" s="149"/>
      <c r="N155" s="150"/>
      <c r="O155" s="150"/>
      <c r="P155" s="151">
        <f>SUM(P156:P165)</f>
        <v>0</v>
      </c>
      <c r="Q155" s="150"/>
      <c r="R155" s="151">
        <f>SUM(R156:R165)</f>
        <v>21.048000000000002</v>
      </c>
      <c r="S155" s="150"/>
      <c r="T155" s="152">
        <f>SUM(T156:T165)</f>
        <v>0.26839999999999997</v>
      </c>
      <c r="AR155" s="145" t="s">
        <v>83</v>
      </c>
      <c r="AT155" s="153" t="s">
        <v>75</v>
      </c>
      <c r="AU155" s="153" t="s">
        <v>83</v>
      </c>
      <c r="AY155" s="145" t="s">
        <v>144</v>
      </c>
      <c r="BK155" s="154">
        <f>SUM(BK156:BK165)</f>
        <v>0</v>
      </c>
    </row>
    <row r="156" spans="2:65" s="1" customFormat="1" ht="28.5" customHeight="1">
      <c r="B156" s="158"/>
      <c r="C156" s="159" t="s">
        <v>307</v>
      </c>
      <c r="D156" s="159" t="s">
        <v>147</v>
      </c>
      <c r="E156" s="160" t="s">
        <v>511</v>
      </c>
      <c r="F156" s="161" t="s">
        <v>512</v>
      </c>
      <c r="G156" s="162" t="s">
        <v>191</v>
      </c>
      <c r="H156" s="163">
        <v>120</v>
      </c>
      <c r="I156" s="164"/>
      <c r="J156" s="165">
        <f>ROUND(I156*H156,2)</f>
        <v>0</v>
      </c>
      <c r="K156" s="161" t="s">
        <v>151</v>
      </c>
      <c r="L156" s="33"/>
      <c r="M156" s="166" t="s">
        <v>27</v>
      </c>
      <c r="N156" s="167" t="s">
        <v>47</v>
      </c>
      <c r="O156" s="34"/>
      <c r="P156" s="168">
        <f>O156*H156</f>
        <v>0</v>
      </c>
      <c r="Q156" s="168">
        <v>0.1295</v>
      </c>
      <c r="R156" s="168">
        <f>Q156*H156</f>
        <v>15.540000000000001</v>
      </c>
      <c r="S156" s="168">
        <v>0</v>
      </c>
      <c r="T156" s="169">
        <f>S156*H156</f>
        <v>0</v>
      </c>
      <c r="AR156" s="16" t="s">
        <v>152</v>
      </c>
      <c r="AT156" s="16" t="s">
        <v>147</v>
      </c>
      <c r="AU156" s="16" t="s">
        <v>85</v>
      </c>
      <c r="AY156" s="16" t="s">
        <v>144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83</v>
      </c>
      <c r="BK156" s="170">
        <f>ROUND(I156*H156,2)</f>
        <v>0</v>
      </c>
      <c r="BL156" s="16" t="s">
        <v>152</v>
      </c>
      <c r="BM156" s="16" t="s">
        <v>513</v>
      </c>
    </row>
    <row r="157" spans="2:47" s="1" customFormat="1" ht="39.75" customHeight="1">
      <c r="B157" s="33"/>
      <c r="D157" s="174" t="s">
        <v>154</v>
      </c>
      <c r="F157" s="185" t="s">
        <v>514</v>
      </c>
      <c r="I157" s="132"/>
      <c r="L157" s="33"/>
      <c r="M157" s="63"/>
      <c r="N157" s="34"/>
      <c r="O157" s="34"/>
      <c r="P157" s="34"/>
      <c r="Q157" s="34"/>
      <c r="R157" s="34"/>
      <c r="S157" s="34"/>
      <c r="T157" s="64"/>
      <c r="AT157" s="16" t="s">
        <v>154</v>
      </c>
      <c r="AU157" s="16" t="s">
        <v>85</v>
      </c>
    </row>
    <row r="158" spans="2:65" s="1" customFormat="1" ht="20.25" customHeight="1">
      <c r="B158" s="158"/>
      <c r="C158" s="186" t="s">
        <v>312</v>
      </c>
      <c r="D158" s="186" t="s">
        <v>207</v>
      </c>
      <c r="E158" s="187" t="s">
        <v>515</v>
      </c>
      <c r="F158" s="188" t="s">
        <v>516</v>
      </c>
      <c r="G158" s="189" t="s">
        <v>203</v>
      </c>
      <c r="H158" s="190">
        <v>122.4</v>
      </c>
      <c r="I158" s="191"/>
      <c r="J158" s="192">
        <f>ROUND(I158*H158,2)</f>
        <v>0</v>
      </c>
      <c r="K158" s="188" t="s">
        <v>151</v>
      </c>
      <c r="L158" s="193"/>
      <c r="M158" s="194" t="s">
        <v>27</v>
      </c>
      <c r="N158" s="195" t="s">
        <v>47</v>
      </c>
      <c r="O158" s="34"/>
      <c r="P158" s="168">
        <f>O158*H158</f>
        <v>0</v>
      </c>
      <c r="Q158" s="168">
        <v>0.045</v>
      </c>
      <c r="R158" s="168">
        <f>Q158*H158</f>
        <v>5.508</v>
      </c>
      <c r="S158" s="168">
        <v>0</v>
      </c>
      <c r="T158" s="169">
        <f>S158*H158</f>
        <v>0</v>
      </c>
      <c r="AR158" s="16" t="s">
        <v>195</v>
      </c>
      <c r="AT158" s="16" t="s">
        <v>207</v>
      </c>
      <c r="AU158" s="16" t="s">
        <v>85</v>
      </c>
      <c r="AY158" s="16" t="s">
        <v>144</v>
      </c>
      <c r="BE158" s="170">
        <f>IF(N158="základní",J158,0)</f>
        <v>0</v>
      </c>
      <c r="BF158" s="170">
        <f>IF(N158="snížená",J158,0)</f>
        <v>0</v>
      </c>
      <c r="BG158" s="170">
        <f>IF(N158="zákl. přenesená",J158,0)</f>
        <v>0</v>
      </c>
      <c r="BH158" s="170">
        <f>IF(N158="sníž. přenesená",J158,0)</f>
        <v>0</v>
      </c>
      <c r="BI158" s="170">
        <f>IF(N158="nulová",J158,0)</f>
        <v>0</v>
      </c>
      <c r="BJ158" s="16" t="s">
        <v>83</v>
      </c>
      <c r="BK158" s="170">
        <f>ROUND(I158*H158,2)</f>
        <v>0</v>
      </c>
      <c r="BL158" s="16" t="s">
        <v>152</v>
      </c>
      <c r="BM158" s="16" t="s">
        <v>517</v>
      </c>
    </row>
    <row r="159" spans="2:47" s="1" customFormat="1" ht="20.25" customHeight="1">
      <c r="B159" s="33"/>
      <c r="D159" s="171" t="s">
        <v>154</v>
      </c>
      <c r="F159" s="172" t="s">
        <v>518</v>
      </c>
      <c r="I159" s="132"/>
      <c r="L159" s="33"/>
      <c r="M159" s="63"/>
      <c r="N159" s="34"/>
      <c r="O159" s="34"/>
      <c r="P159" s="34"/>
      <c r="Q159" s="34"/>
      <c r="R159" s="34"/>
      <c r="S159" s="34"/>
      <c r="T159" s="64"/>
      <c r="AT159" s="16" t="s">
        <v>154</v>
      </c>
      <c r="AU159" s="16" t="s">
        <v>85</v>
      </c>
    </row>
    <row r="160" spans="2:51" s="11" customFormat="1" ht="20.25" customHeight="1">
      <c r="B160" s="173"/>
      <c r="D160" s="174" t="s">
        <v>156</v>
      </c>
      <c r="E160" s="175" t="s">
        <v>27</v>
      </c>
      <c r="F160" s="176" t="s">
        <v>519</v>
      </c>
      <c r="H160" s="177">
        <v>122.4</v>
      </c>
      <c r="I160" s="178"/>
      <c r="L160" s="173"/>
      <c r="M160" s="179"/>
      <c r="N160" s="180"/>
      <c r="O160" s="180"/>
      <c r="P160" s="180"/>
      <c r="Q160" s="180"/>
      <c r="R160" s="180"/>
      <c r="S160" s="180"/>
      <c r="T160" s="181"/>
      <c r="AT160" s="182" t="s">
        <v>156</v>
      </c>
      <c r="AU160" s="182" t="s">
        <v>85</v>
      </c>
      <c r="AV160" s="11" t="s">
        <v>85</v>
      </c>
      <c r="AW160" s="11" t="s">
        <v>40</v>
      </c>
      <c r="AX160" s="11" t="s">
        <v>83</v>
      </c>
      <c r="AY160" s="182" t="s">
        <v>144</v>
      </c>
    </row>
    <row r="161" spans="2:65" s="1" customFormat="1" ht="20.25" customHeight="1">
      <c r="B161" s="158"/>
      <c r="C161" s="159" t="s">
        <v>316</v>
      </c>
      <c r="D161" s="159" t="s">
        <v>147</v>
      </c>
      <c r="E161" s="160" t="s">
        <v>520</v>
      </c>
      <c r="F161" s="161" t="s">
        <v>521</v>
      </c>
      <c r="G161" s="162" t="s">
        <v>522</v>
      </c>
      <c r="H161" s="163">
        <v>40</v>
      </c>
      <c r="I161" s="164"/>
      <c r="J161" s="165">
        <f>ROUND(I161*H161,2)</f>
        <v>0</v>
      </c>
      <c r="K161" s="161" t="s">
        <v>151</v>
      </c>
      <c r="L161" s="33"/>
      <c r="M161" s="166" t="s">
        <v>27</v>
      </c>
      <c r="N161" s="167" t="s">
        <v>47</v>
      </c>
      <c r="O161" s="34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6" t="s">
        <v>152</v>
      </c>
      <c r="AT161" s="16" t="s">
        <v>147</v>
      </c>
      <c r="AU161" s="16" t="s">
        <v>85</v>
      </c>
      <c r="AY161" s="16" t="s">
        <v>144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6" t="s">
        <v>83</v>
      </c>
      <c r="BK161" s="170">
        <f>ROUND(I161*H161,2)</f>
        <v>0</v>
      </c>
      <c r="BL161" s="16" t="s">
        <v>152</v>
      </c>
      <c r="BM161" s="16" t="s">
        <v>523</v>
      </c>
    </row>
    <row r="162" spans="2:47" s="1" customFormat="1" ht="28.5" customHeight="1">
      <c r="B162" s="33"/>
      <c r="D162" s="171" t="s">
        <v>154</v>
      </c>
      <c r="F162" s="172" t="s">
        <v>524</v>
      </c>
      <c r="I162" s="132"/>
      <c r="L162" s="33"/>
      <c r="M162" s="63"/>
      <c r="N162" s="34"/>
      <c r="O162" s="34"/>
      <c r="P162" s="34"/>
      <c r="Q162" s="34"/>
      <c r="R162" s="34"/>
      <c r="S162" s="34"/>
      <c r="T162" s="64"/>
      <c r="AT162" s="16" t="s">
        <v>154</v>
      </c>
      <c r="AU162" s="16" t="s">
        <v>85</v>
      </c>
    </row>
    <row r="163" spans="2:51" s="11" customFormat="1" ht="20.25" customHeight="1">
      <c r="B163" s="173"/>
      <c r="D163" s="174" t="s">
        <v>156</v>
      </c>
      <c r="E163" s="175" t="s">
        <v>27</v>
      </c>
      <c r="F163" s="176" t="s">
        <v>379</v>
      </c>
      <c r="H163" s="177">
        <v>40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82" t="s">
        <v>156</v>
      </c>
      <c r="AU163" s="182" t="s">
        <v>85</v>
      </c>
      <c r="AV163" s="11" t="s">
        <v>85</v>
      </c>
      <c r="AW163" s="11" t="s">
        <v>40</v>
      </c>
      <c r="AX163" s="11" t="s">
        <v>83</v>
      </c>
      <c r="AY163" s="182" t="s">
        <v>144</v>
      </c>
    </row>
    <row r="164" spans="2:65" s="1" customFormat="1" ht="20.25" customHeight="1">
      <c r="B164" s="158"/>
      <c r="C164" s="159" t="s">
        <v>321</v>
      </c>
      <c r="D164" s="159" t="s">
        <v>147</v>
      </c>
      <c r="E164" s="160" t="s">
        <v>525</v>
      </c>
      <c r="F164" s="161" t="s">
        <v>526</v>
      </c>
      <c r="G164" s="162" t="s">
        <v>191</v>
      </c>
      <c r="H164" s="163">
        <v>12.2</v>
      </c>
      <c r="I164" s="164"/>
      <c r="J164" s="165">
        <f>ROUND(I164*H164,2)</f>
        <v>0</v>
      </c>
      <c r="K164" s="161" t="s">
        <v>151</v>
      </c>
      <c r="L164" s="33"/>
      <c r="M164" s="166" t="s">
        <v>27</v>
      </c>
      <c r="N164" s="167" t="s">
        <v>47</v>
      </c>
      <c r="O164" s="34"/>
      <c r="P164" s="168">
        <f>O164*H164</f>
        <v>0</v>
      </c>
      <c r="Q164" s="168">
        <v>0</v>
      </c>
      <c r="R164" s="168">
        <f>Q164*H164</f>
        <v>0</v>
      </c>
      <c r="S164" s="168">
        <v>0.022</v>
      </c>
      <c r="T164" s="169">
        <f>S164*H164</f>
        <v>0.26839999999999997</v>
      </c>
      <c r="AR164" s="16" t="s">
        <v>152</v>
      </c>
      <c r="AT164" s="16" t="s">
        <v>147</v>
      </c>
      <c r="AU164" s="16" t="s">
        <v>85</v>
      </c>
      <c r="AY164" s="16" t="s">
        <v>144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6" t="s">
        <v>83</v>
      </c>
      <c r="BK164" s="170">
        <f>ROUND(I164*H164,2)</f>
        <v>0</v>
      </c>
      <c r="BL164" s="16" t="s">
        <v>152</v>
      </c>
      <c r="BM164" s="16" t="s">
        <v>527</v>
      </c>
    </row>
    <row r="165" spans="2:51" s="11" customFormat="1" ht="20.25" customHeight="1">
      <c r="B165" s="173"/>
      <c r="D165" s="171" t="s">
        <v>156</v>
      </c>
      <c r="E165" s="182" t="s">
        <v>27</v>
      </c>
      <c r="F165" s="183" t="s">
        <v>528</v>
      </c>
      <c r="H165" s="184">
        <v>12.2</v>
      </c>
      <c r="I165" s="178"/>
      <c r="L165" s="173"/>
      <c r="M165" s="179"/>
      <c r="N165" s="180"/>
      <c r="O165" s="180"/>
      <c r="P165" s="180"/>
      <c r="Q165" s="180"/>
      <c r="R165" s="180"/>
      <c r="S165" s="180"/>
      <c r="T165" s="181"/>
      <c r="AT165" s="182" t="s">
        <v>156</v>
      </c>
      <c r="AU165" s="182" t="s">
        <v>85</v>
      </c>
      <c r="AV165" s="11" t="s">
        <v>85</v>
      </c>
      <c r="AW165" s="11" t="s">
        <v>40</v>
      </c>
      <c r="AX165" s="11" t="s">
        <v>83</v>
      </c>
      <c r="AY165" s="182" t="s">
        <v>144</v>
      </c>
    </row>
    <row r="166" spans="2:63" s="10" customFormat="1" ht="29.25" customHeight="1">
      <c r="B166" s="144"/>
      <c r="D166" s="155" t="s">
        <v>75</v>
      </c>
      <c r="E166" s="156" t="s">
        <v>245</v>
      </c>
      <c r="F166" s="156" t="s">
        <v>246</v>
      </c>
      <c r="I166" s="147"/>
      <c r="J166" s="157">
        <f>BK166</f>
        <v>0</v>
      </c>
      <c r="L166" s="144"/>
      <c r="M166" s="149"/>
      <c r="N166" s="150"/>
      <c r="O166" s="150"/>
      <c r="P166" s="151">
        <f>SUM(P167:P175)</f>
        <v>0</v>
      </c>
      <c r="Q166" s="150"/>
      <c r="R166" s="151">
        <f>SUM(R167:R175)</f>
        <v>0</v>
      </c>
      <c r="S166" s="150"/>
      <c r="T166" s="152">
        <f>SUM(T167:T175)</f>
        <v>0</v>
      </c>
      <c r="AR166" s="145" t="s">
        <v>83</v>
      </c>
      <c r="AT166" s="153" t="s">
        <v>75</v>
      </c>
      <c r="AU166" s="153" t="s">
        <v>83</v>
      </c>
      <c r="AY166" s="145" t="s">
        <v>144</v>
      </c>
      <c r="BK166" s="154">
        <f>SUM(BK167:BK175)</f>
        <v>0</v>
      </c>
    </row>
    <row r="167" spans="2:65" s="1" customFormat="1" ht="28.5" customHeight="1">
      <c r="B167" s="158"/>
      <c r="C167" s="159" t="s">
        <v>325</v>
      </c>
      <c r="D167" s="159" t="s">
        <v>147</v>
      </c>
      <c r="E167" s="160" t="s">
        <v>529</v>
      </c>
      <c r="F167" s="161" t="s">
        <v>530</v>
      </c>
      <c r="G167" s="162" t="s">
        <v>160</v>
      </c>
      <c r="H167" s="163">
        <v>0.268</v>
      </c>
      <c r="I167" s="164"/>
      <c r="J167" s="165">
        <f>ROUND(I167*H167,2)</f>
        <v>0</v>
      </c>
      <c r="K167" s="161" t="s">
        <v>151</v>
      </c>
      <c r="L167" s="33"/>
      <c r="M167" s="166" t="s">
        <v>27</v>
      </c>
      <c r="N167" s="167" t="s">
        <v>47</v>
      </c>
      <c r="O167" s="34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AR167" s="16" t="s">
        <v>152</v>
      </c>
      <c r="AT167" s="16" t="s">
        <v>147</v>
      </c>
      <c r="AU167" s="16" t="s">
        <v>85</v>
      </c>
      <c r="AY167" s="16" t="s">
        <v>144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6" t="s">
        <v>83</v>
      </c>
      <c r="BK167" s="170">
        <f>ROUND(I167*H167,2)</f>
        <v>0</v>
      </c>
      <c r="BL167" s="16" t="s">
        <v>152</v>
      </c>
      <c r="BM167" s="16" t="s">
        <v>531</v>
      </c>
    </row>
    <row r="168" spans="2:47" s="1" customFormat="1" ht="28.5" customHeight="1">
      <c r="B168" s="33"/>
      <c r="D168" s="174" t="s">
        <v>154</v>
      </c>
      <c r="F168" s="185" t="s">
        <v>532</v>
      </c>
      <c r="I168" s="132"/>
      <c r="L168" s="33"/>
      <c r="M168" s="63"/>
      <c r="N168" s="34"/>
      <c r="O168" s="34"/>
      <c r="P168" s="34"/>
      <c r="Q168" s="34"/>
      <c r="R168" s="34"/>
      <c r="S168" s="34"/>
      <c r="T168" s="64"/>
      <c r="AT168" s="16" t="s">
        <v>154</v>
      </c>
      <c r="AU168" s="16" t="s">
        <v>85</v>
      </c>
    </row>
    <row r="169" spans="2:65" s="1" customFormat="1" ht="28.5" customHeight="1">
      <c r="B169" s="158"/>
      <c r="C169" s="159" t="s">
        <v>286</v>
      </c>
      <c r="D169" s="159" t="s">
        <v>147</v>
      </c>
      <c r="E169" s="160" t="s">
        <v>253</v>
      </c>
      <c r="F169" s="161" t="s">
        <v>254</v>
      </c>
      <c r="G169" s="162" t="s">
        <v>160</v>
      </c>
      <c r="H169" s="163">
        <v>0.268</v>
      </c>
      <c r="I169" s="164"/>
      <c r="J169" s="165">
        <f>ROUND(I169*H169,2)</f>
        <v>0</v>
      </c>
      <c r="K169" s="161" t="s">
        <v>151</v>
      </c>
      <c r="L169" s="33"/>
      <c r="M169" s="166" t="s">
        <v>27</v>
      </c>
      <c r="N169" s="167" t="s">
        <v>47</v>
      </c>
      <c r="O169" s="34"/>
      <c r="P169" s="168">
        <f>O169*H169</f>
        <v>0</v>
      </c>
      <c r="Q169" s="168">
        <v>0</v>
      </c>
      <c r="R169" s="168">
        <f>Q169*H169</f>
        <v>0</v>
      </c>
      <c r="S169" s="168">
        <v>0</v>
      </c>
      <c r="T169" s="169">
        <f>S169*H169</f>
        <v>0</v>
      </c>
      <c r="AR169" s="16" t="s">
        <v>152</v>
      </c>
      <c r="AT169" s="16" t="s">
        <v>147</v>
      </c>
      <c r="AU169" s="16" t="s">
        <v>85</v>
      </c>
      <c r="AY169" s="16" t="s">
        <v>144</v>
      </c>
      <c r="BE169" s="170">
        <f>IF(N169="základní",J169,0)</f>
        <v>0</v>
      </c>
      <c r="BF169" s="170">
        <f>IF(N169="snížená",J169,0)</f>
        <v>0</v>
      </c>
      <c r="BG169" s="170">
        <f>IF(N169="zákl. přenesená",J169,0)</f>
        <v>0</v>
      </c>
      <c r="BH169" s="170">
        <f>IF(N169="sníž. přenesená",J169,0)</f>
        <v>0</v>
      </c>
      <c r="BI169" s="170">
        <f>IF(N169="nulová",J169,0)</f>
        <v>0</v>
      </c>
      <c r="BJ169" s="16" t="s">
        <v>83</v>
      </c>
      <c r="BK169" s="170">
        <f>ROUND(I169*H169,2)</f>
        <v>0</v>
      </c>
      <c r="BL169" s="16" t="s">
        <v>152</v>
      </c>
      <c r="BM169" s="16" t="s">
        <v>533</v>
      </c>
    </row>
    <row r="170" spans="2:47" s="1" customFormat="1" ht="28.5" customHeight="1">
      <c r="B170" s="33"/>
      <c r="D170" s="174" t="s">
        <v>154</v>
      </c>
      <c r="F170" s="185" t="s">
        <v>256</v>
      </c>
      <c r="I170" s="132"/>
      <c r="L170" s="33"/>
      <c r="M170" s="63"/>
      <c r="N170" s="34"/>
      <c r="O170" s="34"/>
      <c r="P170" s="34"/>
      <c r="Q170" s="34"/>
      <c r="R170" s="34"/>
      <c r="S170" s="34"/>
      <c r="T170" s="64"/>
      <c r="AT170" s="16" t="s">
        <v>154</v>
      </c>
      <c r="AU170" s="16" t="s">
        <v>85</v>
      </c>
    </row>
    <row r="171" spans="2:65" s="1" customFormat="1" ht="20.25" customHeight="1">
      <c r="B171" s="158"/>
      <c r="C171" s="159" t="s">
        <v>335</v>
      </c>
      <c r="D171" s="159" t="s">
        <v>147</v>
      </c>
      <c r="E171" s="160" t="s">
        <v>258</v>
      </c>
      <c r="F171" s="161" t="s">
        <v>259</v>
      </c>
      <c r="G171" s="162" t="s">
        <v>160</v>
      </c>
      <c r="H171" s="163">
        <v>2.412</v>
      </c>
      <c r="I171" s="164"/>
      <c r="J171" s="165">
        <f>ROUND(I171*H171,2)</f>
        <v>0</v>
      </c>
      <c r="K171" s="161" t="s">
        <v>151</v>
      </c>
      <c r="L171" s="33"/>
      <c r="M171" s="166" t="s">
        <v>27</v>
      </c>
      <c r="N171" s="167" t="s">
        <v>47</v>
      </c>
      <c r="O171" s="34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AR171" s="16" t="s">
        <v>152</v>
      </c>
      <c r="AT171" s="16" t="s">
        <v>147</v>
      </c>
      <c r="AU171" s="16" t="s">
        <v>85</v>
      </c>
      <c r="AY171" s="16" t="s">
        <v>144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6" t="s">
        <v>83</v>
      </c>
      <c r="BK171" s="170">
        <f>ROUND(I171*H171,2)</f>
        <v>0</v>
      </c>
      <c r="BL171" s="16" t="s">
        <v>152</v>
      </c>
      <c r="BM171" s="16" t="s">
        <v>534</v>
      </c>
    </row>
    <row r="172" spans="2:47" s="1" customFormat="1" ht="28.5" customHeight="1">
      <c r="B172" s="33"/>
      <c r="D172" s="171" t="s">
        <v>154</v>
      </c>
      <c r="F172" s="172" t="s">
        <v>261</v>
      </c>
      <c r="I172" s="132"/>
      <c r="L172" s="33"/>
      <c r="M172" s="63"/>
      <c r="N172" s="34"/>
      <c r="O172" s="34"/>
      <c r="P172" s="34"/>
      <c r="Q172" s="34"/>
      <c r="R172" s="34"/>
      <c r="S172" s="34"/>
      <c r="T172" s="64"/>
      <c r="AT172" s="16" t="s">
        <v>154</v>
      </c>
      <c r="AU172" s="16" t="s">
        <v>85</v>
      </c>
    </row>
    <row r="173" spans="2:51" s="11" customFormat="1" ht="20.25" customHeight="1">
      <c r="B173" s="173"/>
      <c r="D173" s="174" t="s">
        <v>156</v>
      </c>
      <c r="F173" s="176" t="s">
        <v>535</v>
      </c>
      <c r="H173" s="177">
        <v>2.412</v>
      </c>
      <c r="I173" s="178"/>
      <c r="L173" s="173"/>
      <c r="M173" s="179"/>
      <c r="N173" s="180"/>
      <c r="O173" s="180"/>
      <c r="P173" s="180"/>
      <c r="Q173" s="180"/>
      <c r="R173" s="180"/>
      <c r="S173" s="180"/>
      <c r="T173" s="181"/>
      <c r="AT173" s="182" t="s">
        <v>156</v>
      </c>
      <c r="AU173" s="182" t="s">
        <v>85</v>
      </c>
      <c r="AV173" s="11" t="s">
        <v>85</v>
      </c>
      <c r="AW173" s="11" t="s">
        <v>11</v>
      </c>
      <c r="AX173" s="11" t="s">
        <v>83</v>
      </c>
      <c r="AY173" s="182" t="s">
        <v>144</v>
      </c>
    </row>
    <row r="174" spans="2:65" s="1" customFormat="1" ht="20.25" customHeight="1">
      <c r="B174" s="158"/>
      <c r="C174" s="159" t="s">
        <v>341</v>
      </c>
      <c r="D174" s="159" t="s">
        <v>147</v>
      </c>
      <c r="E174" s="160" t="s">
        <v>264</v>
      </c>
      <c r="F174" s="161" t="s">
        <v>265</v>
      </c>
      <c r="G174" s="162" t="s">
        <v>160</v>
      </c>
      <c r="H174" s="163">
        <v>0.268</v>
      </c>
      <c r="I174" s="164"/>
      <c r="J174" s="165">
        <f>ROUND(I174*H174,2)</f>
        <v>0</v>
      </c>
      <c r="K174" s="161" t="s">
        <v>151</v>
      </c>
      <c r="L174" s="33"/>
      <c r="M174" s="166" t="s">
        <v>27</v>
      </c>
      <c r="N174" s="167" t="s">
        <v>47</v>
      </c>
      <c r="O174" s="34"/>
      <c r="P174" s="168">
        <f>O174*H174</f>
        <v>0</v>
      </c>
      <c r="Q174" s="168">
        <v>0</v>
      </c>
      <c r="R174" s="168">
        <f>Q174*H174</f>
        <v>0</v>
      </c>
      <c r="S174" s="168">
        <v>0</v>
      </c>
      <c r="T174" s="169">
        <f>S174*H174</f>
        <v>0</v>
      </c>
      <c r="AR174" s="16" t="s">
        <v>152</v>
      </c>
      <c r="AT174" s="16" t="s">
        <v>147</v>
      </c>
      <c r="AU174" s="16" t="s">
        <v>85</v>
      </c>
      <c r="AY174" s="16" t="s">
        <v>144</v>
      </c>
      <c r="BE174" s="170">
        <f>IF(N174="základní",J174,0)</f>
        <v>0</v>
      </c>
      <c r="BF174" s="170">
        <f>IF(N174="snížená",J174,0)</f>
        <v>0</v>
      </c>
      <c r="BG174" s="170">
        <f>IF(N174="zákl. přenesená",J174,0)</f>
        <v>0</v>
      </c>
      <c r="BH174" s="170">
        <f>IF(N174="sníž. přenesená",J174,0)</f>
        <v>0</v>
      </c>
      <c r="BI174" s="170">
        <f>IF(N174="nulová",J174,0)</f>
        <v>0</v>
      </c>
      <c r="BJ174" s="16" t="s">
        <v>83</v>
      </c>
      <c r="BK174" s="170">
        <f>ROUND(I174*H174,2)</f>
        <v>0</v>
      </c>
      <c r="BL174" s="16" t="s">
        <v>152</v>
      </c>
      <c r="BM174" s="16" t="s">
        <v>536</v>
      </c>
    </row>
    <row r="175" spans="2:47" s="1" customFormat="1" ht="20.25" customHeight="1">
      <c r="B175" s="33"/>
      <c r="D175" s="171" t="s">
        <v>154</v>
      </c>
      <c r="F175" s="172" t="s">
        <v>267</v>
      </c>
      <c r="I175" s="132"/>
      <c r="L175" s="33"/>
      <c r="M175" s="63"/>
      <c r="N175" s="34"/>
      <c r="O175" s="34"/>
      <c r="P175" s="34"/>
      <c r="Q175" s="34"/>
      <c r="R175" s="34"/>
      <c r="S175" s="34"/>
      <c r="T175" s="64"/>
      <c r="AT175" s="16" t="s">
        <v>154</v>
      </c>
      <c r="AU175" s="16" t="s">
        <v>85</v>
      </c>
    </row>
    <row r="176" spans="2:63" s="10" customFormat="1" ht="29.25" customHeight="1">
      <c r="B176" s="144"/>
      <c r="D176" s="155" t="s">
        <v>75</v>
      </c>
      <c r="E176" s="156" t="s">
        <v>268</v>
      </c>
      <c r="F176" s="156" t="s">
        <v>269</v>
      </c>
      <c r="I176" s="147"/>
      <c r="J176" s="157">
        <f>BK176</f>
        <v>0</v>
      </c>
      <c r="L176" s="144"/>
      <c r="M176" s="149"/>
      <c r="N176" s="150"/>
      <c r="O176" s="150"/>
      <c r="P176" s="151">
        <f>SUM(P177:P178)</f>
        <v>0</v>
      </c>
      <c r="Q176" s="150"/>
      <c r="R176" s="151">
        <f>SUM(R177:R178)</f>
        <v>0</v>
      </c>
      <c r="S176" s="150"/>
      <c r="T176" s="152">
        <f>SUM(T177:T178)</f>
        <v>0</v>
      </c>
      <c r="AR176" s="145" t="s">
        <v>83</v>
      </c>
      <c r="AT176" s="153" t="s">
        <v>75</v>
      </c>
      <c r="AU176" s="153" t="s">
        <v>83</v>
      </c>
      <c r="AY176" s="145" t="s">
        <v>144</v>
      </c>
      <c r="BK176" s="154">
        <f>SUM(BK177:BK178)</f>
        <v>0</v>
      </c>
    </row>
    <row r="177" spans="2:65" s="1" customFormat="1" ht="20.25" customHeight="1">
      <c r="B177" s="158"/>
      <c r="C177" s="159" t="s">
        <v>348</v>
      </c>
      <c r="D177" s="159" t="s">
        <v>147</v>
      </c>
      <c r="E177" s="160" t="s">
        <v>537</v>
      </c>
      <c r="F177" s="161" t="s">
        <v>538</v>
      </c>
      <c r="G177" s="162" t="s">
        <v>160</v>
      </c>
      <c r="H177" s="163">
        <v>130.263</v>
      </c>
      <c r="I177" s="164"/>
      <c r="J177" s="165">
        <f>ROUND(I177*H177,2)</f>
        <v>0</v>
      </c>
      <c r="K177" s="161" t="s">
        <v>151</v>
      </c>
      <c r="L177" s="33"/>
      <c r="M177" s="166" t="s">
        <v>27</v>
      </c>
      <c r="N177" s="167" t="s">
        <v>47</v>
      </c>
      <c r="O177" s="34"/>
      <c r="P177" s="168">
        <f>O177*H177</f>
        <v>0</v>
      </c>
      <c r="Q177" s="168">
        <v>0</v>
      </c>
      <c r="R177" s="168">
        <f>Q177*H177</f>
        <v>0</v>
      </c>
      <c r="S177" s="168">
        <v>0</v>
      </c>
      <c r="T177" s="169">
        <f>S177*H177</f>
        <v>0</v>
      </c>
      <c r="AR177" s="16" t="s">
        <v>152</v>
      </c>
      <c r="AT177" s="16" t="s">
        <v>147</v>
      </c>
      <c r="AU177" s="16" t="s">
        <v>85</v>
      </c>
      <c r="AY177" s="16" t="s">
        <v>144</v>
      </c>
      <c r="BE177" s="170">
        <f>IF(N177="základní",J177,0)</f>
        <v>0</v>
      </c>
      <c r="BF177" s="170">
        <f>IF(N177="snížená",J177,0)</f>
        <v>0</v>
      </c>
      <c r="BG177" s="170">
        <f>IF(N177="zákl. přenesená",J177,0)</f>
        <v>0</v>
      </c>
      <c r="BH177" s="170">
        <f>IF(N177="sníž. přenesená",J177,0)</f>
        <v>0</v>
      </c>
      <c r="BI177" s="170">
        <f>IF(N177="nulová",J177,0)</f>
        <v>0</v>
      </c>
      <c r="BJ177" s="16" t="s">
        <v>83</v>
      </c>
      <c r="BK177" s="170">
        <f>ROUND(I177*H177,2)</f>
        <v>0</v>
      </c>
      <c r="BL177" s="16" t="s">
        <v>152</v>
      </c>
      <c r="BM177" s="16" t="s">
        <v>539</v>
      </c>
    </row>
    <row r="178" spans="2:47" s="1" customFormat="1" ht="39.75" customHeight="1">
      <c r="B178" s="33"/>
      <c r="D178" s="171" t="s">
        <v>154</v>
      </c>
      <c r="F178" s="172" t="s">
        <v>540</v>
      </c>
      <c r="I178" s="132"/>
      <c r="L178" s="33"/>
      <c r="M178" s="63"/>
      <c r="N178" s="34"/>
      <c r="O178" s="34"/>
      <c r="P178" s="34"/>
      <c r="Q178" s="34"/>
      <c r="R178" s="34"/>
      <c r="S178" s="34"/>
      <c r="T178" s="64"/>
      <c r="AT178" s="16" t="s">
        <v>154</v>
      </c>
      <c r="AU178" s="16" t="s">
        <v>85</v>
      </c>
    </row>
    <row r="179" spans="2:63" s="10" customFormat="1" ht="36.75" customHeight="1">
      <c r="B179" s="144"/>
      <c r="D179" s="145" t="s">
        <v>75</v>
      </c>
      <c r="E179" s="146" t="s">
        <v>274</v>
      </c>
      <c r="F179" s="146" t="s">
        <v>275</v>
      </c>
      <c r="I179" s="147"/>
      <c r="J179" s="148">
        <f>BK179</f>
        <v>0</v>
      </c>
      <c r="L179" s="144"/>
      <c r="M179" s="149"/>
      <c r="N179" s="150"/>
      <c r="O179" s="150"/>
      <c r="P179" s="151">
        <f>P180+P191</f>
        <v>0</v>
      </c>
      <c r="Q179" s="150"/>
      <c r="R179" s="151">
        <f>R180+R191</f>
        <v>1.50757285</v>
      </c>
      <c r="S179" s="150"/>
      <c r="T179" s="152">
        <f>T180+T191</f>
        <v>0</v>
      </c>
      <c r="AR179" s="145" t="s">
        <v>85</v>
      </c>
      <c r="AT179" s="153" t="s">
        <v>75</v>
      </c>
      <c r="AU179" s="153" t="s">
        <v>76</v>
      </c>
      <c r="AY179" s="145" t="s">
        <v>144</v>
      </c>
      <c r="BK179" s="154">
        <f>BK180+BK191</f>
        <v>0</v>
      </c>
    </row>
    <row r="180" spans="2:63" s="10" customFormat="1" ht="19.5" customHeight="1">
      <c r="B180" s="144"/>
      <c r="D180" s="155" t="s">
        <v>75</v>
      </c>
      <c r="E180" s="156" t="s">
        <v>330</v>
      </c>
      <c r="F180" s="156" t="s">
        <v>331</v>
      </c>
      <c r="I180" s="147"/>
      <c r="J180" s="157">
        <f>BK180</f>
        <v>0</v>
      </c>
      <c r="L180" s="144"/>
      <c r="M180" s="149"/>
      <c r="N180" s="150"/>
      <c r="O180" s="150"/>
      <c r="P180" s="151">
        <f>SUM(P181:P190)</f>
        <v>0</v>
      </c>
      <c r="Q180" s="150"/>
      <c r="R180" s="151">
        <f>SUM(R181:R190)</f>
        <v>1.4886735500000001</v>
      </c>
      <c r="S180" s="150"/>
      <c r="T180" s="152">
        <f>SUM(T181:T190)</f>
        <v>0</v>
      </c>
      <c r="AR180" s="145" t="s">
        <v>85</v>
      </c>
      <c r="AT180" s="153" t="s">
        <v>75</v>
      </c>
      <c r="AU180" s="153" t="s">
        <v>83</v>
      </c>
      <c r="AY180" s="145" t="s">
        <v>144</v>
      </c>
      <c r="BK180" s="154">
        <f>SUM(BK181:BK190)</f>
        <v>0</v>
      </c>
    </row>
    <row r="181" spans="2:65" s="1" customFormat="1" ht="20.25" customHeight="1">
      <c r="B181" s="158"/>
      <c r="C181" s="159" t="s">
        <v>354</v>
      </c>
      <c r="D181" s="159" t="s">
        <v>147</v>
      </c>
      <c r="E181" s="160" t="s">
        <v>541</v>
      </c>
      <c r="F181" s="161" t="s">
        <v>542</v>
      </c>
      <c r="G181" s="162" t="s">
        <v>338</v>
      </c>
      <c r="H181" s="163">
        <v>1438.511</v>
      </c>
      <c r="I181" s="164"/>
      <c r="J181" s="165">
        <f>ROUND(I181*H181,2)</f>
        <v>0</v>
      </c>
      <c r="K181" s="161" t="s">
        <v>151</v>
      </c>
      <c r="L181" s="33"/>
      <c r="M181" s="166" t="s">
        <v>27</v>
      </c>
      <c r="N181" s="167" t="s">
        <v>47</v>
      </c>
      <c r="O181" s="34"/>
      <c r="P181" s="168">
        <f>O181*H181</f>
        <v>0</v>
      </c>
      <c r="Q181" s="168">
        <v>5E-05</v>
      </c>
      <c r="R181" s="168">
        <f>Q181*H181</f>
        <v>0.07192555</v>
      </c>
      <c r="S181" s="168">
        <v>0</v>
      </c>
      <c r="T181" s="169">
        <f>S181*H181</f>
        <v>0</v>
      </c>
      <c r="AR181" s="16" t="s">
        <v>239</v>
      </c>
      <c r="AT181" s="16" t="s">
        <v>147</v>
      </c>
      <c r="AU181" s="16" t="s">
        <v>85</v>
      </c>
      <c r="AY181" s="16" t="s">
        <v>144</v>
      </c>
      <c r="BE181" s="170">
        <f>IF(N181="základní",J181,0)</f>
        <v>0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16" t="s">
        <v>83</v>
      </c>
      <c r="BK181" s="170">
        <f>ROUND(I181*H181,2)</f>
        <v>0</v>
      </c>
      <c r="BL181" s="16" t="s">
        <v>239</v>
      </c>
      <c r="BM181" s="16" t="s">
        <v>543</v>
      </c>
    </row>
    <row r="182" spans="2:47" s="1" customFormat="1" ht="28.5" customHeight="1">
      <c r="B182" s="33"/>
      <c r="D182" s="174" t="s">
        <v>154</v>
      </c>
      <c r="F182" s="185" t="s">
        <v>544</v>
      </c>
      <c r="I182" s="132"/>
      <c r="L182" s="33"/>
      <c r="M182" s="63"/>
      <c r="N182" s="34"/>
      <c r="O182" s="34"/>
      <c r="P182" s="34"/>
      <c r="Q182" s="34"/>
      <c r="R182" s="34"/>
      <c r="S182" s="34"/>
      <c r="T182" s="64"/>
      <c r="AT182" s="16" t="s">
        <v>154</v>
      </c>
      <c r="AU182" s="16" t="s">
        <v>85</v>
      </c>
    </row>
    <row r="183" spans="2:65" s="1" customFormat="1" ht="20.25" customHeight="1">
      <c r="B183" s="158"/>
      <c r="C183" s="186" t="s">
        <v>359</v>
      </c>
      <c r="D183" s="186" t="s">
        <v>207</v>
      </c>
      <c r="E183" s="187" t="s">
        <v>336</v>
      </c>
      <c r="F183" s="188" t="s">
        <v>545</v>
      </c>
      <c r="G183" s="189" t="s">
        <v>338</v>
      </c>
      <c r="H183" s="190">
        <v>908.148</v>
      </c>
      <c r="I183" s="191"/>
      <c r="J183" s="192">
        <f>ROUND(I183*H183,2)</f>
        <v>0</v>
      </c>
      <c r="K183" s="188" t="s">
        <v>27</v>
      </c>
      <c r="L183" s="193"/>
      <c r="M183" s="194" t="s">
        <v>27</v>
      </c>
      <c r="N183" s="195" t="s">
        <v>47</v>
      </c>
      <c r="O183" s="34"/>
      <c r="P183" s="168">
        <f>O183*H183</f>
        <v>0</v>
      </c>
      <c r="Q183" s="168">
        <v>0.001</v>
      </c>
      <c r="R183" s="168">
        <f>Q183*H183</f>
        <v>0.9081480000000001</v>
      </c>
      <c r="S183" s="168">
        <v>0</v>
      </c>
      <c r="T183" s="169">
        <f>S183*H183</f>
        <v>0</v>
      </c>
      <c r="AR183" s="16" t="s">
        <v>286</v>
      </c>
      <c r="AT183" s="16" t="s">
        <v>207</v>
      </c>
      <c r="AU183" s="16" t="s">
        <v>85</v>
      </c>
      <c r="AY183" s="16" t="s">
        <v>144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16" t="s">
        <v>83</v>
      </c>
      <c r="BK183" s="170">
        <f>ROUND(I183*H183,2)</f>
        <v>0</v>
      </c>
      <c r="BL183" s="16" t="s">
        <v>239</v>
      </c>
      <c r="BM183" s="16" t="s">
        <v>546</v>
      </c>
    </row>
    <row r="184" spans="2:51" s="11" customFormat="1" ht="20.25" customHeight="1">
      <c r="B184" s="173"/>
      <c r="D184" s="174" t="s">
        <v>156</v>
      </c>
      <c r="E184" s="175" t="s">
        <v>27</v>
      </c>
      <c r="F184" s="176" t="s">
        <v>388</v>
      </c>
      <c r="H184" s="177">
        <v>908.148</v>
      </c>
      <c r="I184" s="178"/>
      <c r="L184" s="173"/>
      <c r="M184" s="179"/>
      <c r="N184" s="180"/>
      <c r="O184" s="180"/>
      <c r="P184" s="180"/>
      <c r="Q184" s="180"/>
      <c r="R184" s="180"/>
      <c r="S184" s="180"/>
      <c r="T184" s="181"/>
      <c r="AT184" s="182" t="s">
        <v>156</v>
      </c>
      <c r="AU184" s="182" t="s">
        <v>85</v>
      </c>
      <c r="AV184" s="11" t="s">
        <v>85</v>
      </c>
      <c r="AW184" s="11" t="s">
        <v>40</v>
      </c>
      <c r="AX184" s="11" t="s">
        <v>83</v>
      </c>
      <c r="AY184" s="182" t="s">
        <v>144</v>
      </c>
    </row>
    <row r="185" spans="2:65" s="1" customFormat="1" ht="20.25" customHeight="1">
      <c r="B185" s="158"/>
      <c r="C185" s="186" t="s">
        <v>366</v>
      </c>
      <c r="D185" s="186" t="s">
        <v>207</v>
      </c>
      <c r="E185" s="187" t="s">
        <v>547</v>
      </c>
      <c r="F185" s="188" t="s">
        <v>548</v>
      </c>
      <c r="G185" s="189" t="s">
        <v>338</v>
      </c>
      <c r="H185" s="190">
        <v>266.68</v>
      </c>
      <c r="I185" s="191"/>
      <c r="J185" s="192">
        <f>ROUND(I185*H185,2)</f>
        <v>0</v>
      </c>
      <c r="K185" s="188" t="s">
        <v>27</v>
      </c>
      <c r="L185" s="193"/>
      <c r="M185" s="194" t="s">
        <v>27</v>
      </c>
      <c r="N185" s="195" t="s">
        <v>47</v>
      </c>
      <c r="O185" s="34"/>
      <c r="P185" s="168">
        <f>O185*H185</f>
        <v>0</v>
      </c>
      <c r="Q185" s="168">
        <v>0.001</v>
      </c>
      <c r="R185" s="168">
        <f>Q185*H185</f>
        <v>0.26668000000000003</v>
      </c>
      <c r="S185" s="168">
        <v>0</v>
      </c>
      <c r="T185" s="169">
        <f>S185*H185</f>
        <v>0</v>
      </c>
      <c r="AR185" s="16" t="s">
        <v>286</v>
      </c>
      <c r="AT185" s="16" t="s">
        <v>207</v>
      </c>
      <c r="AU185" s="16" t="s">
        <v>85</v>
      </c>
      <c r="AY185" s="16" t="s">
        <v>144</v>
      </c>
      <c r="BE185" s="170">
        <f>IF(N185="základní",J185,0)</f>
        <v>0</v>
      </c>
      <c r="BF185" s="170">
        <f>IF(N185="snížená",J185,0)</f>
        <v>0</v>
      </c>
      <c r="BG185" s="170">
        <f>IF(N185="zákl. přenesená",J185,0)</f>
        <v>0</v>
      </c>
      <c r="BH185" s="170">
        <f>IF(N185="sníž. přenesená",J185,0)</f>
        <v>0</v>
      </c>
      <c r="BI185" s="170">
        <f>IF(N185="nulová",J185,0)</f>
        <v>0</v>
      </c>
      <c r="BJ185" s="16" t="s">
        <v>83</v>
      </c>
      <c r="BK185" s="170">
        <f>ROUND(I185*H185,2)</f>
        <v>0</v>
      </c>
      <c r="BL185" s="16" t="s">
        <v>239</v>
      </c>
      <c r="BM185" s="16" t="s">
        <v>549</v>
      </c>
    </row>
    <row r="186" spans="2:51" s="11" customFormat="1" ht="20.25" customHeight="1">
      <c r="B186" s="173"/>
      <c r="D186" s="174" t="s">
        <v>156</v>
      </c>
      <c r="E186" s="175" t="s">
        <v>27</v>
      </c>
      <c r="F186" s="176" t="s">
        <v>390</v>
      </c>
      <c r="H186" s="177">
        <v>266.68</v>
      </c>
      <c r="I186" s="178"/>
      <c r="L186" s="173"/>
      <c r="M186" s="179"/>
      <c r="N186" s="180"/>
      <c r="O186" s="180"/>
      <c r="P186" s="180"/>
      <c r="Q186" s="180"/>
      <c r="R186" s="180"/>
      <c r="S186" s="180"/>
      <c r="T186" s="181"/>
      <c r="AT186" s="182" t="s">
        <v>156</v>
      </c>
      <c r="AU186" s="182" t="s">
        <v>85</v>
      </c>
      <c r="AV186" s="11" t="s">
        <v>85</v>
      </c>
      <c r="AW186" s="11" t="s">
        <v>40</v>
      </c>
      <c r="AX186" s="11" t="s">
        <v>83</v>
      </c>
      <c r="AY186" s="182" t="s">
        <v>144</v>
      </c>
    </row>
    <row r="187" spans="2:65" s="1" customFormat="1" ht="20.25" customHeight="1">
      <c r="B187" s="158"/>
      <c r="C187" s="186" t="s">
        <v>372</v>
      </c>
      <c r="D187" s="186" t="s">
        <v>207</v>
      </c>
      <c r="E187" s="187" t="s">
        <v>550</v>
      </c>
      <c r="F187" s="188" t="s">
        <v>551</v>
      </c>
      <c r="G187" s="189" t="s">
        <v>338</v>
      </c>
      <c r="H187" s="190">
        <v>241.92</v>
      </c>
      <c r="I187" s="191"/>
      <c r="J187" s="192">
        <f>ROUND(I187*H187,2)</f>
        <v>0</v>
      </c>
      <c r="K187" s="188" t="s">
        <v>27</v>
      </c>
      <c r="L187" s="193"/>
      <c r="M187" s="194" t="s">
        <v>27</v>
      </c>
      <c r="N187" s="195" t="s">
        <v>47</v>
      </c>
      <c r="O187" s="34"/>
      <c r="P187" s="168">
        <f>O187*H187</f>
        <v>0</v>
      </c>
      <c r="Q187" s="168">
        <v>0.001</v>
      </c>
      <c r="R187" s="168">
        <f>Q187*H187</f>
        <v>0.24192</v>
      </c>
      <c r="S187" s="168">
        <v>0</v>
      </c>
      <c r="T187" s="169">
        <f>S187*H187</f>
        <v>0</v>
      </c>
      <c r="AR187" s="16" t="s">
        <v>286</v>
      </c>
      <c r="AT187" s="16" t="s">
        <v>207</v>
      </c>
      <c r="AU187" s="16" t="s">
        <v>85</v>
      </c>
      <c r="AY187" s="16" t="s">
        <v>144</v>
      </c>
      <c r="BE187" s="170">
        <f>IF(N187="základní",J187,0)</f>
        <v>0</v>
      </c>
      <c r="BF187" s="170">
        <f>IF(N187="snížená",J187,0)</f>
        <v>0</v>
      </c>
      <c r="BG187" s="170">
        <f>IF(N187="zákl. přenesená",J187,0)</f>
        <v>0</v>
      </c>
      <c r="BH187" s="170">
        <f>IF(N187="sníž. přenesená",J187,0)</f>
        <v>0</v>
      </c>
      <c r="BI187" s="170">
        <f>IF(N187="nulová",J187,0)</f>
        <v>0</v>
      </c>
      <c r="BJ187" s="16" t="s">
        <v>83</v>
      </c>
      <c r="BK187" s="170">
        <f>ROUND(I187*H187,2)</f>
        <v>0</v>
      </c>
      <c r="BL187" s="16" t="s">
        <v>239</v>
      </c>
      <c r="BM187" s="16" t="s">
        <v>552</v>
      </c>
    </row>
    <row r="188" spans="2:51" s="11" customFormat="1" ht="20.25" customHeight="1">
      <c r="B188" s="173"/>
      <c r="D188" s="174" t="s">
        <v>156</v>
      </c>
      <c r="E188" s="175" t="s">
        <v>27</v>
      </c>
      <c r="F188" s="176" t="s">
        <v>106</v>
      </c>
      <c r="H188" s="177">
        <v>241.92</v>
      </c>
      <c r="I188" s="178"/>
      <c r="L188" s="173"/>
      <c r="M188" s="179"/>
      <c r="N188" s="180"/>
      <c r="O188" s="180"/>
      <c r="P188" s="180"/>
      <c r="Q188" s="180"/>
      <c r="R188" s="180"/>
      <c r="S188" s="180"/>
      <c r="T188" s="181"/>
      <c r="AT188" s="182" t="s">
        <v>156</v>
      </c>
      <c r="AU188" s="182" t="s">
        <v>85</v>
      </c>
      <c r="AV188" s="11" t="s">
        <v>85</v>
      </c>
      <c r="AW188" s="11" t="s">
        <v>40</v>
      </c>
      <c r="AX188" s="11" t="s">
        <v>83</v>
      </c>
      <c r="AY188" s="182" t="s">
        <v>144</v>
      </c>
    </row>
    <row r="189" spans="2:65" s="1" customFormat="1" ht="20.25" customHeight="1">
      <c r="B189" s="158"/>
      <c r="C189" s="159" t="s">
        <v>379</v>
      </c>
      <c r="D189" s="159" t="s">
        <v>147</v>
      </c>
      <c r="E189" s="160" t="s">
        <v>553</v>
      </c>
      <c r="F189" s="161" t="s">
        <v>554</v>
      </c>
      <c r="G189" s="162" t="s">
        <v>160</v>
      </c>
      <c r="H189" s="163">
        <v>1.489</v>
      </c>
      <c r="I189" s="164"/>
      <c r="J189" s="165">
        <f>ROUND(I189*H189,2)</f>
        <v>0</v>
      </c>
      <c r="K189" s="161" t="s">
        <v>151</v>
      </c>
      <c r="L189" s="33"/>
      <c r="M189" s="166" t="s">
        <v>27</v>
      </c>
      <c r="N189" s="167" t="s">
        <v>47</v>
      </c>
      <c r="O189" s="34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AR189" s="16" t="s">
        <v>239</v>
      </c>
      <c r="AT189" s="16" t="s">
        <v>147</v>
      </c>
      <c r="AU189" s="16" t="s">
        <v>85</v>
      </c>
      <c r="AY189" s="16" t="s">
        <v>144</v>
      </c>
      <c r="BE189" s="170">
        <f>IF(N189="základní",J189,0)</f>
        <v>0</v>
      </c>
      <c r="BF189" s="170">
        <f>IF(N189="snížená",J189,0)</f>
        <v>0</v>
      </c>
      <c r="BG189" s="170">
        <f>IF(N189="zákl. přenesená",J189,0)</f>
        <v>0</v>
      </c>
      <c r="BH189" s="170">
        <f>IF(N189="sníž. přenesená",J189,0)</f>
        <v>0</v>
      </c>
      <c r="BI189" s="170">
        <f>IF(N189="nulová",J189,0)</f>
        <v>0</v>
      </c>
      <c r="BJ189" s="16" t="s">
        <v>83</v>
      </c>
      <c r="BK189" s="170">
        <f>ROUND(I189*H189,2)</f>
        <v>0</v>
      </c>
      <c r="BL189" s="16" t="s">
        <v>239</v>
      </c>
      <c r="BM189" s="16" t="s">
        <v>555</v>
      </c>
    </row>
    <row r="190" spans="2:47" s="1" customFormat="1" ht="28.5" customHeight="1">
      <c r="B190" s="33"/>
      <c r="D190" s="171" t="s">
        <v>154</v>
      </c>
      <c r="F190" s="172" t="s">
        <v>556</v>
      </c>
      <c r="I190" s="132"/>
      <c r="L190" s="33"/>
      <c r="M190" s="63"/>
      <c r="N190" s="34"/>
      <c r="O190" s="34"/>
      <c r="P190" s="34"/>
      <c r="Q190" s="34"/>
      <c r="R190" s="34"/>
      <c r="S190" s="34"/>
      <c r="T190" s="64"/>
      <c r="AT190" s="16" t="s">
        <v>154</v>
      </c>
      <c r="AU190" s="16" t="s">
        <v>85</v>
      </c>
    </row>
    <row r="191" spans="2:63" s="10" customFormat="1" ht="29.25" customHeight="1">
      <c r="B191" s="144"/>
      <c r="D191" s="155" t="s">
        <v>75</v>
      </c>
      <c r="E191" s="156" t="s">
        <v>377</v>
      </c>
      <c r="F191" s="156" t="s">
        <v>378</v>
      </c>
      <c r="I191" s="147"/>
      <c r="J191" s="157">
        <f>BK191</f>
        <v>0</v>
      </c>
      <c r="L191" s="144"/>
      <c r="M191" s="149"/>
      <c r="N191" s="150"/>
      <c r="O191" s="150"/>
      <c r="P191" s="151">
        <f>SUM(P192:P194)</f>
        <v>0</v>
      </c>
      <c r="Q191" s="150"/>
      <c r="R191" s="151">
        <f>SUM(R192:R194)</f>
        <v>0.0188993</v>
      </c>
      <c r="S191" s="150"/>
      <c r="T191" s="152">
        <f>SUM(T192:T194)</f>
        <v>0</v>
      </c>
      <c r="AR191" s="145" t="s">
        <v>85</v>
      </c>
      <c r="AT191" s="153" t="s">
        <v>75</v>
      </c>
      <c r="AU191" s="153" t="s">
        <v>83</v>
      </c>
      <c r="AY191" s="145" t="s">
        <v>144</v>
      </c>
      <c r="BK191" s="154">
        <f>SUM(BK192:BK194)</f>
        <v>0</v>
      </c>
    </row>
    <row r="192" spans="2:65" s="1" customFormat="1" ht="20.25" customHeight="1">
      <c r="B192" s="158"/>
      <c r="C192" s="159" t="s">
        <v>557</v>
      </c>
      <c r="D192" s="159" t="s">
        <v>147</v>
      </c>
      <c r="E192" s="160" t="s">
        <v>380</v>
      </c>
      <c r="F192" s="161" t="s">
        <v>381</v>
      </c>
      <c r="G192" s="162" t="s">
        <v>166</v>
      </c>
      <c r="H192" s="163">
        <v>32.585</v>
      </c>
      <c r="I192" s="164"/>
      <c r="J192" s="165">
        <f>ROUND(I192*H192,2)</f>
        <v>0</v>
      </c>
      <c r="K192" s="161" t="s">
        <v>151</v>
      </c>
      <c r="L192" s="33"/>
      <c r="M192" s="166" t="s">
        <v>27</v>
      </c>
      <c r="N192" s="167" t="s">
        <v>47</v>
      </c>
      <c r="O192" s="34"/>
      <c r="P192" s="168">
        <f>O192*H192</f>
        <v>0</v>
      </c>
      <c r="Q192" s="168">
        <v>0.00058</v>
      </c>
      <c r="R192" s="168">
        <f>Q192*H192</f>
        <v>0.0188993</v>
      </c>
      <c r="S192" s="168">
        <v>0</v>
      </c>
      <c r="T192" s="169">
        <f>S192*H192</f>
        <v>0</v>
      </c>
      <c r="AR192" s="16" t="s">
        <v>239</v>
      </c>
      <c r="AT192" s="16" t="s">
        <v>147</v>
      </c>
      <c r="AU192" s="16" t="s">
        <v>85</v>
      </c>
      <c r="AY192" s="16" t="s">
        <v>144</v>
      </c>
      <c r="BE192" s="170">
        <f>IF(N192="základní",J192,0)</f>
        <v>0</v>
      </c>
      <c r="BF192" s="170">
        <f>IF(N192="snížená",J192,0)</f>
        <v>0</v>
      </c>
      <c r="BG192" s="170">
        <f>IF(N192="zákl. přenesená",J192,0)</f>
        <v>0</v>
      </c>
      <c r="BH192" s="170">
        <f>IF(N192="sníž. přenesená",J192,0)</f>
        <v>0</v>
      </c>
      <c r="BI192" s="170">
        <f>IF(N192="nulová",J192,0)</f>
        <v>0</v>
      </c>
      <c r="BJ192" s="16" t="s">
        <v>83</v>
      </c>
      <c r="BK192" s="170">
        <f>ROUND(I192*H192,2)</f>
        <v>0</v>
      </c>
      <c r="BL192" s="16" t="s">
        <v>239</v>
      </c>
      <c r="BM192" s="16" t="s">
        <v>558</v>
      </c>
    </row>
    <row r="193" spans="2:47" s="1" customFormat="1" ht="28.5" customHeight="1">
      <c r="B193" s="33"/>
      <c r="D193" s="171" t="s">
        <v>154</v>
      </c>
      <c r="F193" s="172" t="s">
        <v>383</v>
      </c>
      <c r="I193" s="132"/>
      <c r="L193" s="33"/>
      <c r="M193" s="63"/>
      <c r="N193" s="34"/>
      <c r="O193" s="34"/>
      <c r="P193" s="34"/>
      <c r="Q193" s="34"/>
      <c r="R193" s="34"/>
      <c r="S193" s="34"/>
      <c r="T193" s="64"/>
      <c r="AT193" s="16" t="s">
        <v>154</v>
      </c>
      <c r="AU193" s="16" t="s">
        <v>85</v>
      </c>
    </row>
    <row r="194" spans="2:51" s="11" customFormat="1" ht="20.25" customHeight="1">
      <c r="B194" s="173"/>
      <c r="D194" s="171" t="s">
        <v>156</v>
      </c>
      <c r="E194" s="182" t="s">
        <v>27</v>
      </c>
      <c r="F194" s="183" t="s">
        <v>559</v>
      </c>
      <c r="H194" s="184">
        <v>32.585</v>
      </c>
      <c r="I194" s="178"/>
      <c r="L194" s="173"/>
      <c r="M194" s="196"/>
      <c r="N194" s="197"/>
      <c r="O194" s="197"/>
      <c r="P194" s="197"/>
      <c r="Q194" s="197"/>
      <c r="R194" s="197"/>
      <c r="S194" s="197"/>
      <c r="T194" s="198"/>
      <c r="AT194" s="182" t="s">
        <v>156</v>
      </c>
      <c r="AU194" s="182" t="s">
        <v>85</v>
      </c>
      <c r="AV194" s="11" t="s">
        <v>85</v>
      </c>
      <c r="AW194" s="11" t="s">
        <v>40</v>
      </c>
      <c r="AX194" s="11" t="s">
        <v>83</v>
      </c>
      <c r="AY194" s="182" t="s">
        <v>144</v>
      </c>
    </row>
    <row r="195" spans="2:12" s="1" customFormat="1" ht="6.75" customHeight="1">
      <c r="B195" s="49"/>
      <c r="C195" s="50"/>
      <c r="D195" s="50"/>
      <c r="E195" s="50"/>
      <c r="F195" s="50"/>
      <c r="G195" s="50"/>
      <c r="H195" s="50"/>
      <c r="I195" s="111"/>
      <c r="J195" s="50"/>
      <c r="K195" s="50"/>
      <c r="L195" s="33"/>
    </row>
    <row r="204" ht="13.5">
      <c r="AT204" s="199"/>
    </row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19"/>
      <c r="C1" s="219"/>
      <c r="D1" s="218" t="s">
        <v>8</v>
      </c>
      <c r="E1" s="219"/>
      <c r="F1" s="220" t="s">
        <v>684</v>
      </c>
      <c r="G1" s="345" t="s">
        <v>685</v>
      </c>
      <c r="H1" s="345"/>
      <c r="I1" s="225"/>
      <c r="J1" s="220" t="s">
        <v>686</v>
      </c>
      <c r="K1" s="218" t="s">
        <v>98</v>
      </c>
      <c r="L1" s="220" t="s">
        <v>687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6" t="s">
        <v>91</v>
      </c>
      <c r="AZ2" s="16" t="s">
        <v>99</v>
      </c>
      <c r="BA2" s="16" t="s">
        <v>27</v>
      </c>
      <c r="BB2" s="16" t="s">
        <v>27</v>
      </c>
      <c r="BC2" s="16" t="s">
        <v>560</v>
      </c>
      <c r="BD2" s="16" t="s">
        <v>85</v>
      </c>
    </row>
    <row r="3" spans="2:5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85</v>
      </c>
      <c r="AZ3" s="16" t="s">
        <v>385</v>
      </c>
      <c r="BA3" s="16" t="s">
        <v>27</v>
      </c>
      <c r="BB3" s="16" t="s">
        <v>27</v>
      </c>
      <c r="BC3" s="16" t="s">
        <v>561</v>
      </c>
      <c r="BD3" s="16" t="s">
        <v>85</v>
      </c>
    </row>
    <row r="4" spans="2:46" ht="36.75" customHeight="1">
      <c r="B4" s="20"/>
      <c r="C4" s="21"/>
      <c r="D4" s="22" t="s">
        <v>103</v>
      </c>
      <c r="E4" s="21"/>
      <c r="F4" s="21"/>
      <c r="G4" s="21"/>
      <c r="H4" s="21"/>
      <c r="I4" s="93"/>
      <c r="J4" s="21"/>
      <c r="K4" s="23"/>
      <c r="M4" s="24" t="s">
        <v>17</v>
      </c>
      <c r="AT4" s="16" t="s">
        <v>11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24</v>
      </c>
      <c r="E6" s="21"/>
      <c r="F6" s="21"/>
      <c r="G6" s="21"/>
      <c r="H6" s="21"/>
      <c r="I6" s="93"/>
      <c r="J6" s="21"/>
      <c r="K6" s="23"/>
    </row>
    <row r="7" spans="2:11" ht="20.25" customHeight="1">
      <c r="B7" s="20"/>
      <c r="C7" s="21"/>
      <c r="D7" s="21"/>
      <c r="E7" s="346" t="str">
        <f>'Rekapitulace stavby'!K6</f>
        <v>Stavební úpravy návštěvní budovy , objekt č. 004</v>
      </c>
      <c r="F7" s="320"/>
      <c r="G7" s="320"/>
      <c r="H7" s="320"/>
      <c r="I7" s="93"/>
      <c r="J7" s="21"/>
      <c r="K7" s="23"/>
    </row>
    <row r="8" spans="2:11" s="1" customFormat="1" ht="15">
      <c r="B8" s="33"/>
      <c r="C8" s="34"/>
      <c r="D8" s="29" t="s">
        <v>108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43" t="s">
        <v>562</v>
      </c>
      <c r="F9" s="311"/>
      <c r="G9" s="311"/>
      <c r="H9" s="31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26</v>
      </c>
      <c r="E11" s="34"/>
      <c r="F11" s="27" t="s">
        <v>27</v>
      </c>
      <c r="G11" s="34"/>
      <c r="H11" s="34"/>
      <c r="I11" s="95" t="s">
        <v>28</v>
      </c>
      <c r="J11" s="27" t="s">
        <v>27</v>
      </c>
      <c r="K11" s="37"/>
    </row>
    <row r="12" spans="2:11" s="1" customFormat="1" ht="14.25" customHeight="1">
      <c r="B12" s="33"/>
      <c r="C12" s="34"/>
      <c r="D12" s="29" t="s">
        <v>29</v>
      </c>
      <c r="E12" s="34"/>
      <c r="F12" s="27" t="s">
        <v>30</v>
      </c>
      <c r="G12" s="34"/>
      <c r="H12" s="34"/>
      <c r="I12" s="95" t="s">
        <v>31</v>
      </c>
      <c r="J12" s="96" t="str">
        <f>'Rekapitulace stavby'!AN8</f>
        <v>31.10.2016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33</v>
      </c>
      <c r="E14" s="34"/>
      <c r="F14" s="34"/>
      <c r="G14" s="34"/>
      <c r="H14" s="34"/>
      <c r="I14" s="95" t="s">
        <v>34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36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37</v>
      </c>
      <c r="E17" s="34"/>
      <c r="F17" s="34"/>
      <c r="G17" s="34"/>
      <c r="H17" s="34"/>
      <c r="I17" s="95" t="s">
        <v>34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36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39</v>
      </c>
      <c r="E20" s="34"/>
      <c r="F20" s="34"/>
      <c r="G20" s="34"/>
      <c r="H20" s="34"/>
      <c r="I20" s="95" t="s">
        <v>34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36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41</v>
      </c>
      <c r="E23" s="34"/>
      <c r="F23" s="34"/>
      <c r="G23" s="34"/>
      <c r="H23" s="34"/>
      <c r="I23" s="94"/>
      <c r="J23" s="34"/>
      <c r="K23" s="37"/>
    </row>
    <row r="24" spans="2:11" s="6" customFormat="1" ht="20.25" customHeight="1">
      <c r="B24" s="97"/>
      <c r="C24" s="98"/>
      <c r="D24" s="98"/>
      <c r="E24" s="323" t="s">
        <v>27</v>
      </c>
      <c r="F24" s="347"/>
      <c r="G24" s="347"/>
      <c r="H24" s="34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ROUND(J83,2)</f>
        <v>0</v>
      </c>
      <c r="K27" s="37"/>
    </row>
    <row r="28" spans="2:11" s="1" customFormat="1" ht="6.7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ROUND(SUM(BE83:BE142),2)</f>
        <v>0</v>
      </c>
      <c r="G30" s="34"/>
      <c r="H30" s="34"/>
      <c r="I30" s="107">
        <v>0.21</v>
      </c>
      <c r="J30" s="106">
        <f>ROUND(ROUND((SUM(BE83:BE142)),2)*I30,2)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ROUND(SUM(BF83:BF142),2)</f>
        <v>0</v>
      </c>
      <c r="G31" s="34"/>
      <c r="H31" s="34"/>
      <c r="I31" s="107">
        <v>0.15</v>
      </c>
      <c r="J31" s="106">
        <f>ROUND(ROUND((SUM(BF83:BF142)),2)*I31,2)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ROUND(SUM(BG83:BG142),2)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ROUND(SUM(BH83:BH142),2)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ROUND(SUM(BI83:BI142),2)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43"/>
      <c r="D36" s="44" t="s">
        <v>52</v>
      </c>
      <c r="E36" s="45"/>
      <c r="F36" s="45"/>
      <c r="G36" s="108" t="s">
        <v>53</v>
      </c>
      <c r="H36" s="46" t="s">
        <v>54</v>
      </c>
      <c r="I36" s="109"/>
      <c r="J36" s="47">
        <f>SUM(J27:J34)</f>
        <v>0</v>
      </c>
      <c r="K36" s="110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24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0.25" customHeight="1">
      <c r="B45" s="33"/>
      <c r="C45" s="34"/>
      <c r="D45" s="34"/>
      <c r="E45" s="346" t="str">
        <f>E7</f>
        <v>Stavební úpravy návštěvní budovy , objekt č. 004</v>
      </c>
      <c r="F45" s="311"/>
      <c r="G45" s="311"/>
      <c r="H45" s="311"/>
      <c r="I45" s="94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1.75" customHeight="1">
      <c r="B47" s="33"/>
      <c r="C47" s="34"/>
      <c r="D47" s="34"/>
      <c r="E47" s="343" t="str">
        <f>E9</f>
        <v>plocha - SO 03 - Stavba zpevňujících ploch - Chodníky</v>
      </c>
      <c r="F47" s="311"/>
      <c r="G47" s="311"/>
      <c r="H47" s="31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29</v>
      </c>
      <c r="D49" s="34"/>
      <c r="E49" s="34"/>
      <c r="F49" s="27" t="str">
        <f>F12</f>
        <v>Odolov, st.p.č. 222, p.p.č. 712/12 a 712/14</v>
      </c>
      <c r="G49" s="34"/>
      <c r="H49" s="34"/>
      <c r="I49" s="95" t="s">
        <v>31</v>
      </c>
      <c r="J49" s="96" t="str">
        <f>IF(J12="","",J12)</f>
        <v>31.10.2016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33</v>
      </c>
      <c r="D51" s="34"/>
      <c r="E51" s="34"/>
      <c r="F51" s="27" t="str">
        <f>E15</f>
        <v> </v>
      </c>
      <c r="G51" s="34"/>
      <c r="H51" s="34"/>
      <c r="I51" s="95" t="s">
        <v>39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37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111</v>
      </c>
      <c r="D54" s="43"/>
      <c r="E54" s="43"/>
      <c r="F54" s="43"/>
      <c r="G54" s="43"/>
      <c r="H54" s="43"/>
      <c r="I54" s="115"/>
      <c r="J54" s="116" t="s">
        <v>112</v>
      </c>
      <c r="K54" s="4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113</v>
      </c>
      <c r="D56" s="34"/>
      <c r="E56" s="34"/>
      <c r="F56" s="34"/>
      <c r="G56" s="34"/>
      <c r="H56" s="34"/>
      <c r="I56" s="94"/>
      <c r="J56" s="104">
        <f>J83</f>
        <v>0</v>
      </c>
      <c r="K56" s="37"/>
      <c r="AU56" s="16" t="s">
        <v>114</v>
      </c>
    </row>
    <row r="57" spans="2:11" s="7" customFormat="1" ht="24.75" customHeight="1">
      <c r="B57" s="118"/>
      <c r="C57" s="119"/>
      <c r="D57" s="120" t="s">
        <v>115</v>
      </c>
      <c r="E57" s="121"/>
      <c r="F57" s="121"/>
      <c r="G57" s="121"/>
      <c r="H57" s="121"/>
      <c r="I57" s="122"/>
      <c r="J57" s="123">
        <f>J84</f>
        <v>0</v>
      </c>
      <c r="K57" s="124"/>
    </row>
    <row r="58" spans="2:11" s="8" customFormat="1" ht="19.5" customHeight="1">
      <c r="B58" s="125"/>
      <c r="C58" s="126"/>
      <c r="D58" s="127" t="s">
        <v>397</v>
      </c>
      <c r="E58" s="128"/>
      <c r="F58" s="128"/>
      <c r="G58" s="128"/>
      <c r="H58" s="128"/>
      <c r="I58" s="129"/>
      <c r="J58" s="130">
        <f>J85</f>
        <v>0</v>
      </c>
      <c r="K58" s="131"/>
    </row>
    <row r="59" spans="2:11" s="8" customFormat="1" ht="19.5" customHeight="1">
      <c r="B59" s="125"/>
      <c r="C59" s="126"/>
      <c r="D59" s="127" t="s">
        <v>563</v>
      </c>
      <c r="E59" s="128"/>
      <c r="F59" s="128"/>
      <c r="G59" s="128"/>
      <c r="H59" s="128"/>
      <c r="I59" s="129"/>
      <c r="J59" s="130">
        <f>J110</f>
        <v>0</v>
      </c>
      <c r="K59" s="131"/>
    </row>
    <row r="60" spans="2:11" s="8" customFormat="1" ht="19.5" customHeight="1">
      <c r="B60" s="125"/>
      <c r="C60" s="126"/>
      <c r="D60" s="127" t="s">
        <v>117</v>
      </c>
      <c r="E60" s="128"/>
      <c r="F60" s="128"/>
      <c r="G60" s="128"/>
      <c r="H60" s="128"/>
      <c r="I60" s="129"/>
      <c r="J60" s="130">
        <f>J120</f>
        <v>0</v>
      </c>
      <c r="K60" s="131"/>
    </row>
    <row r="61" spans="2:11" s="8" customFormat="1" ht="19.5" customHeight="1">
      <c r="B61" s="125"/>
      <c r="C61" s="126"/>
      <c r="D61" s="127" t="s">
        <v>118</v>
      </c>
      <c r="E61" s="128"/>
      <c r="F61" s="128"/>
      <c r="G61" s="128"/>
      <c r="H61" s="128"/>
      <c r="I61" s="129"/>
      <c r="J61" s="130">
        <f>J126</f>
        <v>0</v>
      </c>
      <c r="K61" s="131"/>
    </row>
    <row r="62" spans="2:11" s="8" customFormat="1" ht="19.5" customHeight="1">
      <c r="B62" s="125"/>
      <c r="C62" s="126"/>
      <c r="D62" s="127" t="s">
        <v>119</v>
      </c>
      <c r="E62" s="128"/>
      <c r="F62" s="128"/>
      <c r="G62" s="128"/>
      <c r="H62" s="128"/>
      <c r="I62" s="129"/>
      <c r="J62" s="130">
        <f>J132</f>
        <v>0</v>
      </c>
      <c r="K62" s="131"/>
    </row>
    <row r="63" spans="2:11" s="8" customFormat="1" ht="19.5" customHeight="1">
      <c r="B63" s="125"/>
      <c r="C63" s="126"/>
      <c r="D63" s="127" t="s">
        <v>120</v>
      </c>
      <c r="E63" s="128"/>
      <c r="F63" s="128"/>
      <c r="G63" s="128"/>
      <c r="H63" s="128"/>
      <c r="I63" s="129"/>
      <c r="J63" s="130">
        <f>J140</f>
        <v>0</v>
      </c>
      <c r="K63" s="131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4"/>
      <c r="J64" s="34"/>
      <c r="K64" s="37"/>
    </row>
    <row r="65" spans="2:11" s="1" customFormat="1" ht="6.75" customHeight="1">
      <c r="B65" s="49"/>
      <c r="C65" s="50"/>
      <c r="D65" s="50"/>
      <c r="E65" s="50"/>
      <c r="F65" s="50"/>
      <c r="G65" s="50"/>
      <c r="H65" s="50"/>
      <c r="I65" s="111"/>
      <c r="J65" s="50"/>
      <c r="K65" s="51"/>
    </row>
    <row r="69" spans="2:12" s="1" customFormat="1" ht="6.75" customHeight="1">
      <c r="B69" s="52"/>
      <c r="C69" s="53"/>
      <c r="D69" s="53"/>
      <c r="E69" s="53"/>
      <c r="F69" s="53"/>
      <c r="G69" s="53"/>
      <c r="H69" s="53"/>
      <c r="I69" s="112"/>
      <c r="J69" s="53"/>
      <c r="K69" s="53"/>
      <c r="L69" s="33"/>
    </row>
    <row r="70" spans="2:12" s="1" customFormat="1" ht="36.75" customHeight="1">
      <c r="B70" s="33"/>
      <c r="C70" s="54" t="s">
        <v>128</v>
      </c>
      <c r="I70" s="132"/>
      <c r="L70" s="33"/>
    </row>
    <row r="71" spans="2:12" s="1" customFormat="1" ht="6.75" customHeight="1">
      <c r="B71" s="33"/>
      <c r="I71" s="132"/>
      <c r="L71" s="33"/>
    </row>
    <row r="72" spans="2:12" s="1" customFormat="1" ht="14.25" customHeight="1">
      <c r="B72" s="33"/>
      <c r="C72" s="56" t="s">
        <v>24</v>
      </c>
      <c r="I72" s="132"/>
      <c r="L72" s="33"/>
    </row>
    <row r="73" spans="2:12" s="1" customFormat="1" ht="20.25" customHeight="1">
      <c r="B73" s="33"/>
      <c r="E73" s="344" t="str">
        <f>E7</f>
        <v>Stavební úpravy návštěvní budovy , objekt č. 004</v>
      </c>
      <c r="F73" s="317"/>
      <c r="G73" s="317"/>
      <c r="H73" s="317"/>
      <c r="I73" s="132"/>
      <c r="L73" s="33"/>
    </row>
    <row r="74" spans="2:12" s="1" customFormat="1" ht="14.25" customHeight="1">
      <c r="B74" s="33"/>
      <c r="C74" s="56" t="s">
        <v>108</v>
      </c>
      <c r="I74" s="132"/>
      <c r="L74" s="33"/>
    </row>
    <row r="75" spans="2:12" s="1" customFormat="1" ht="21.75" customHeight="1">
      <c r="B75" s="33"/>
      <c r="E75" s="324" t="str">
        <f>E9</f>
        <v>plocha - SO 03 - Stavba zpevňujících ploch - Chodníky</v>
      </c>
      <c r="F75" s="317"/>
      <c r="G75" s="317"/>
      <c r="H75" s="317"/>
      <c r="I75" s="132"/>
      <c r="L75" s="33"/>
    </row>
    <row r="76" spans="2:12" s="1" customFormat="1" ht="6.75" customHeight="1">
      <c r="B76" s="33"/>
      <c r="I76" s="132"/>
      <c r="L76" s="33"/>
    </row>
    <row r="77" spans="2:12" s="1" customFormat="1" ht="18" customHeight="1">
      <c r="B77" s="33"/>
      <c r="C77" s="56" t="s">
        <v>29</v>
      </c>
      <c r="F77" s="133" t="str">
        <f>F12</f>
        <v>Odolov, st.p.č. 222, p.p.č. 712/12 a 712/14</v>
      </c>
      <c r="I77" s="134" t="s">
        <v>31</v>
      </c>
      <c r="J77" s="60" t="str">
        <f>IF(J12="","",J12)</f>
        <v>31.10.2016</v>
      </c>
      <c r="L77" s="33"/>
    </row>
    <row r="78" spans="2:12" s="1" customFormat="1" ht="6.75" customHeight="1">
      <c r="B78" s="33"/>
      <c r="I78" s="132"/>
      <c r="L78" s="33"/>
    </row>
    <row r="79" spans="2:12" s="1" customFormat="1" ht="15">
      <c r="B79" s="33"/>
      <c r="C79" s="56" t="s">
        <v>33</v>
      </c>
      <c r="F79" s="133" t="str">
        <f>E15</f>
        <v> </v>
      </c>
      <c r="I79" s="134" t="s">
        <v>39</v>
      </c>
      <c r="J79" s="133" t="str">
        <f>E21</f>
        <v> </v>
      </c>
      <c r="L79" s="33"/>
    </row>
    <row r="80" spans="2:12" s="1" customFormat="1" ht="14.25" customHeight="1">
      <c r="B80" s="33"/>
      <c r="C80" s="56" t="s">
        <v>37</v>
      </c>
      <c r="F80" s="133">
        <f>IF(E18="","",E18)</f>
      </c>
      <c r="I80" s="132"/>
      <c r="L80" s="33"/>
    </row>
    <row r="81" spans="2:12" s="1" customFormat="1" ht="9.75" customHeight="1">
      <c r="B81" s="33"/>
      <c r="I81" s="132"/>
      <c r="L81" s="33"/>
    </row>
    <row r="82" spans="2:20" s="9" customFormat="1" ht="29.25" customHeight="1">
      <c r="B82" s="135"/>
      <c r="C82" s="136" t="s">
        <v>129</v>
      </c>
      <c r="D82" s="137" t="s">
        <v>61</v>
      </c>
      <c r="E82" s="137" t="s">
        <v>57</v>
      </c>
      <c r="F82" s="137" t="s">
        <v>130</v>
      </c>
      <c r="G82" s="137" t="s">
        <v>131</v>
      </c>
      <c r="H82" s="137" t="s">
        <v>132</v>
      </c>
      <c r="I82" s="138" t="s">
        <v>133</v>
      </c>
      <c r="J82" s="137" t="s">
        <v>112</v>
      </c>
      <c r="K82" s="139" t="s">
        <v>134</v>
      </c>
      <c r="L82" s="135"/>
      <c r="M82" s="66" t="s">
        <v>135</v>
      </c>
      <c r="N82" s="67" t="s">
        <v>46</v>
      </c>
      <c r="O82" s="67" t="s">
        <v>136</v>
      </c>
      <c r="P82" s="67" t="s">
        <v>137</v>
      </c>
      <c r="Q82" s="67" t="s">
        <v>138</v>
      </c>
      <c r="R82" s="67" t="s">
        <v>139</v>
      </c>
      <c r="S82" s="67" t="s">
        <v>140</v>
      </c>
      <c r="T82" s="68" t="s">
        <v>141</v>
      </c>
    </row>
    <row r="83" spans="2:63" s="1" customFormat="1" ht="29.25" customHeight="1">
      <c r="B83" s="33"/>
      <c r="C83" s="70" t="s">
        <v>113</v>
      </c>
      <c r="I83" s="132"/>
      <c r="J83" s="140">
        <f>BK83</f>
        <v>0</v>
      </c>
      <c r="L83" s="33"/>
      <c r="M83" s="69"/>
      <c r="N83" s="61"/>
      <c r="O83" s="61"/>
      <c r="P83" s="141">
        <f>P84</f>
        <v>0</v>
      </c>
      <c r="Q83" s="61"/>
      <c r="R83" s="141">
        <f>R84</f>
        <v>217.40005200000002</v>
      </c>
      <c r="S83" s="61"/>
      <c r="T83" s="142">
        <f>T84</f>
        <v>16.36</v>
      </c>
      <c r="AT83" s="16" t="s">
        <v>75</v>
      </c>
      <c r="AU83" s="16" t="s">
        <v>114</v>
      </c>
      <c r="BK83" s="143">
        <f>BK84</f>
        <v>0</v>
      </c>
    </row>
    <row r="84" spans="2:63" s="10" customFormat="1" ht="36.75" customHeight="1">
      <c r="B84" s="144"/>
      <c r="D84" s="145" t="s">
        <v>75</v>
      </c>
      <c r="E84" s="146" t="s">
        <v>142</v>
      </c>
      <c r="F84" s="146" t="s">
        <v>143</v>
      </c>
      <c r="I84" s="147"/>
      <c r="J84" s="148">
        <f>BK84</f>
        <v>0</v>
      </c>
      <c r="L84" s="144"/>
      <c r="M84" s="149"/>
      <c r="N84" s="150"/>
      <c r="O84" s="150"/>
      <c r="P84" s="151">
        <f>P85+P110+P120+P126+P132+P140</f>
        <v>0</v>
      </c>
      <c r="Q84" s="150"/>
      <c r="R84" s="151">
        <f>R85+R110+R120+R126+R132+R140</f>
        <v>217.40005200000002</v>
      </c>
      <c r="S84" s="150"/>
      <c r="T84" s="152">
        <f>T85+T110+T120+T126+T132+T140</f>
        <v>16.36</v>
      </c>
      <c r="AR84" s="145" t="s">
        <v>83</v>
      </c>
      <c r="AT84" s="153" t="s">
        <v>75</v>
      </c>
      <c r="AU84" s="153" t="s">
        <v>76</v>
      </c>
      <c r="AY84" s="145" t="s">
        <v>144</v>
      </c>
      <c r="BK84" s="154">
        <f>BK85+BK110+BK120+BK126+BK132+BK140</f>
        <v>0</v>
      </c>
    </row>
    <row r="85" spans="2:63" s="10" customFormat="1" ht="19.5" customHeight="1">
      <c r="B85" s="144"/>
      <c r="D85" s="155" t="s">
        <v>75</v>
      </c>
      <c r="E85" s="156" t="s">
        <v>83</v>
      </c>
      <c r="F85" s="156" t="s">
        <v>399</v>
      </c>
      <c r="I85" s="147"/>
      <c r="J85" s="157">
        <f>BK85</f>
        <v>0</v>
      </c>
      <c r="L85" s="144"/>
      <c r="M85" s="149"/>
      <c r="N85" s="150"/>
      <c r="O85" s="150"/>
      <c r="P85" s="151">
        <f>SUM(P86:P109)</f>
        <v>0</v>
      </c>
      <c r="Q85" s="150"/>
      <c r="R85" s="151">
        <f>SUM(R86:R109)</f>
        <v>0</v>
      </c>
      <c r="S85" s="150"/>
      <c r="T85" s="152">
        <f>SUM(T86:T109)</f>
        <v>16.36</v>
      </c>
      <c r="AR85" s="145" t="s">
        <v>83</v>
      </c>
      <c r="AT85" s="153" t="s">
        <v>75</v>
      </c>
      <c r="AU85" s="153" t="s">
        <v>83</v>
      </c>
      <c r="AY85" s="145" t="s">
        <v>144</v>
      </c>
      <c r="BK85" s="154">
        <f>SUM(BK86:BK109)</f>
        <v>0</v>
      </c>
    </row>
    <row r="86" spans="2:65" s="1" customFormat="1" ht="20.25" customHeight="1">
      <c r="B86" s="158"/>
      <c r="C86" s="159" t="s">
        <v>83</v>
      </c>
      <c r="D86" s="159" t="s">
        <v>147</v>
      </c>
      <c r="E86" s="160" t="s">
        <v>564</v>
      </c>
      <c r="F86" s="161" t="s">
        <v>565</v>
      </c>
      <c r="G86" s="162" t="s">
        <v>166</v>
      </c>
      <c r="H86" s="163">
        <v>30</v>
      </c>
      <c r="I86" s="164"/>
      <c r="J86" s="165">
        <f>ROUND(I86*H86,2)</f>
        <v>0</v>
      </c>
      <c r="K86" s="161" t="s">
        <v>151</v>
      </c>
      <c r="L86" s="33"/>
      <c r="M86" s="166" t="s">
        <v>27</v>
      </c>
      <c r="N86" s="167" t="s">
        <v>47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0.26</v>
      </c>
      <c r="T86" s="169">
        <f>S86*H86</f>
        <v>7.800000000000001</v>
      </c>
      <c r="AR86" s="16" t="s">
        <v>152</v>
      </c>
      <c r="AT86" s="16" t="s">
        <v>147</v>
      </c>
      <c r="AU86" s="16" t="s">
        <v>85</v>
      </c>
      <c r="AY86" s="16" t="s">
        <v>144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83</v>
      </c>
      <c r="BK86" s="170">
        <f>ROUND(I86*H86,2)</f>
        <v>0</v>
      </c>
      <c r="BL86" s="16" t="s">
        <v>152</v>
      </c>
      <c r="BM86" s="16" t="s">
        <v>566</v>
      </c>
    </row>
    <row r="87" spans="2:47" s="1" customFormat="1" ht="51" customHeight="1">
      <c r="B87" s="33"/>
      <c r="D87" s="174" t="s">
        <v>154</v>
      </c>
      <c r="F87" s="185" t="s">
        <v>567</v>
      </c>
      <c r="I87" s="132"/>
      <c r="L87" s="33"/>
      <c r="M87" s="63"/>
      <c r="N87" s="34"/>
      <c r="O87" s="34"/>
      <c r="P87" s="34"/>
      <c r="Q87" s="34"/>
      <c r="R87" s="34"/>
      <c r="S87" s="34"/>
      <c r="T87" s="64"/>
      <c r="AT87" s="16" t="s">
        <v>154</v>
      </c>
      <c r="AU87" s="16" t="s">
        <v>85</v>
      </c>
    </row>
    <row r="88" spans="2:65" s="1" customFormat="1" ht="20.25" customHeight="1">
      <c r="B88" s="158"/>
      <c r="C88" s="159" t="s">
        <v>85</v>
      </c>
      <c r="D88" s="159" t="s">
        <v>147</v>
      </c>
      <c r="E88" s="160" t="s">
        <v>568</v>
      </c>
      <c r="F88" s="161" t="s">
        <v>569</v>
      </c>
      <c r="G88" s="162" t="s">
        <v>166</v>
      </c>
      <c r="H88" s="163">
        <v>30</v>
      </c>
      <c r="I88" s="164"/>
      <c r="J88" s="165">
        <f>ROUND(I88*H88,2)</f>
        <v>0</v>
      </c>
      <c r="K88" s="161" t="s">
        <v>151</v>
      </c>
      <c r="L88" s="33"/>
      <c r="M88" s="166" t="s">
        <v>27</v>
      </c>
      <c r="N88" s="167" t="s">
        <v>47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0.24</v>
      </c>
      <c r="T88" s="169">
        <f>S88*H88</f>
        <v>7.199999999999999</v>
      </c>
      <c r="AR88" s="16" t="s">
        <v>152</v>
      </c>
      <c r="AT88" s="16" t="s">
        <v>147</v>
      </c>
      <c r="AU88" s="16" t="s">
        <v>85</v>
      </c>
      <c r="AY88" s="16" t="s">
        <v>144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83</v>
      </c>
      <c r="BK88" s="170">
        <f>ROUND(I88*H88,2)</f>
        <v>0</v>
      </c>
      <c r="BL88" s="16" t="s">
        <v>152</v>
      </c>
      <c r="BM88" s="16" t="s">
        <v>570</v>
      </c>
    </row>
    <row r="89" spans="2:47" s="1" customFormat="1" ht="39.75" customHeight="1">
      <c r="B89" s="33"/>
      <c r="D89" s="174" t="s">
        <v>154</v>
      </c>
      <c r="F89" s="185" t="s">
        <v>571</v>
      </c>
      <c r="I89" s="132"/>
      <c r="L89" s="33"/>
      <c r="M89" s="63"/>
      <c r="N89" s="34"/>
      <c r="O89" s="34"/>
      <c r="P89" s="34"/>
      <c r="Q89" s="34"/>
      <c r="R89" s="34"/>
      <c r="S89" s="34"/>
      <c r="T89" s="64"/>
      <c r="AT89" s="16" t="s">
        <v>154</v>
      </c>
      <c r="AU89" s="16" t="s">
        <v>85</v>
      </c>
    </row>
    <row r="90" spans="2:65" s="1" customFormat="1" ht="20.25" customHeight="1">
      <c r="B90" s="158"/>
      <c r="C90" s="159" t="s">
        <v>145</v>
      </c>
      <c r="D90" s="159" t="s">
        <v>147</v>
      </c>
      <c r="E90" s="160" t="s">
        <v>572</v>
      </c>
      <c r="F90" s="161" t="s">
        <v>573</v>
      </c>
      <c r="G90" s="162" t="s">
        <v>191</v>
      </c>
      <c r="H90" s="163">
        <v>34</v>
      </c>
      <c r="I90" s="164"/>
      <c r="J90" s="165">
        <f>ROUND(I90*H90,2)</f>
        <v>0</v>
      </c>
      <c r="K90" s="161" t="s">
        <v>151</v>
      </c>
      <c r="L90" s="33"/>
      <c r="M90" s="166" t="s">
        <v>27</v>
      </c>
      <c r="N90" s="167" t="s">
        <v>47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0.04</v>
      </c>
      <c r="T90" s="169">
        <f>S90*H90</f>
        <v>1.36</v>
      </c>
      <c r="AR90" s="16" t="s">
        <v>152</v>
      </c>
      <c r="AT90" s="16" t="s">
        <v>147</v>
      </c>
      <c r="AU90" s="16" t="s">
        <v>85</v>
      </c>
      <c r="AY90" s="16" t="s">
        <v>144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83</v>
      </c>
      <c r="BK90" s="170">
        <f>ROUND(I90*H90,2)</f>
        <v>0</v>
      </c>
      <c r="BL90" s="16" t="s">
        <v>152</v>
      </c>
      <c r="BM90" s="16" t="s">
        <v>574</v>
      </c>
    </row>
    <row r="91" spans="2:47" s="1" customFormat="1" ht="28.5" customHeight="1">
      <c r="B91" s="33"/>
      <c r="D91" s="174" t="s">
        <v>154</v>
      </c>
      <c r="F91" s="185" t="s">
        <v>575</v>
      </c>
      <c r="I91" s="132"/>
      <c r="L91" s="33"/>
      <c r="M91" s="63"/>
      <c r="N91" s="34"/>
      <c r="O91" s="34"/>
      <c r="P91" s="34"/>
      <c r="Q91" s="34"/>
      <c r="R91" s="34"/>
      <c r="S91" s="34"/>
      <c r="T91" s="64"/>
      <c r="AT91" s="16" t="s">
        <v>154</v>
      </c>
      <c r="AU91" s="16" t="s">
        <v>85</v>
      </c>
    </row>
    <row r="92" spans="2:65" s="1" customFormat="1" ht="20.25" customHeight="1">
      <c r="B92" s="158"/>
      <c r="C92" s="159" t="s">
        <v>152</v>
      </c>
      <c r="D92" s="159" t="s">
        <v>147</v>
      </c>
      <c r="E92" s="160" t="s">
        <v>576</v>
      </c>
      <c r="F92" s="161" t="s">
        <v>577</v>
      </c>
      <c r="G92" s="162" t="s">
        <v>150</v>
      </c>
      <c r="H92" s="163">
        <v>23.505</v>
      </c>
      <c r="I92" s="164"/>
      <c r="J92" s="165">
        <f>ROUND(I92*H92,2)</f>
        <v>0</v>
      </c>
      <c r="K92" s="161" t="s">
        <v>151</v>
      </c>
      <c r="L92" s="33"/>
      <c r="M92" s="166" t="s">
        <v>27</v>
      </c>
      <c r="N92" s="167" t="s">
        <v>47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</v>
      </c>
      <c r="T92" s="169">
        <f>S92*H92</f>
        <v>0</v>
      </c>
      <c r="AR92" s="16" t="s">
        <v>152</v>
      </c>
      <c r="AT92" s="16" t="s">
        <v>147</v>
      </c>
      <c r="AU92" s="16" t="s">
        <v>85</v>
      </c>
      <c r="AY92" s="16" t="s">
        <v>144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83</v>
      </c>
      <c r="BK92" s="170">
        <f>ROUND(I92*H92,2)</f>
        <v>0</v>
      </c>
      <c r="BL92" s="16" t="s">
        <v>152</v>
      </c>
      <c r="BM92" s="16" t="s">
        <v>578</v>
      </c>
    </row>
    <row r="93" spans="2:47" s="1" customFormat="1" ht="39.75" customHeight="1">
      <c r="B93" s="33"/>
      <c r="D93" s="171" t="s">
        <v>154</v>
      </c>
      <c r="F93" s="172" t="s">
        <v>579</v>
      </c>
      <c r="I93" s="132"/>
      <c r="L93" s="33"/>
      <c r="M93" s="63"/>
      <c r="N93" s="34"/>
      <c r="O93" s="34"/>
      <c r="P93" s="34"/>
      <c r="Q93" s="34"/>
      <c r="R93" s="34"/>
      <c r="S93" s="34"/>
      <c r="T93" s="64"/>
      <c r="AT93" s="16" t="s">
        <v>154</v>
      </c>
      <c r="AU93" s="16" t="s">
        <v>85</v>
      </c>
    </row>
    <row r="94" spans="2:51" s="11" customFormat="1" ht="20.25" customHeight="1">
      <c r="B94" s="173"/>
      <c r="D94" s="174" t="s">
        <v>156</v>
      </c>
      <c r="E94" s="175" t="s">
        <v>27</v>
      </c>
      <c r="F94" s="176" t="s">
        <v>580</v>
      </c>
      <c r="H94" s="177">
        <v>23.505</v>
      </c>
      <c r="I94" s="178"/>
      <c r="L94" s="173"/>
      <c r="M94" s="179"/>
      <c r="N94" s="180"/>
      <c r="O94" s="180"/>
      <c r="P94" s="180"/>
      <c r="Q94" s="180"/>
      <c r="R94" s="180"/>
      <c r="S94" s="180"/>
      <c r="T94" s="181"/>
      <c r="AT94" s="182" t="s">
        <v>156</v>
      </c>
      <c r="AU94" s="182" t="s">
        <v>85</v>
      </c>
      <c r="AV94" s="11" t="s">
        <v>85</v>
      </c>
      <c r="AW94" s="11" t="s">
        <v>40</v>
      </c>
      <c r="AX94" s="11" t="s">
        <v>83</v>
      </c>
      <c r="AY94" s="182" t="s">
        <v>144</v>
      </c>
    </row>
    <row r="95" spans="2:65" s="1" customFormat="1" ht="20.25" customHeight="1">
      <c r="B95" s="158"/>
      <c r="C95" s="159" t="s">
        <v>175</v>
      </c>
      <c r="D95" s="159" t="s">
        <v>147</v>
      </c>
      <c r="E95" s="160" t="s">
        <v>581</v>
      </c>
      <c r="F95" s="161" t="s">
        <v>582</v>
      </c>
      <c r="G95" s="162" t="s">
        <v>150</v>
      </c>
      <c r="H95" s="163">
        <v>70.515</v>
      </c>
      <c r="I95" s="164"/>
      <c r="J95" s="165">
        <f>ROUND(I95*H95,2)</f>
        <v>0</v>
      </c>
      <c r="K95" s="161" t="s">
        <v>151</v>
      </c>
      <c r="L95" s="33"/>
      <c r="M95" s="166" t="s">
        <v>27</v>
      </c>
      <c r="N95" s="167" t="s">
        <v>47</v>
      </c>
      <c r="O95" s="34"/>
      <c r="P95" s="168">
        <f>O95*H95</f>
        <v>0</v>
      </c>
      <c r="Q95" s="168">
        <v>0</v>
      </c>
      <c r="R95" s="168">
        <f>Q95*H95</f>
        <v>0</v>
      </c>
      <c r="S95" s="168">
        <v>0</v>
      </c>
      <c r="T95" s="169">
        <f>S95*H95</f>
        <v>0</v>
      </c>
      <c r="AR95" s="16" t="s">
        <v>152</v>
      </c>
      <c r="AT95" s="16" t="s">
        <v>147</v>
      </c>
      <c r="AU95" s="16" t="s">
        <v>85</v>
      </c>
      <c r="AY95" s="16" t="s">
        <v>144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6" t="s">
        <v>83</v>
      </c>
      <c r="BK95" s="170">
        <f>ROUND(I95*H95,2)</f>
        <v>0</v>
      </c>
      <c r="BL95" s="16" t="s">
        <v>152</v>
      </c>
      <c r="BM95" s="16" t="s">
        <v>583</v>
      </c>
    </row>
    <row r="96" spans="2:47" s="1" customFormat="1" ht="28.5" customHeight="1">
      <c r="B96" s="33"/>
      <c r="D96" s="171" t="s">
        <v>154</v>
      </c>
      <c r="F96" s="172" t="s">
        <v>584</v>
      </c>
      <c r="I96" s="132"/>
      <c r="L96" s="33"/>
      <c r="M96" s="63"/>
      <c r="N96" s="34"/>
      <c r="O96" s="34"/>
      <c r="P96" s="34"/>
      <c r="Q96" s="34"/>
      <c r="R96" s="34"/>
      <c r="S96" s="34"/>
      <c r="T96" s="64"/>
      <c r="AT96" s="16" t="s">
        <v>154</v>
      </c>
      <c r="AU96" s="16" t="s">
        <v>85</v>
      </c>
    </row>
    <row r="97" spans="2:51" s="11" customFormat="1" ht="20.25" customHeight="1">
      <c r="B97" s="173"/>
      <c r="D97" s="174" t="s">
        <v>156</v>
      </c>
      <c r="E97" s="175" t="s">
        <v>385</v>
      </c>
      <c r="F97" s="176" t="s">
        <v>585</v>
      </c>
      <c r="H97" s="177">
        <v>70.515</v>
      </c>
      <c r="I97" s="178"/>
      <c r="L97" s="173"/>
      <c r="M97" s="179"/>
      <c r="N97" s="180"/>
      <c r="O97" s="180"/>
      <c r="P97" s="180"/>
      <c r="Q97" s="180"/>
      <c r="R97" s="180"/>
      <c r="S97" s="180"/>
      <c r="T97" s="181"/>
      <c r="AT97" s="182" t="s">
        <v>156</v>
      </c>
      <c r="AU97" s="182" t="s">
        <v>85</v>
      </c>
      <c r="AV97" s="11" t="s">
        <v>85</v>
      </c>
      <c r="AW97" s="11" t="s">
        <v>40</v>
      </c>
      <c r="AX97" s="11" t="s">
        <v>83</v>
      </c>
      <c r="AY97" s="182" t="s">
        <v>144</v>
      </c>
    </row>
    <row r="98" spans="2:65" s="1" customFormat="1" ht="20.25" customHeight="1">
      <c r="B98" s="158"/>
      <c r="C98" s="159" t="s">
        <v>181</v>
      </c>
      <c r="D98" s="159" t="s">
        <v>147</v>
      </c>
      <c r="E98" s="160" t="s">
        <v>411</v>
      </c>
      <c r="F98" s="161" t="s">
        <v>412</v>
      </c>
      <c r="G98" s="162" t="s">
        <v>150</v>
      </c>
      <c r="H98" s="163">
        <v>70.515</v>
      </c>
      <c r="I98" s="164"/>
      <c r="J98" s="165">
        <f>ROUND(I98*H98,2)</f>
        <v>0</v>
      </c>
      <c r="K98" s="161" t="s">
        <v>151</v>
      </c>
      <c r="L98" s="33"/>
      <c r="M98" s="166" t="s">
        <v>27</v>
      </c>
      <c r="N98" s="167" t="s">
        <v>47</v>
      </c>
      <c r="O98" s="34"/>
      <c r="P98" s="168">
        <f>O98*H98</f>
        <v>0</v>
      </c>
      <c r="Q98" s="168">
        <v>0</v>
      </c>
      <c r="R98" s="168">
        <f>Q98*H98</f>
        <v>0</v>
      </c>
      <c r="S98" s="168">
        <v>0</v>
      </c>
      <c r="T98" s="169">
        <f>S98*H98</f>
        <v>0</v>
      </c>
      <c r="AR98" s="16" t="s">
        <v>152</v>
      </c>
      <c r="AT98" s="16" t="s">
        <v>147</v>
      </c>
      <c r="AU98" s="16" t="s">
        <v>85</v>
      </c>
      <c r="AY98" s="16" t="s">
        <v>144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83</v>
      </c>
      <c r="BK98" s="170">
        <f>ROUND(I98*H98,2)</f>
        <v>0</v>
      </c>
      <c r="BL98" s="16" t="s">
        <v>152</v>
      </c>
      <c r="BM98" s="16" t="s">
        <v>586</v>
      </c>
    </row>
    <row r="99" spans="2:47" s="1" customFormat="1" ht="39.75" customHeight="1">
      <c r="B99" s="33"/>
      <c r="D99" s="171" t="s">
        <v>154</v>
      </c>
      <c r="F99" s="172" t="s">
        <v>414</v>
      </c>
      <c r="I99" s="132"/>
      <c r="L99" s="33"/>
      <c r="M99" s="63"/>
      <c r="N99" s="34"/>
      <c r="O99" s="34"/>
      <c r="P99" s="34"/>
      <c r="Q99" s="34"/>
      <c r="R99" s="34"/>
      <c r="S99" s="34"/>
      <c r="T99" s="64"/>
      <c r="AT99" s="16" t="s">
        <v>154</v>
      </c>
      <c r="AU99" s="16" t="s">
        <v>85</v>
      </c>
    </row>
    <row r="100" spans="2:51" s="11" customFormat="1" ht="20.25" customHeight="1">
      <c r="B100" s="173"/>
      <c r="D100" s="174" t="s">
        <v>156</v>
      </c>
      <c r="E100" s="175" t="s">
        <v>27</v>
      </c>
      <c r="F100" s="176" t="s">
        <v>385</v>
      </c>
      <c r="H100" s="177">
        <v>70.515</v>
      </c>
      <c r="I100" s="178"/>
      <c r="L100" s="173"/>
      <c r="M100" s="179"/>
      <c r="N100" s="180"/>
      <c r="O100" s="180"/>
      <c r="P100" s="180"/>
      <c r="Q100" s="180"/>
      <c r="R100" s="180"/>
      <c r="S100" s="180"/>
      <c r="T100" s="181"/>
      <c r="AT100" s="182" t="s">
        <v>156</v>
      </c>
      <c r="AU100" s="182" t="s">
        <v>85</v>
      </c>
      <c r="AV100" s="11" t="s">
        <v>85</v>
      </c>
      <c r="AW100" s="11" t="s">
        <v>40</v>
      </c>
      <c r="AX100" s="11" t="s">
        <v>83</v>
      </c>
      <c r="AY100" s="182" t="s">
        <v>144</v>
      </c>
    </row>
    <row r="101" spans="2:65" s="1" customFormat="1" ht="20.25" customHeight="1">
      <c r="B101" s="158"/>
      <c r="C101" s="159" t="s">
        <v>188</v>
      </c>
      <c r="D101" s="159" t="s">
        <v>147</v>
      </c>
      <c r="E101" s="160" t="s">
        <v>415</v>
      </c>
      <c r="F101" s="161" t="s">
        <v>416</v>
      </c>
      <c r="G101" s="162" t="s">
        <v>150</v>
      </c>
      <c r="H101" s="163">
        <v>70.515</v>
      </c>
      <c r="I101" s="164"/>
      <c r="J101" s="165">
        <f>ROUND(I101*H101,2)</f>
        <v>0</v>
      </c>
      <c r="K101" s="161" t="s">
        <v>151</v>
      </c>
      <c r="L101" s="33"/>
      <c r="M101" s="166" t="s">
        <v>27</v>
      </c>
      <c r="N101" s="167" t="s">
        <v>47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152</v>
      </c>
      <c r="AT101" s="16" t="s">
        <v>147</v>
      </c>
      <c r="AU101" s="16" t="s">
        <v>85</v>
      </c>
      <c r="AY101" s="16" t="s">
        <v>144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83</v>
      </c>
      <c r="BK101" s="170">
        <f>ROUND(I101*H101,2)</f>
        <v>0</v>
      </c>
      <c r="BL101" s="16" t="s">
        <v>152</v>
      </c>
      <c r="BM101" s="16" t="s">
        <v>587</v>
      </c>
    </row>
    <row r="102" spans="2:47" s="1" customFormat="1" ht="20.25" customHeight="1">
      <c r="B102" s="33"/>
      <c r="D102" s="171" t="s">
        <v>154</v>
      </c>
      <c r="F102" s="172" t="s">
        <v>416</v>
      </c>
      <c r="I102" s="132"/>
      <c r="L102" s="33"/>
      <c r="M102" s="63"/>
      <c r="N102" s="34"/>
      <c r="O102" s="34"/>
      <c r="P102" s="34"/>
      <c r="Q102" s="34"/>
      <c r="R102" s="34"/>
      <c r="S102" s="34"/>
      <c r="T102" s="64"/>
      <c r="AT102" s="16" t="s">
        <v>154</v>
      </c>
      <c r="AU102" s="16" t="s">
        <v>85</v>
      </c>
    </row>
    <row r="103" spans="2:51" s="11" customFormat="1" ht="20.25" customHeight="1">
      <c r="B103" s="173"/>
      <c r="D103" s="174" t="s">
        <v>156</v>
      </c>
      <c r="E103" s="175" t="s">
        <v>27</v>
      </c>
      <c r="F103" s="176" t="s">
        <v>385</v>
      </c>
      <c r="H103" s="177">
        <v>70.515</v>
      </c>
      <c r="I103" s="178"/>
      <c r="L103" s="173"/>
      <c r="M103" s="179"/>
      <c r="N103" s="180"/>
      <c r="O103" s="180"/>
      <c r="P103" s="180"/>
      <c r="Q103" s="180"/>
      <c r="R103" s="180"/>
      <c r="S103" s="180"/>
      <c r="T103" s="181"/>
      <c r="AT103" s="182" t="s">
        <v>156</v>
      </c>
      <c r="AU103" s="182" t="s">
        <v>85</v>
      </c>
      <c r="AV103" s="11" t="s">
        <v>85</v>
      </c>
      <c r="AW103" s="11" t="s">
        <v>40</v>
      </c>
      <c r="AX103" s="11" t="s">
        <v>83</v>
      </c>
      <c r="AY103" s="182" t="s">
        <v>144</v>
      </c>
    </row>
    <row r="104" spans="2:65" s="1" customFormat="1" ht="20.25" customHeight="1">
      <c r="B104" s="158"/>
      <c r="C104" s="159" t="s">
        <v>195</v>
      </c>
      <c r="D104" s="159" t="s">
        <v>147</v>
      </c>
      <c r="E104" s="160" t="s">
        <v>418</v>
      </c>
      <c r="F104" s="161" t="s">
        <v>419</v>
      </c>
      <c r="G104" s="162" t="s">
        <v>160</v>
      </c>
      <c r="H104" s="163">
        <v>126.927</v>
      </c>
      <c r="I104" s="164"/>
      <c r="J104" s="165">
        <f>ROUND(I104*H104,2)</f>
        <v>0</v>
      </c>
      <c r="K104" s="161" t="s">
        <v>151</v>
      </c>
      <c r="L104" s="33"/>
      <c r="M104" s="166" t="s">
        <v>27</v>
      </c>
      <c r="N104" s="167" t="s">
        <v>47</v>
      </c>
      <c r="O104" s="34"/>
      <c r="P104" s="168">
        <f>O104*H104</f>
        <v>0</v>
      </c>
      <c r="Q104" s="168">
        <v>0</v>
      </c>
      <c r="R104" s="168">
        <f>Q104*H104</f>
        <v>0</v>
      </c>
      <c r="S104" s="168">
        <v>0</v>
      </c>
      <c r="T104" s="169">
        <f>S104*H104</f>
        <v>0</v>
      </c>
      <c r="AR104" s="16" t="s">
        <v>152</v>
      </c>
      <c r="AT104" s="16" t="s">
        <v>147</v>
      </c>
      <c r="AU104" s="16" t="s">
        <v>85</v>
      </c>
      <c r="AY104" s="16" t="s">
        <v>144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83</v>
      </c>
      <c r="BK104" s="170">
        <f>ROUND(I104*H104,2)</f>
        <v>0</v>
      </c>
      <c r="BL104" s="16" t="s">
        <v>152</v>
      </c>
      <c r="BM104" s="16" t="s">
        <v>588</v>
      </c>
    </row>
    <row r="105" spans="2:47" s="1" customFormat="1" ht="20.25" customHeight="1">
      <c r="B105" s="33"/>
      <c r="D105" s="171" t="s">
        <v>154</v>
      </c>
      <c r="F105" s="172" t="s">
        <v>421</v>
      </c>
      <c r="I105" s="132"/>
      <c r="L105" s="33"/>
      <c r="M105" s="63"/>
      <c r="N105" s="34"/>
      <c r="O105" s="34"/>
      <c r="P105" s="34"/>
      <c r="Q105" s="34"/>
      <c r="R105" s="34"/>
      <c r="S105" s="34"/>
      <c r="T105" s="64"/>
      <c r="AT105" s="16" t="s">
        <v>154</v>
      </c>
      <c r="AU105" s="16" t="s">
        <v>85</v>
      </c>
    </row>
    <row r="106" spans="2:51" s="11" customFormat="1" ht="20.25" customHeight="1">
      <c r="B106" s="173"/>
      <c r="D106" s="174" t="s">
        <v>156</v>
      </c>
      <c r="E106" s="175" t="s">
        <v>27</v>
      </c>
      <c r="F106" s="176" t="s">
        <v>422</v>
      </c>
      <c r="H106" s="177">
        <v>126.927</v>
      </c>
      <c r="I106" s="178"/>
      <c r="L106" s="173"/>
      <c r="M106" s="179"/>
      <c r="N106" s="180"/>
      <c r="O106" s="180"/>
      <c r="P106" s="180"/>
      <c r="Q106" s="180"/>
      <c r="R106" s="180"/>
      <c r="S106" s="180"/>
      <c r="T106" s="181"/>
      <c r="AT106" s="182" t="s">
        <v>156</v>
      </c>
      <c r="AU106" s="182" t="s">
        <v>85</v>
      </c>
      <c r="AV106" s="11" t="s">
        <v>85</v>
      </c>
      <c r="AW106" s="11" t="s">
        <v>40</v>
      </c>
      <c r="AX106" s="11" t="s">
        <v>83</v>
      </c>
      <c r="AY106" s="182" t="s">
        <v>144</v>
      </c>
    </row>
    <row r="107" spans="2:65" s="1" customFormat="1" ht="20.25" customHeight="1">
      <c r="B107" s="158"/>
      <c r="C107" s="159" t="s">
        <v>200</v>
      </c>
      <c r="D107" s="159" t="s">
        <v>147</v>
      </c>
      <c r="E107" s="160" t="s">
        <v>589</v>
      </c>
      <c r="F107" s="161" t="s">
        <v>590</v>
      </c>
      <c r="G107" s="162" t="s">
        <v>166</v>
      </c>
      <c r="H107" s="163">
        <v>235.05</v>
      </c>
      <c r="I107" s="164"/>
      <c r="J107" s="165">
        <f>ROUND(I107*H107,2)</f>
        <v>0</v>
      </c>
      <c r="K107" s="161" t="s">
        <v>151</v>
      </c>
      <c r="L107" s="33"/>
      <c r="M107" s="166" t="s">
        <v>27</v>
      </c>
      <c r="N107" s="167" t="s">
        <v>47</v>
      </c>
      <c r="O107" s="34"/>
      <c r="P107" s="168">
        <f>O107*H107</f>
        <v>0</v>
      </c>
      <c r="Q107" s="168">
        <v>0</v>
      </c>
      <c r="R107" s="168">
        <f>Q107*H107</f>
        <v>0</v>
      </c>
      <c r="S107" s="168">
        <v>0</v>
      </c>
      <c r="T107" s="169">
        <f>S107*H107</f>
        <v>0</v>
      </c>
      <c r="AR107" s="16" t="s">
        <v>152</v>
      </c>
      <c r="AT107" s="16" t="s">
        <v>147</v>
      </c>
      <c r="AU107" s="16" t="s">
        <v>85</v>
      </c>
      <c r="AY107" s="16" t="s">
        <v>144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6" t="s">
        <v>83</v>
      </c>
      <c r="BK107" s="170">
        <f>ROUND(I107*H107,2)</f>
        <v>0</v>
      </c>
      <c r="BL107" s="16" t="s">
        <v>152</v>
      </c>
      <c r="BM107" s="16" t="s">
        <v>591</v>
      </c>
    </row>
    <row r="108" spans="2:47" s="1" customFormat="1" ht="20.25" customHeight="1">
      <c r="B108" s="33"/>
      <c r="D108" s="171" t="s">
        <v>154</v>
      </c>
      <c r="F108" s="172" t="s">
        <v>592</v>
      </c>
      <c r="I108" s="132"/>
      <c r="L108" s="33"/>
      <c r="M108" s="63"/>
      <c r="N108" s="34"/>
      <c r="O108" s="34"/>
      <c r="P108" s="34"/>
      <c r="Q108" s="34"/>
      <c r="R108" s="34"/>
      <c r="S108" s="34"/>
      <c r="T108" s="64"/>
      <c r="AT108" s="16" t="s">
        <v>154</v>
      </c>
      <c r="AU108" s="16" t="s">
        <v>85</v>
      </c>
    </row>
    <row r="109" spans="2:51" s="11" customFormat="1" ht="20.25" customHeight="1">
      <c r="B109" s="173"/>
      <c r="D109" s="171" t="s">
        <v>156</v>
      </c>
      <c r="E109" s="182" t="s">
        <v>99</v>
      </c>
      <c r="F109" s="183" t="s">
        <v>560</v>
      </c>
      <c r="H109" s="184">
        <v>235.05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82" t="s">
        <v>156</v>
      </c>
      <c r="AU109" s="182" t="s">
        <v>85</v>
      </c>
      <c r="AV109" s="11" t="s">
        <v>85</v>
      </c>
      <c r="AW109" s="11" t="s">
        <v>40</v>
      </c>
      <c r="AX109" s="11" t="s">
        <v>83</v>
      </c>
      <c r="AY109" s="182" t="s">
        <v>144</v>
      </c>
    </row>
    <row r="110" spans="2:63" s="10" customFormat="1" ht="29.25" customHeight="1">
      <c r="B110" s="144"/>
      <c r="D110" s="155" t="s">
        <v>75</v>
      </c>
      <c r="E110" s="156" t="s">
        <v>175</v>
      </c>
      <c r="F110" s="156" t="s">
        <v>593</v>
      </c>
      <c r="I110" s="147"/>
      <c r="J110" s="157">
        <f>BK110</f>
        <v>0</v>
      </c>
      <c r="L110" s="144"/>
      <c r="M110" s="149"/>
      <c r="N110" s="150"/>
      <c r="O110" s="150"/>
      <c r="P110" s="151">
        <f>SUM(P111:P119)</f>
        <v>0</v>
      </c>
      <c r="Q110" s="150"/>
      <c r="R110" s="151">
        <f>SUM(R111:R119)</f>
        <v>189.82638</v>
      </c>
      <c r="S110" s="150"/>
      <c r="T110" s="152">
        <f>SUM(T111:T119)</f>
        <v>0</v>
      </c>
      <c r="AR110" s="145" t="s">
        <v>83</v>
      </c>
      <c r="AT110" s="153" t="s">
        <v>75</v>
      </c>
      <c r="AU110" s="153" t="s">
        <v>83</v>
      </c>
      <c r="AY110" s="145" t="s">
        <v>144</v>
      </c>
      <c r="BK110" s="154">
        <f>SUM(BK111:BK119)</f>
        <v>0</v>
      </c>
    </row>
    <row r="111" spans="2:65" s="1" customFormat="1" ht="20.25" customHeight="1">
      <c r="B111" s="158"/>
      <c r="C111" s="159" t="s">
        <v>206</v>
      </c>
      <c r="D111" s="159" t="s">
        <v>147</v>
      </c>
      <c r="E111" s="160" t="s">
        <v>594</v>
      </c>
      <c r="F111" s="161" t="s">
        <v>595</v>
      </c>
      <c r="G111" s="162" t="s">
        <v>166</v>
      </c>
      <c r="H111" s="163">
        <v>235.05</v>
      </c>
      <c r="I111" s="164"/>
      <c r="J111" s="165">
        <f>ROUND(I111*H111,2)</f>
        <v>0</v>
      </c>
      <c r="K111" s="161" t="s">
        <v>151</v>
      </c>
      <c r="L111" s="33"/>
      <c r="M111" s="166" t="s">
        <v>27</v>
      </c>
      <c r="N111" s="167" t="s">
        <v>47</v>
      </c>
      <c r="O111" s="34"/>
      <c r="P111" s="168">
        <f>O111*H111</f>
        <v>0</v>
      </c>
      <c r="Q111" s="168">
        <v>0.378</v>
      </c>
      <c r="R111" s="168">
        <f>Q111*H111</f>
        <v>88.8489</v>
      </c>
      <c r="S111" s="168">
        <v>0</v>
      </c>
      <c r="T111" s="169">
        <f>S111*H111</f>
        <v>0</v>
      </c>
      <c r="AR111" s="16" t="s">
        <v>152</v>
      </c>
      <c r="AT111" s="16" t="s">
        <v>147</v>
      </c>
      <c r="AU111" s="16" t="s">
        <v>85</v>
      </c>
      <c r="AY111" s="16" t="s">
        <v>144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83</v>
      </c>
      <c r="BK111" s="170">
        <f>ROUND(I111*H111,2)</f>
        <v>0</v>
      </c>
      <c r="BL111" s="16" t="s">
        <v>152</v>
      </c>
      <c r="BM111" s="16" t="s">
        <v>596</v>
      </c>
    </row>
    <row r="112" spans="2:51" s="11" customFormat="1" ht="20.25" customHeight="1">
      <c r="B112" s="173"/>
      <c r="D112" s="174" t="s">
        <v>156</v>
      </c>
      <c r="E112" s="175" t="s">
        <v>27</v>
      </c>
      <c r="F112" s="176" t="s">
        <v>99</v>
      </c>
      <c r="H112" s="177">
        <v>235.05</v>
      </c>
      <c r="I112" s="178"/>
      <c r="L112" s="173"/>
      <c r="M112" s="179"/>
      <c r="N112" s="180"/>
      <c r="O112" s="180"/>
      <c r="P112" s="180"/>
      <c r="Q112" s="180"/>
      <c r="R112" s="180"/>
      <c r="S112" s="180"/>
      <c r="T112" s="181"/>
      <c r="AT112" s="182" t="s">
        <v>156</v>
      </c>
      <c r="AU112" s="182" t="s">
        <v>85</v>
      </c>
      <c r="AV112" s="11" t="s">
        <v>85</v>
      </c>
      <c r="AW112" s="11" t="s">
        <v>40</v>
      </c>
      <c r="AX112" s="11" t="s">
        <v>83</v>
      </c>
      <c r="AY112" s="182" t="s">
        <v>144</v>
      </c>
    </row>
    <row r="113" spans="2:65" s="1" customFormat="1" ht="20.25" customHeight="1">
      <c r="B113" s="158"/>
      <c r="C113" s="159" t="s">
        <v>213</v>
      </c>
      <c r="D113" s="159" t="s">
        <v>147</v>
      </c>
      <c r="E113" s="160" t="s">
        <v>597</v>
      </c>
      <c r="F113" s="161" t="s">
        <v>598</v>
      </c>
      <c r="G113" s="162" t="s">
        <v>166</v>
      </c>
      <c r="H113" s="163">
        <v>235.05</v>
      </c>
      <c r="I113" s="164"/>
      <c r="J113" s="165">
        <f>ROUND(I113*H113,2)</f>
        <v>0</v>
      </c>
      <c r="K113" s="161" t="s">
        <v>151</v>
      </c>
      <c r="L113" s="33"/>
      <c r="M113" s="166" t="s">
        <v>27</v>
      </c>
      <c r="N113" s="167" t="s">
        <v>47</v>
      </c>
      <c r="O113" s="34"/>
      <c r="P113" s="168">
        <f>O113*H113</f>
        <v>0</v>
      </c>
      <c r="Q113" s="168">
        <v>0.23009</v>
      </c>
      <c r="R113" s="168">
        <f>Q113*H113</f>
        <v>54.0826545</v>
      </c>
      <c r="S113" s="168">
        <v>0</v>
      </c>
      <c r="T113" s="169">
        <f>S113*H113</f>
        <v>0</v>
      </c>
      <c r="AR113" s="16" t="s">
        <v>152</v>
      </c>
      <c r="AT113" s="16" t="s">
        <v>147</v>
      </c>
      <c r="AU113" s="16" t="s">
        <v>85</v>
      </c>
      <c r="AY113" s="16" t="s">
        <v>144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83</v>
      </c>
      <c r="BK113" s="170">
        <f>ROUND(I113*H113,2)</f>
        <v>0</v>
      </c>
      <c r="BL113" s="16" t="s">
        <v>152</v>
      </c>
      <c r="BM113" s="16" t="s">
        <v>599</v>
      </c>
    </row>
    <row r="114" spans="2:51" s="11" customFormat="1" ht="20.25" customHeight="1">
      <c r="B114" s="173"/>
      <c r="D114" s="174" t="s">
        <v>156</v>
      </c>
      <c r="E114" s="175" t="s">
        <v>27</v>
      </c>
      <c r="F114" s="176" t="s">
        <v>99</v>
      </c>
      <c r="H114" s="177">
        <v>235.05</v>
      </c>
      <c r="I114" s="178"/>
      <c r="L114" s="173"/>
      <c r="M114" s="179"/>
      <c r="N114" s="180"/>
      <c r="O114" s="180"/>
      <c r="P114" s="180"/>
      <c r="Q114" s="180"/>
      <c r="R114" s="180"/>
      <c r="S114" s="180"/>
      <c r="T114" s="181"/>
      <c r="AT114" s="182" t="s">
        <v>156</v>
      </c>
      <c r="AU114" s="182" t="s">
        <v>85</v>
      </c>
      <c r="AV114" s="11" t="s">
        <v>85</v>
      </c>
      <c r="AW114" s="11" t="s">
        <v>40</v>
      </c>
      <c r="AX114" s="11" t="s">
        <v>83</v>
      </c>
      <c r="AY114" s="182" t="s">
        <v>144</v>
      </c>
    </row>
    <row r="115" spans="2:65" s="1" customFormat="1" ht="28.5" customHeight="1">
      <c r="B115" s="158"/>
      <c r="C115" s="159" t="s">
        <v>219</v>
      </c>
      <c r="D115" s="159" t="s">
        <v>147</v>
      </c>
      <c r="E115" s="160" t="s">
        <v>600</v>
      </c>
      <c r="F115" s="161" t="s">
        <v>601</v>
      </c>
      <c r="G115" s="162" t="s">
        <v>166</v>
      </c>
      <c r="H115" s="163">
        <v>235.05</v>
      </c>
      <c r="I115" s="164"/>
      <c r="J115" s="165">
        <f>ROUND(I115*H115,2)</f>
        <v>0</v>
      </c>
      <c r="K115" s="161" t="s">
        <v>151</v>
      </c>
      <c r="L115" s="33"/>
      <c r="M115" s="166" t="s">
        <v>27</v>
      </c>
      <c r="N115" s="167" t="s">
        <v>47</v>
      </c>
      <c r="O115" s="34"/>
      <c r="P115" s="168">
        <f>O115*H115</f>
        <v>0</v>
      </c>
      <c r="Q115" s="168">
        <v>0.08425</v>
      </c>
      <c r="R115" s="168">
        <f>Q115*H115</f>
        <v>19.802962500000003</v>
      </c>
      <c r="S115" s="168">
        <v>0</v>
      </c>
      <c r="T115" s="169">
        <f>S115*H115</f>
        <v>0</v>
      </c>
      <c r="AR115" s="16" t="s">
        <v>152</v>
      </c>
      <c r="AT115" s="16" t="s">
        <v>147</v>
      </c>
      <c r="AU115" s="16" t="s">
        <v>85</v>
      </c>
      <c r="AY115" s="16" t="s">
        <v>144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83</v>
      </c>
      <c r="BK115" s="170">
        <f>ROUND(I115*H115,2)</f>
        <v>0</v>
      </c>
      <c r="BL115" s="16" t="s">
        <v>152</v>
      </c>
      <c r="BM115" s="16" t="s">
        <v>602</v>
      </c>
    </row>
    <row r="116" spans="2:47" s="1" customFormat="1" ht="51" customHeight="1">
      <c r="B116" s="33"/>
      <c r="D116" s="171" t="s">
        <v>154</v>
      </c>
      <c r="F116" s="172" t="s">
        <v>603</v>
      </c>
      <c r="I116" s="132"/>
      <c r="L116" s="33"/>
      <c r="M116" s="63"/>
      <c r="N116" s="34"/>
      <c r="O116" s="34"/>
      <c r="P116" s="34"/>
      <c r="Q116" s="34"/>
      <c r="R116" s="34"/>
      <c r="S116" s="34"/>
      <c r="T116" s="64"/>
      <c r="AT116" s="16" t="s">
        <v>154</v>
      </c>
      <c r="AU116" s="16" t="s">
        <v>85</v>
      </c>
    </row>
    <row r="117" spans="2:51" s="11" customFormat="1" ht="20.25" customHeight="1">
      <c r="B117" s="173"/>
      <c r="D117" s="174" t="s">
        <v>156</v>
      </c>
      <c r="E117" s="175" t="s">
        <v>27</v>
      </c>
      <c r="F117" s="176" t="s">
        <v>99</v>
      </c>
      <c r="H117" s="177">
        <v>235.05</v>
      </c>
      <c r="I117" s="178"/>
      <c r="L117" s="173"/>
      <c r="M117" s="179"/>
      <c r="N117" s="180"/>
      <c r="O117" s="180"/>
      <c r="P117" s="180"/>
      <c r="Q117" s="180"/>
      <c r="R117" s="180"/>
      <c r="S117" s="180"/>
      <c r="T117" s="181"/>
      <c r="AT117" s="182" t="s">
        <v>156</v>
      </c>
      <c r="AU117" s="182" t="s">
        <v>85</v>
      </c>
      <c r="AV117" s="11" t="s">
        <v>85</v>
      </c>
      <c r="AW117" s="11" t="s">
        <v>40</v>
      </c>
      <c r="AX117" s="11" t="s">
        <v>83</v>
      </c>
      <c r="AY117" s="182" t="s">
        <v>144</v>
      </c>
    </row>
    <row r="118" spans="2:65" s="1" customFormat="1" ht="20.25" customHeight="1">
      <c r="B118" s="158"/>
      <c r="C118" s="186" t="s">
        <v>224</v>
      </c>
      <c r="D118" s="186" t="s">
        <v>207</v>
      </c>
      <c r="E118" s="187" t="s">
        <v>604</v>
      </c>
      <c r="F118" s="188" t="s">
        <v>605</v>
      </c>
      <c r="G118" s="189" t="s">
        <v>166</v>
      </c>
      <c r="H118" s="190">
        <v>239.751</v>
      </c>
      <c r="I118" s="191"/>
      <c r="J118" s="192">
        <f>ROUND(I118*H118,2)</f>
        <v>0</v>
      </c>
      <c r="K118" s="188" t="s">
        <v>27</v>
      </c>
      <c r="L118" s="193"/>
      <c r="M118" s="194" t="s">
        <v>27</v>
      </c>
      <c r="N118" s="195" t="s">
        <v>47</v>
      </c>
      <c r="O118" s="34"/>
      <c r="P118" s="168">
        <f>O118*H118</f>
        <v>0</v>
      </c>
      <c r="Q118" s="168">
        <v>0.113</v>
      </c>
      <c r="R118" s="168">
        <f>Q118*H118</f>
        <v>27.091863</v>
      </c>
      <c r="S118" s="168">
        <v>0</v>
      </c>
      <c r="T118" s="169">
        <f>S118*H118</f>
        <v>0</v>
      </c>
      <c r="AR118" s="16" t="s">
        <v>195</v>
      </c>
      <c r="AT118" s="16" t="s">
        <v>207</v>
      </c>
      <c r="AU118" s="16" t="s">
        <v>85</v>
      </c>
      <c r="AY118" s="16" t="s">
        <v>144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83</v>
      </c>
      <c r="BK118" s="170">
        <f>ROUND(I118*H118,2)</f>
        <v>0</v>
      </c>
      <c r="BL118" s="16" t="s">
        <v>152</v>
      </c>
      <c r="BM118" s="16" t="s">
        <v>606</v>
      </c>
    </row>
    <row r="119" spans="2:51" s="11" customFormat="1" ht="20.25" customHeight="1">
      <c r="B119" s="173"/>
      <c r="D119" s="171" t="s">
        <v>156</v>
      </c>
      <c r="E119" s="182" t="s">
        <v>27</v>
      </c>
      <c r="F119" s="183" t="s">
        <v>607</v>
      </c>
      <c r="H119" s="184">
        <v>239.751</v>
      </c>
      <c r="I119" s="178"/>
      <c r="L119" s="173"/>
      <c r="M119" s="179"/>
      <c r="N119" s="180"/>
      <c r="O119" s="180"/>
      <c r="P119" s="180"/>
      <c r="Q119" s="180"/>
      <c r="R119" s="180"/>
      <c r="S119" s="180"/>
      <c r="T119" s="181"/>
      <c r="AT119" s="182" t="s">
        <v>156</v>
      </c>
      <c r="AU119" s="182" t="s">
        <v>85</v>
      </c>
      <c r="AV119" s="11" t="s">
        <v>85</v>
      </c>
      <c r="AW119" s="11" t="s">
        <v>40</v>
      </c>
      <c r="AX119" s="11" t="s">
        <v>83</v>
      </c>
      <c r="AY119" s="182" t="s">
        <v>144</v>
      </c>
    </row>
    <row r="120" spans="2:63" s="10" customFormat="1" ht="29.25" customHeight="1">
      <c r="B120" s="144"/>
      <c r="D120" s="155" t="s">
        <v>75</v>
      </c>
      <c r="E120" s="156" t="s">
        <v>181</v>
      </c>
      <c r="F120" s="156" t="s">
        <v>182</v>
      </c>
      <c r="I120" s="147"/>
      <c r="J120" s="157">
        <f>BK120</f>
        <v>0</v>
      </c>
      <c r="L120" s="144"/>
      <c r="M120" s="149"/>
      <c r="N120" s="150"/>
      <c r="O120" s="150"/>
      <c r="P120" s="151">
        <f>SUM(P121:P125)</f>
        <v>0</v>
      </c>
      <c r="Q120" s="150"/>
      <c r="R120" s="151">
        <f>SUM(R121:R125)</f>
        <v>1.2636720000000001</v>
      </c>
      <c r="S120" s="150"/>
      <c r="T120" s="152">
        <f>SUM(T121:T125)</f>
        <v>0</v>
      </c>
      <c r="AR120" s="145" t="s">
        <v>83</v>
      </c>
      <c r="AT120" s="153" t="s">
        <v>75</v>
      </c>
      <c r="AU120" s="153" t="s">
        <v>83</v>
      </c>
      <c r="AY120" s="145" t="s">
        <v>144</v>
      </c>
      <c r="BK120" s="154">
        <f>SUM(BK121:BK125)</f>
        <v>0</v>
      </c>
    </row>
    <row r="121" spans="2:65" s="1" customFormat="1" ht="28.5" customHeight="1">
      <c r="B121" s="158"/>
      <c r="C121" s="159" t="s">
        <v>228</v>
      </c>
      <c r="D121" s="159" t="s">
        <v>147</v>
      </c>
      <c r="E121" s="160" t="s">
        <v>608</v>
      </c>
      <c r="F121" s="161" t="s">
        <v>609</v>
      </c>
      <c r="G121" s="162" t="s">
        <v>150</v>
      </c>
      <c r="H121" s="163">
        <v>23.505</v>
      </c>
      <c r="I121" s="164"/>
      <c r="J121" s="165">
        <f>ROUND(I121*H121,2)</f>
        <v>0</v>
      </c>
      <c r="K121" s="161" t="s">
        <v>151</v>
      </c>
      <c r="L121" s="33"/>
      <c r="M121" s="166" t="s">
        <v>27</v>
      </c>
      <c r="N121" s="167" t="s">
        <v>47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6" t="s">
        <v>152</v>
      </c>
      <c r="AT121" s="16" t="s">
        <v>147</v>
      </c>
      <c r="AU121" s="16" t="s">
        <v>85</v>
      </c>
      <c r="AY121" s="16" t="s">
        <v>144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83</v>
      </c>
      <c r="BK121" s="170">
        <f>ROUND(I121*H121,2)</f>
        <v>0</v>
      </c>
      <c r="BL121" s="16" t="s">
        <v>152</v>
      </c>
      <c r="BM121" s="16" t="s">
        <v>610</v>
      </c>
    </row>
    <row r="122" spans="2:51" s="11" customFormat="1" ht="20.25" customHeight="1">
      <c r="B122" s="173"/>
      <c r="D122" s="174" t="s">
        <v>156</v>
      </c>
      <c r="E122" s="175" t="s">
        <v>27</v>
      </c>
      <c r="F122" s="176" t="s">
        <v>580</v>
      </c>
      <c r="H122" s="177">
        <v>23.505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82" t="s">
        <v>156</v>
      </c>
      <c r="AU122" s="182" t="s">
        <v>85</v>
      </c>
      <c r="AV122" s="11" t="s">
        <v>85</v>
      </c>
      <c r="AW122" s="11" t="s">
        <v>40</v>
      </c>
      <c r="AX122" s="11" t="s">
        <v>83</v>
      </c>
      <c r="AY122" s="182" t="s">
        <v>144</v>
      </c>
    </row>
    <row r="123" spans="2:65" s="1" customFormat="1" ht="20.25" customHeight="1">
      <c r="B123" s="158"/>
      <c r="C123" s="159" t="s">
        <v>15</v>
      </c>
      <c r="D123" s="159" t="s">
        <v>147</v>
      </c>
      <c r="E123" s="160" t="s">
        <v>507</v>
      </c>
      <c r="F123" s="161" t="s">
        <v>611</v>
      </c>
      <c r="G123" s="162" t="s">
        <v>160</v>
      </c>
      <c r="H123" s="163">
        <v>1.2</v>
      </c>
      <c r="I123" s="164"/>
      <c r="J123" s="165">
        <f>ROUND(I123*H123,2)</f>
        <v>0</v>
      </c>
      <c r="K123" s="161" t="s">
        <v>151</v>
      </c>
      <c r="L123" s="33"/>
      <c r="M123" s="166" t="s">
        <v>27</v>
      </c>
      <c r="N123" s="167" t="s">
        <v>47</v>
      </c>
      <c r="O123" s="34"/>
      <c r="P123" s="168">
        <f>O123*H123</f>
        <v>0</v>
      </c>
      <c r="Q123" s="168">
        <v>1.05306</v>
      </c>
      <c r="R123" s="168">
        <f>Q123*H123</f>
        <v>1.2636720000000001</v>
      </c>
      <c r="S123" s="168">
        <v>0</v>
      </c>
      <c r="T123" s="169">
        <f>S123*H123</f>
        <v>0</v>
      </c>
      <c r="AR123" s="16" t="s">
        <v>152</v>
      </c>
      <c r="AT123" s="16" t="s">
        <v>147</v>
      </c>
      <c r="AU123" s="16" t="s">
        <v>85</v>
      </c>
      <c r="AY123" s="16" t="s">
        <v>144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83</v>
      </c>
      <c r="BK123" s="170">
        <f>ROUND(I123*H123,2)</f>
        <v>0</v>
      </c>
      <c r="BL123" s="16" t="s">
        <v>152</v>
      </c>
      <c r="BM123" s="16" t="s">
        <v>612</v>
      </c>
    </row>
    <row r="124" spans="2:47" s="1" customFormat="1" ht="20.25" customHeight="1">
      <c r="B124" s="33"/>
      <c r="D124" s="171" t="s">
        <v>154</v>
      </c>
      <c r="F124" s="172" t="s">
        <v>613</v>
      </c>
      <c r="I124" s="132"/>
      <c r="L124" s="33"/>
      <c r="M124" s="63"/>
      <c r="N124" s="34"/>
      <c r="O124" s="34"/>
      <c r="P124" s="34"/>
      <c r="Q124" s="34"/>
      <c r="R124" s="34"/>
      <c r="S124" s="34"/>
      <c r="T124" s="64"/>
      <c r="AT124" s="16" t="s">
        <v>154</v>
      </c>
      <c r="AU124" s="16" t="s">
        <v>85</v>
      </c>
    </row>
    <row r="125" spans="2:51" s="11" customFormat="1" ht="20.25" customHeight="1">
      <c r="B125" s="173"/>
      <c r="D125" s="171" t="s">
        <v>156</v>
      </c>
      <c r="E125" s="182" t="s">
        <v>27</v>
      </c>
      <c r="F125" s="183" t="s">
        <v>614</v>
      </c>
      <c r="H125" s="184">
        <v>1.2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82" t="s">
        <v>156</v>
      </c>
      <c r="AU125" s="182" t="s">
        <v>85</v>
      </c>
      <c r="AV125" s="11" t="s">
        <v>85</v>
      </c>
      <c r="AW125" s="11" t="s">
        <v>40</v>
      </c>
      <c r="AX125" s="11" t="s">
        <v>83</v>
      </c>
      <c r="AY125" s="182" t="s">
        <v>144</v>
      </c>
    </row>
    <row r="126" spans="2:63" s="10" customFormat="1" ht="29.25" customHeight="1">
      <c r="B126" s="144"/>
      <c r="D126" s="155" t="s">
        <v>75</v>
      </c>
      <c r="E126" s="156" t="s">
        <v>200</v>
      </c>
      <c r="F126" s="156" t="s">
        <v>212</v>
      </c>
      <c r="I126" s="147"/>
      <c r="J126" s="157">
        <f>BK126</f>
        <v>0</v>
      </c>
      <c r="L126" s="144"/>
      <c r="M126" s="149"/>
      <c r="N126" s="150"/>
      <c r="O126" s="150"/>
      <c r="P126" s="151">
        <f>SUM(P127:P131)</f>
        <v>0</v>
      </c>
      <c r="Q126" s="150"/>
      <c r="R126" s="151">
        <f>SUM(R127:R131)</f>
        <v>26.310000000000002</v>
      </c>
      <c r="S126" s="150"/>
      <c r="T126" s="152">
        <f>SUM(T127:T131)</f>
        <v>0</v>
      </c>
      <c r="AR126" s="145" t="s">
        <v>83</v>
      </c>
      <c r="AT126" s="153" t="s">
        <v>75</v>
      </c>
      <c r="AU126" s="153" t="s">
        <v>83</v>
      </c>
      <c r="AY126" s="145" t="s">
        <v>144</v>
      </c>
      <c r="BK126" s="154">
        <f>SUM(BK127:BK131)</f>
        <v>0</v>
      </c>
    </row>
    <row r="127" spans="2:65" s="1" customFormat="1" ht="28.5" customHeight="1">
      <c r="B127" s="158"/>
      <c r="C127" s="159" t="s">
        <v>239</v>
      </c>
      <c r="D127" s="159" t="s">
        <v>147</v>
      </c>
      <c r="E127" s="160" t="s">
        <v>511</v>
      </c>
      <c r="F127" s="161" t="s">
        <v>512</v>
      </c>
      <c r="G127" s="162" t="s">
        <v>191</v>
      </c>
      <c r="H127" s="163">
        <v>150</v>
      </c>
      <c r="I127" s="164"/>
      <c r="J127" s="165">
        <f>ROUND(I127*H127,2)</f>
        <v>0</v>
      </c>
      <c r="K127" s="161" t="s">
        <v>151</v>
      </c>
      <c r="L127" s="33"/>
      <c r="M127" s="166" t="s">
        <v>27</v>
      </c>
      <c r="N127" s="167" t="s">
        <v>47</v>
      </c>
      <c r="O127" s="34"/>
      <c r="P127" s="168">
        <f>O127*H127</f>
        <v>0</v>
      </c>
      <c r="Q127" s="168">
        <v>0.1295</v>
      </c>
      <c r="R127" s="168">
        <f>Q127*H127</f>
        <v>19.425</v>
      </c>
      <c r="S127" s="168">
        <v>0</v>
      </c>
      <c r="T127" s="169">
        <f>S127*H127</f>
        <v>0</v>
      </c>
      <c r="AR127" s="16" t="s">
        <v>152</v>
      </c>
      <c r="AT127" s="16" t="s">
        <v>147</v>
      </c>
      <c r="AU127" s="16" t="s">
        <v>85</v>
      </c>
      <c r="AY127" s="16" t="s">
        <v>144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6" t="s">
        <v>83</v>
      </c>
      <c r="BK127" s="170">
        <f>ROUND(I127*H127,2)</f>
        <v>0</v>
      </c>
      <c r="BL127" s="16" t="s">
        <v>152</v>
      </c>
      <c r="BM127" s="16" t="s">
        <v>615</v>
      </c>
    </row>
    <row r="128" spans="2:47" s="1" customFormat="1" ht="39.75" customHeight="1">
      <c r="B128" s="33"/>
      <c r="D128" s="174" t="s">
        <v>154</v>
      </c>
      <c r="F128" s="185" t="s">
        <v>514</v>
      </c>
      <c r="I128" s="132"/>
      <c r="L128" s="33"/>
      <c r="M128" s="63"/>
      <c r="N128" s="34"/>
      <c r="O128" s="34"/>
      <c r="P128" s="34"/>
      <c r="Q128" s="34"/>
      <c r="R128" s="34"/>
      <c r="S128" s="34"/>
      <c r="T128" s="64"/>
      <c r="AT128" s="16" t="s">
        <v>154</v>
      </c>
      <c r="AU128" s="16" t="s">
        <v>85</v>
      </c>
    </row>
    <row r="129" spans="2:65" s="1" customFormat="1" ht="20.25" customHeight="1">
      <c r="B129" s="158"/>
      <c r="C129" s="186" t="s">
        <v>247</v>
      </c>
      <c r="D129" s="186" t="s">
        <v>207</v>
      </c>
      <c r="E129" s="187" t="s">
        <v>515</v>
      </c>
      <c r="F129" s="188" t="s">
        <v>516</v>
      </c>
      <c r="G129" s="189" t="s">
        <v>203</v>
      </c>
      <c r="H129" s="190">
        <v>153</v>
      </c>
      <c r="I129" s="191"/>
      <c r="J129" s="192">
        <f>ROUND(I129*H129,2)</f>
        <v>0</v>
      </c>
      <c r="K129" s="188" t="s">
        <v>151</v>
      </c>
      <c r="L129" s="193"/>
      <c r="M129" s="194" t="s">
        <v>27</v>
      </c>
      <c r="N129" s="195" t="s">
        <v>47</v>
      </c>
      <c r="O129" s="34"/>
      <c r="P129" s="168">
        <f>O129*H129</f>
        <v>0</v>
      </c>
      <c r="Q129" s="168">
        <v>0.045</v>
      </c>
      <c r="R129" s="168">
        <f>Q129*H129</f>
        <v>6.885</v>
      </c>
      <c r="S129" s="168">
        <v>0</v>
      </c>
      <c r="T129" s="169">
        <f>S129*H129</f>
        <v>0</v>
      </c>
      <c r="AR129" s="16" t="s">
        <v>195</v>
      </c>
      <c r="AT129" s="16" t="s">
        <v>207</v>
      </c>
      <c r="AU129" s="16" t="s">
        <v>85</v>
      </c>
      <c r="AY129" s="16" t="s">
        <v>144</v>
      </c>
      <c r="BE129" s="170">
        <f>IF(N129="základní",J129,0)</f>
        <v>0</v>
      </c>
      <c r="BF129" s="170">
        <f>IF(N129="snížená",J129,0)</f>
        <v>0</v>
      </c>
      <c r="BG129" s="170">
        <f>IF(N129="zákl. přenesená",J129,0)</f>
        <v>0</v>
      </c>
      <c r="BH129" s="170">
        <f>IF(N129="sníž. přenesená",J129,0)</f>
        <v>0</v>
      </c>
      <c r="BI129" s="170">
        <f>IF(N129="nulová",J129,0)</f>
        <v>0</v>
      </c>
      <c r="BJ129" s="16" t="s">
        <v>83</v>
      </c>
      <c r="BK129" s="170">
        <f>ROUND(I129*H129,2)</f>
        <v>0</v>
      </c>
      <c r="BL129" s="16" t="s">
        <v>152</v>
      </c>
      <c r="BM129" s="16" t="s">
        <v>616</v>
      </c>
    </row>
    <row r="130" spans="2:47" s="1" customFormat="1" ht="20.25" customHeight="1">
      <c r="B130" s="33"/>
      <c r="D130" s="171" t="s">
        <v>154</v>
      </c>
      <c r="F130" s="172" t="s">
        <v>518</v>
      </c>
      <c r="I130" s="132"/>
      <c r="L130" s="33"/>
      <c r="M130" s="63"/>
      <c r="N130" s="34"/>
      <c r="O130" s="34"/>
      <c r="P130" s="34"/>
      <c r="Q130" s="34"/>
      <c r="R130" s="34"/>
      <c r="S130" s="34"/>
      <c r="T130" s="64"/>
      <c r="AT130" s="16" t="s">
        <v>154</v>
      </c>
      <c r="AU130" s="16" t="s">
        <v>85</v>
      </c>
    </row>
    <row r="131" spans="2:51" s="11" customFormat="1" ht="20.25" customHeight="1">
      <c r="B131" s="173"/>
      <c r="D131" s="171" t="s">
        <v>156</v>
      </c>
      <c r="E131" s="182" t="s">
        <v>27</v>
      </c>
      <c r="F131" s="183" t="s">
        <v>617</v>
      </c>
      <c r="H131" s="184">
        <v>153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82" t="s">
        <v>156</v>
      </c>
      <c r="AU131" s="182" t="s">
        <v>85</v>
      </c>
      <c r="AV131" s="11" t="s">
        <v>85</v>
      </c>
      <c r="AW131" s="11" t="s">
        <v>40</v>
      </c>
      <c r="AX131" s="11" t="s">
        <v>83</v>
      </c>
      <c r="AY131" s="182" t="s">
        <v>144</v>
      </c>
    </row>
    <row r="132" spans="2:63" s="10" customFormat="1" ht="29.25" customHeight="1">
      <c r="B132" s="144"/>
      <c r="D132" s="155" t="s">
        <v>75</v>
      </c>
      <c r="E132" s="156" t="s">
        <v>245</v>
      </c>
      <c r="F132" s="156" t="s">
        <v>246</v>
      </c>
      <c r="I132" s="147"/>
      <c r="J132" s="157">
        <f>BK132</f>
        <v>0</v>
      </c>
      <c r="L132" s="144"/>
      <c r="M132" s="149"/>
      <c r="N132" s="150"/>
      <c r="O132" s="150"/>
      <c r="P132" s="151">
        <f>SUM(P133:P139)</f>
        <v>0</v>
      </c>
      <c r="Q132" s="150"/>
      <c r="R132" s="151">
        <f>SUM(R133:R139)</f>
        <v>0</v>
      </c>
      <c r="S132" s="150"/>
      <c r="T132" s="152">
        <f>SUM(T133:T139)</f>
        <v>0</v>
      </c>
      <c r="AR132" s="145" t="s">
        <v>83</v>
      </c>
      <c r="AT132" s="153" t="s">
        <v>75</v>
      </c>
      <c r="AU132" s="153" t="s">
        <v>83</v>
      </c>
      <c r="AY132" s="145" t="s">
        <v>144</v>
      </c>
      <c r="BK132" s="154">
        <f>SUM(BK133:BK139)</f>
        <v>0</v>
      </c>
    </row>
    <row r="133" spans="2:65" s="1" customFormat="1" ht="20.25" customHeight="1">
      <c r="B133" s="158"/>
      <c r="C133" s="159" t="s">
        <v>252</v>
      </c>
      <c r="D133" s="159" t="s">
        <v>147</v>
      </c>
      <c r="E133" s="160" t="s">
        <v>618</v>
      </c>
      <c r="F133" s="161" t="s">
        <v>619</v>
      </c>
      <c r="G133" s="162" t="s">
        <v>160</v>
      </c>
      <c r="H133" s="163">
        <v>16.36</v>
      </c>
      <c r="I133" s="164"/>
      <c r="J133" s="165">
        <f>ROUND(I133*H133,2)</f>
        <v>0</v>
      </c>
      <c r="K133" s="161" t="s">
        <v>151</v>
      </c>
      <c r="L133" s="33"/>
      <c r="M133" s="166" t="s">
        <v>27</v>
      </c>
      <c r="N133" s="167" t="s">
        <v>47</v>
      </c>
      <c r="O133" s="34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16" t="s">
        <v>152</v>
      </c>
      <c r="AT133" s="16" t="s">
        <v>147</v>
      </c>
      <c r="AU133" s="16" t="s">
        <v>85</v>
      </c>
      <c r="AY133" s="16" t="s">
        <v>144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83</v>
      </c>
      <c r="BK133" s="170">
        <f>ROUND(I133*H133,2)</f>
        <v>0</v>
      </c>
      <c r="BL133" s="16" t="s">
        <v>152</v>
      </c>
      <c r="BM133" s="16" t="s">
        <v>620</v>
      </c>
    </row>
    <row r="134" spans="2:47" s="1" customFormat="1" ht="28.5" customHeight="1">
      <c r="B134" s="33"/>
      <c r="D134" s="174" t="s">
        <v>154</v>
      </c>
      <c r="F134" s="185" t="s">
        <v>621</v>
      </c>
      <c r="I134" s="132"/>
      <c r="L134" s="33"/>
      <c r="M134" s="63"/>
      <c r="N134" s="34"/>
      <c r="O134" s="34"/>
      <c r="P134" s="34"/>
      <c r="Q134" s="34"/>
      <c r="R134" s="34"/>
      <c r="S134" s="34"/>
      <c r="T134" s="64"/>
      <c r="AT134" s="16" t="s">
        <v>154</v>
      </c>
      <c r="AU134" s="16" t="s">
        <v>85</v>
      </c>
    </row>
    <row r="135" spans="2:65" s="1" customFormat="1" ht="20.25" customHeight="1">
      <c r="B135" s="158"/>
      <c r="C135" s="159" t="s">
        <v>257</v>
      </c>
      <c r="D135" s="159" t="s">
        <v>147</v>
      </c>
      <c r="E135" s="160" t="s">
        <v>622</v>
      </c>
      <c r="F135" s="161" t="s">
        <v>623</v>
      </c>
      <c r="G135" s="162" t="s">
        <v>160</v>
      </c>
      <c r="H135" s="163">
        <v>147.24</v>
      </c>
      <c r="I135" s="164"/>
      <c r="J135" s="165">
        <f>ROUND(I135*H135,2)</f>
        <v>0</v>
      </c>
      <c r="K135" s="161" t="s">
        <v>151</v>
      </c>
      <c r="L135" s="33"/>
      <c r="M135" s="166" t="s">
        <v>27</v>
      </c>
      <c r="N135" s="167" t="s">
        <v>47</v>
      </c>
      <c r="O135" s="34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6" t="s">
        <v>152</v>
      </c>
      <c r="AT135" s="16" t="s">
        <v>147</v>
      </c>
      <c r="AU135" s="16" t="s">
        <v>85</v>
      </c>
      <c r="AY135" s="16" t="s">
        <v>144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83</v>
      </c>
      <c r="BK135" s="170">
        <f>ROUND(I135*H135,2)</f>
        <v>0</v>
      </c>
      <c r="BL135" s="16" t="s">
        <v>152</v>
      </c>
      <c r="BM135" s="16" t="s">
        <v>624</v>
      </c>
    </row>
    <row r="136" spans="2:47" s="1" customFormat="1" ht="28.5" customHeight="1">
      <c r="B136" s="33"/>
      <c r="D136" s="171" t="s">
        <v>154</v>
      </c>
      <c r="F136" s="172" t="s">
        <v>625</v>
      </c>
      <c r="I136" s="132"/>
      <c r="L136" s="33"/>
      <c r="M136" s="63"/>
      <c r="N136" s="34"/>
      <c r="O136" s="34"/>
      <c r="P136" s="34"/>
      <c r="Q136" s="34"/>
      <c r="R136" s="34"/>
      <c r="S136" s="34"/>
      <c r="T136" s="64"/>
      <c r="AT136" s="16" t="s">
        <v>154</v>
      </c>
      <c r="AU136" s="16" t="s">
        <v>85</v>
      </c>
    </row>
    <row r="137" spans="2:51" s="11" customFormat="1" ht="20.25" customHeight="1">
      <c r="B137" s="173"/>
      <c r="D137" s="174" t="s">
        <v>156</v>
      </c>
      <c r="F137" s="176" t="s">
        <v>626</v>
      </c>
      <c r="H137" s="177">
        <v>147.24</v>
      </c>
      <c r="I137" s="178"/>
      <c r="L137" s="173"/>
      <c r="M137" s="179"/>
      <c r="N137" s="180"/>
      <c r="O137" s="180"/>
      <c r="P137" s="180"/>
      <c r="Q137" s="180"/>
      <c r="R137" s="180"/>
      <c r="S137" s="180"/>
      <c r="T137" s="181"/>
      <c r="AT137" s="182" t="s">
        <v>156</v>
      </c>
      <c r="AU137" s="182" t="s">
        <v>85</v>
      </c>
      <c r="AV137" s="11" t="s">
        <v>85</v>
      </c>
      <c r="AW137" s="11" t="s">
        <v>11</v>
      </c>
      <c r="AX137" s="11" t="s">
        <v>83</v>
      </c>
      <c r="AY137" s="182" t="s">
        <v>144</v>
      </c>
    </row>
    <row r="138" spans="2:65" s="1" customFormat="1" ht="20.25" customHeight="1">
      <c r="B138" s="158"/>
      <c r="C138" s="159" t="s">
        <v>263</v>
      </c>
      <c r="D138" s="159" t="s">
        <v>147</v>
      </c>
      <c r="E138" s="160" t="s">
        <v>627</v>
      </c>
      <c r="F138" s="161" t="s">
        <v>628</v>
      </c>
      <c r="G138" s="162" t="s">
        <v>160</v>
      </c>
      <c r="H138" s="163">
        <v>16.36</v>
      </c>
      <c r="I138" s="164"/>
      <c r="J138" s="165">
        <f>ROUND(I138*H138,2)</f>
        <v>0</v>
      </c>
      <c r="K138" s="161" t="s">
        <v>151</v>
      </c>
      <c r="L138" s="33"/>
      <c r="M138" s="166" t="s">
        <v>27</v>
      </c>
      <c r="N138" s="167" t="s">
        <v>47</v>
      </c>
      <c r="O138" s="34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AR138" s="16" t="s">
        <v>152</v>
      </c>
      <c r="AT138" s="16" t="s">
        <v>147</v>
      </c>
      <c r="AU138" s="16" t="s">
        <v>85</v>
      </c>
      <c r="AY138" s="16" t="s">
        <v>144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83</v>
      </c>
      <c r="BK138" s="170">
        <f>ROUND(I138*H138,2)</f>
        <v>0</v>
      </c>
      <c r="BL138" s="16" t="s">
        <v>152</v>
      </c>
      <c r="BM138" s="16" t="s">
        <v>629</v>
      </c>
    </row>
    <row r="139" spans="2:47" s="1" customFormat="1" ht="20.25" customHeight="1">
      <c r="B139" s="33"/>
      <c r="D139" s="171" t="s">
        <v>154</v>
      </c>
      <c r="F139" s="172" t="s">
        <v>630</v>
      </c>
      <c r="I139" s="132"/>
      <c r="L139" s="33"/>
      <c r="M139" s="63"/>
      <c r="N139" s="34"/>
      <c r="O139" s="34"/>
      <c r="P139" s="34"/>
      <c r="Q139" s="34"/>
      <c r="R139" s="34"/>
      <c r="S139" s="34"/>
      <c r="T139" s="64"/>
      <c r="AT139" s="16" t="s">
        <v>154</v>
      </c>
      <c r="AU139" s="16" t="s">
        <v>85</v>
      </c>
    </row>
    <row r="140" spans="2:63" s="10" customFormat="1" ht="29.25" customHeight="1">
      <c r="B140" s="144"/>
      <c r="D140" s="155" t="s">
        <v>75</v>
      </c>
      <c r="E140" s="156" t="s">
        <v>268</v>
      </c>
      <c r="F140" s="156" t="s">
        <v>269</v>
      </c>
      <c r="I140" s="147"/>
      <c r="J140" s="157">
        <f>BK140</f>
        <v>0</v>
      </c>
      <c r="L140" s="144"/>
      <c r="M140" s="149"/>
      <c r="N140" s="150"/>
      <c r="O140" s="150"/>
      <c r="P140" s="151">
        <f>SUM(P141:P142)</f>
        <v>0</v>
      </c>
      <c r="Q140" s="150"/>
      <c r="R140" s="151">
        <f>SUM(R141:R142)</f>
        <v>0</v>
      </c>
      <c r="S140" s="150"/>
      <c r="T140" s="152">
        <f>SUM(T141:T142)</f>
        <v>0</v>
      </c>
      <c r="AR140" s="145" t="s">
        <v>83</v>
      </c>
      <c r="AT140" s="153" t="s">
        <v>75</v>
      </c>
      <c r="AU140" s="153" t="s">
        <v>83</v>
      </c>
      <c r="AY140" s="145" t="s">
        <v>144</v>
      </c>
      <c r="BK140" s="154">
        <f>SUM(BK141:BK142)</f>
        <v>0</v>
      </c>
    </row>
    <row r="141" spans="2:65" s="1" customFormat="1" ht="20.25" customHeight="1">
      <c r="B141" s="158"/>
      <c r="C141" s="159" t="s">
        <v>14</v>
      </c>
      <c r="D141" s="159" t="s">
        <v>147</v>
      </c>
      <c r="E141" s="160" t="s">
        <v>631</v>
      </c>
      <c r="F141" s="161" t="s">
        <v>632</v>
      </c>
      <c r="G141" s="162" t="s">
        <v>160</v>
      </c>
      <c r="H141" s="163">
        <v>217.4</v>
      </c>
      <c r="I141" s="164"/>
      <c r="J141" s="165">
        <f>ROUND(I141*H141,2)</f>
        <v>0</v>
      </c>
      <c r="K141" s="161" t="s">
        <v>151</v>
      </c>
      <c r="L141" s="33"/>
      <c r="M141" s="166" t="s">
        <v>27</v>
      </c>
      <c r="N141" s="167" t="s">
        <v>47</v>
      </c>
      <c r="O141" s="34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6" t="s">
        <v>152</v>
      </c>
      <c r="AT141" s="16" t="s">
        <v>147</v>
      </c>
      <c r="AU141" s="16" t="s">
        <v>85</v>
      </c>
      <c r="AY141" s="16" t="s">
        <v>144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83</v>
      </c>
      <c r="BK141" s="170">
        <f>ROUND(I141*H141,2)</f>
        <v>0</v>
      </c>
      <c r="BL141" s="16" t="s">
        <v>152</v>
      </c>
      <c r="BM141" s="16" t="s">
        <v>633</v>
      </c>
    </row>
    <row r="142" spans="2:47" s="1" customFormat="1" ht="28.5" customHeight="1">
      <c r="B142" s="33"/>
      <c r="D142" s="171" t="s">
        <v>154</v>
      </c>
      <c r="F142" s="172" t="s">
        <v>634</v>
      </c>
      <c r="I142" s="132"/>
      <c r="L142" s="33"/>
      <c r="M142" s="210"/>
      <c r="N142" s="211"/>
      <c r="O142" s="211"/>
      <c r="P142" s="211"/>
      <c r="Q142" s="211"/>
      <c r="R142" s="211"/>
      <c r="S142" s="211"/>
      <c r="T142" s="212"/>
      <c r="AT142" s="16" t="s">
        <v>154</v>
      </c>
      <c r="AU142" s="16" t="s">
        <v>85</v>
      </c>
    </row>
    <row r="143" spans="2:12" s="1" customFormat="1" ht="6.75" customHeight="1">
      <c r="B143" s="49"/>
      <c r="C143" s="50"/>
      <c r="D143" s="50"/>
      <c r="E143" s="50"/>
      <c r="F143" s="50"/>
      <c r="G143" s="50"/>
      <c r="H143" s="50"/>
      <c r="I143" s="111"/>
      <c r="J143" s="50"/>
      <c r="K143" s="50"/>
      <c r="L143" s="33"/>
    </row>
    <row r="204" ht="13.5">
      <c r="AT204" s="199"/>
    </row>
  </sheetData>
  <sheetProtection password="CC35" sheet="1" objects="1" scenarios="1" formatColumns="0" formatRows="0" sort="0" autoFilter="0"/>
  <autoFilter ref="C82:K82"/>
  <mergeCells count="9">
    <mergeCell ref="L2:V2"/>
    <mergeCell ref="E47:H47"/>
    <mergeCell ref="E73:H73"/>
    <mergeCell ref="E75:H75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19"/>
      <c r="C1" s="219"/>
      <c r="D1" s="218" t="s">
        <v>8</v>
      </c>
      <c r="E1" s="219"/>
      <c r="F1" s="220" t="s">
        <v>684</v>
      </c>
      <c r="G1" s="345" t="s">
        <v>685</v>
      </c>
      <c r="H1" s="345"/>
      <c r="I1" s="225"/>
      <c r="J1" s="220" t="s">
        <v>686</v>
      </c>
      <c r="K1" s="218" t="s">
        <v>98</v>
      </c>
      <c r="L1" s="220" t="s">
        <v>687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6" t="s">
        <v>94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85</v>
      </c>
    </row>
    <row r="4" spans="2:46" ht="36.75" customHeight="1">
      <c r="B4" s="20"/>
      <c r="C4" s="21"/>
      <c r="D4" s="22" t="s">
        <v>103</v>
      </c>
      <c r="E4" s="21"/>
      <c r="F4" s="21"/>
      <c r="G4" s="21"/>
      <c r="H4" s="21"/>
      <c r="I4" s="93"/>
      <c r="J4" s="21"/>
      <c r="K4" s="23"/>
      <c r="M4" s="24" t="s">
        <v>17</v>
      </c>
      <c r="AT4" s="16" t="s">
        <v>11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24</v>
      </c>
      <c r="E6" s="21"/>
      <c r="F6" s="21"/>
      <c r="G6" s="21"/>
      <c r="H6" s="21"/>
      <c r="I6" s="93"/>
      <c r="J6" s="21"/>
      <c r="K6" s="23"/>
    </row>
    <row r="7" spans="2:11" ht="20.25" customHeight="1">
      <c r="B7" s="20"/>
      <c r="C7" s="21"/>
      <c r="D7" s="21"/>
      <c r="E7" s="346" t="str">
        <f>'Rekapitulace stavby'!K6</f>
        <v>Stavební úpravy návštěvní budovy , objekt č. 004</v>
      </c>
      <c r="F7" s="320"/>
      <c r="G7" s="320"/>
      <c r="H7" s="320"/>
      <c r="I7" s="93"/>
      <c r="J7" s="21"/>
      <c r="K7" s="23"/>
    </row>
    <row r="8" spans="2:11" s="1" customFormat="1" ht="15">
      <c r="B8" s="33"/>
      <c r="C8" s="34"/>
      <c r="D8" s="29" t="s">
        <v>108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43" t="s">
        <v>635</v>
      </c>
      <c r="F9" s="311"/>
      <c r="G9" s="311"/>
      <c r="H9" s="31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26</v>
      </c>
      <c r="E11" s="34"/>
      <c r="F11" s="27" t="s">
        <v>27</v>
      </c>
      <c r="G11" s="34"/>
      <c r="H11" s="34"/>
      <c r="I11" s="95" t="s">
        <v>28</v>
      </c>
      <c r="J11" s="27" t="s">
        <v>27</v>
      </c>
      <c r="K11" s="37"/>
    </row>
    <row r="12" spans="2:11" s="1" customFormat="1" ht="14.25" customHeight="1">
      <c r="B12" s="33"/>
      <c r="C12" s="34"/>
      <c r="D12" s="29" t="s">
        <v>29</v>
      </c>
      <c r="E12" s="34"/>
      <c r="F12" s="27" t="s">
        <v>30</v>
      </c>
      <c r="G12" s="34"/>
      <c r="H12" s="34"/>
      <c r="I12" s="95" t="s">
        <v>31</v>
      </c>
      <c r="J12" s="96" t="str">
        <f>'Rekapitulace stavby'!AN8</f>
        <v>31.10.2016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33</v>
      </c>
      <c r="E14" s="34"/>
      <c r="F14" s="34"/>
      <c r="G14" s="34"/>
      <c r="H14" s="34"/>
      <c r="I14" s="95" t="s">
        <v>34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36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37</v>
      </c>
      <c r="E17" s="34"/>
      <c r="F17" s="34"/>
      <c r="G17" s="34"/>
      <c r="H17" s="34"/>
      <c r="I17" s="95" t="s">
        <v>34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36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39</v>
      </c>
      <c r="E20" s="34"/>
      <c r="F20" s="34"/>
      <c r="G20" s="34"/>
      <c r="H20" s="34"/>
      <c r="I20" s="95" t="s">
        <v>34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36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41</v>
      </c>
      <c r="E23" s="34"/>
      <c r="F23" s="34"/>
      <c r="G23" s="34"/>
      <c r="H23" s="34"/>
      <c r="I23" s="94"/>
      <c r="J23" s="34"/>
      <c r="K23" s="37"/>
    </row>
    <row r="24" spans="2:11" s="6" customFormat="1" ht="20.25" customHeight="1">
      <c r="B24" s="97"/>
      <c r="C24" s="98"/>
      <c r="D24" s="98"/>
      <c r="E24" s="323" t="s">
        <v>27</v>
      </c>
      <c r="F24" s="347"/>
      <c r="G24" s="347"/>
      <c r="H24" s="34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ROUND(J78,2)</f>
        <v>0</v>
      </c>
      <c r="K27" s="37"/>
    </row>
    <row r="28" spans="2:11" s="1" customFormat="1" ht="6.7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ROUND(SUM(BE78:BE81),2)</f>
        <v>0</v>
      </c>
      <c r="G30" s="34"/>
      <c r="H30" s="34"/>
      <c r="I30" s="107">
        <v>0.21</v>
      </c>
      <c r="J30" s="106">
        <f>ROUND(ROUND((SUM(BE78:BE81)),2)*I30,2)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ROUND(SUM(BF78:BF81),2)</f>
        <v>0</v>
      </c>
      <c r="G31" s="34"/>
      <c r="H31" s="34"/>
      <c r="I31" s="107">
        <v>0.15</v>
      </c>
      <c r="J31" s="106">
        <f>ROUND(ROUND((SUM(BF78:BF81)),2)*I31,2)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ROUND(SUM(BG78:BG81),2)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ROUND(SUM(BH78:BH81),2)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ROUND(SUM(BI78:BI81),2)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43"/>
      <c r="D36" s="44" t="s">
        <v>52</v>
      </c>
      <c r="E36" s="45"/>
      <c r="F36" s="45"/>
      <c r="G36" s="108" t="s">
        <v>53</v>
      </c>
      <c r="H36" s="46" t="s">
        <v>54</v>
      </c>
      <c r="I36" s="109"/>
      <c r="J36" s="47">
        <f>SUM(J27:J34)</f>
        <v>0</v>
      </c>
      <c r="K36" s="110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24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0.25" customHeight="1">
      <c r="B45" s="33"/>
      <c r="C45" s="34"/>
      <c r="D45" s="34"/>
      <c r="E45" s="346" t="str">
        <f>E7</f>
        <v>Stavební úpravy návštěvní budovy , objekt č. 004</v>
      </c>
      <c r="F45" s="311"/>
      <c r="G45" s="311"/>
      <c r="H45" s="311"/>
      <c r="I45" s="94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1.75" customHeight="1">
      <c r="B47" s="33"/>
      <c r="C47" s="34"/>
      <c r="D47" s="34"/>
      <c r="E47" s="343" t="str">
        <f>E9</f>
        <v>slp - Slaboproud - EZS, CCTV, EKV a SK</v>
      </c>
      <c r="F47" s="311"/>
      <c r="G47" s="311"/>
      <c r="H47" s="31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29</v>
      </c>
      <c r="D49" s="34"/>
      <c r="E49" s="34"/>
      <c r="F49" s="27" t="str">
        <f>F12</f>
        <v>Odolov, st.p.č. 222, p.p.č. 712/12 a 712/14</v>
      </c>
      <c r="G49" s="34"/>
      <c r="H49" s="34"/>
      <c r="I49" s="95" t="s">
        <v>31</v>
      </c>
      <c r="J49" s="96" t="str">
        <f>IF(J12="","",J12)</f>
        <v>31.10.2016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33</v>
      </c>
      <c r="D51" s="34"/>
      <c r="E51" s="34"/>
      <c r="F51" s="27" t="str">
        <f>E15</f>
        <v> </v>
      </c>
      <c r="G51" s="34"/>
      <c r="H51" s="34"/>
      <c r="I51" s="95" t="s">
        <v>39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37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111</v>
      </c>
      <c r="D54" s="43"/>
      <c r="E54" s="43"/>
      <c r="F54" s="43"/>
      <c r="G54" s="43"/>
      <c r="H54" s="43"/>
      <c r="I54" s="115"/>
      <c r="J54" s="116" t="s">
        <v>112</v>
      </c>
      <c r="K54" s="4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113</v>
      </c>
      <c r="D56" s="34"/>
      <c r="E56" s="34"/>
      <c r="F56" s="34"/>
      <c r="G56" s="34"/>
      <c r="H56" s="34"/>
      <c r="I56" s="94"/>
      <c r="J56" s="104">
        <f>J78</f>
        <v>0</v>
      </c>
      <c r="K56" s="37"/>
      <c r="AU56" s="16" t="s">
        <v>114</v>
      </c>
    </row>
    <row r="57" spans="2:11" s="7" customFormat="1" ht="24.75" customHeight="1">
      <c r="B57" s="118"/>
      <c r="C57" s="119"/>
      <c r="D57" s="120" t="s">
        <v>115</v>
      </c>
      <c r="E57" s="121"/>
      <c r="F57" s="121"/>
      <c r="G57" s="121"/>
      <c r="H57" s="121"/>
      <c r="I57" s="122"/>
      <c r="J57" s="123">
        <f>J79</f>
        <v>0</v>
      </c>
      <c r="K57" s="124"/>
    </row>
    <row r="58" spans="2:11" s="8" customFormat="1" ht="19.5" customHeight="1">
      <c r="B58" s="125"/>
      <c r="C58" s="126"/>
      <c r="D58" s="127" t="s">
        <v>636</v>
      </c>
      <c r="E58" s="128"/>
      <c r="F58" s="128"/>
      <c r="G58" s="128"/>
      <c r="H58" s="128"/>
      <c r="I58" s="129"/>
      <c r="J58" s="130">
        <f>J80</f>
        <v>0</v>
      </c>
      <c r="K58" s="131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94"/>
      <c r="J59" s="34"/>
      <c r="K59" s="37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1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2"/>
      <c r="J64" s="53"/>
      <c r="K64" s="53"/>
      <c r="L64" s="33"/>
    </row>
    <row r="65" spans="2:12" s="1" customFormat="1" ht="36.75" customHeight="1">
      <c r="B65" s="33"/>
      <c r="C65" s="54" t="s">
        <v>128</v>
      </c>
      <c r="I65" s="132"/>
      <c r="L65" s="33"/>
    </row>
    <row r="66" spans="2:12" s="1" customFormat="1" ht="6.75" customHeight="1">
      <c r="B66" s="33"/>
      <c r="I66" s="132"/>
      <c r="L66" s="33"/>
    </row>
    <row r="67" spans="2:12" s="1" customFormat="1" ht="14.25" customHeight="1">
      <c r="B67" s="33"/>
      <c r="C67" s="56" t="s">
        <v>24</v>
      </c>
      <c r="I67" s="132"/>
      <c r="L67" s="33"/>
    </row>
    <row r="68" spans="2:12" s="1" customFormat="1" ht="20.25" customHeight="1">
      <c r="B68" s="33"/>
      <c r="E68" s="344" t="str">
        <f>E7</f>
        <v>Stavební úpravy návštěvní budovy , objekt č. 004</v>
      </c>
      <c r="F68" s="317"/>
      <c r="G68" s="317"/>
      <c r="H68" s="317"/>
      <c r="I68" s="132"/>
      <c r="L68" s="33"/>
    </row>
    <row r="69" spans="2:12" s="1" customFormat="1" ht="14.25" customHeight="1">
      <c r="B69" s="33"/>
      <c r="C69" s="56" t="s">
        <v>108</v>
      </c>
      <c r="I69" s="132"/>
      <c r="L69" s="33"/>
    </row>
    <row r="70" spans="2:12" s="1" customFormat="1" ht="21.75" customHeight="1">
      <c r="B70" s="33"/>
      <c r="E70" s="324" t="str">
        <f>E9</f>
        <v>slp - Slaboproud - EZS, CCTV, EKV a SK</v>
      </c>
      <c r="F70" s="317"/>
      <c r="G70" s="317"/>
      <c r="H70" s="317"/>
      <c r="I70" s="132"/>
      <c r="L70" s="33"/>
    </row>
    <row r="71" spans="2:12" s="1" customFormat="1" ht="6.75" customHeight="1">
      <c r="B71" s="33"/>
      <c r="I71" s="132"/>
      <c r="L71" s="33"/>
    </row>
    <row r="72" spans="2:12" s="1" customFormat="1" ht="18" customHeight="1">
      <c r="B72" s="33"/>
      <c r="C72" s="56" t="s">
        <v>29</v>
      </c>
      <c r="F72" s="133" t="str">
        <f>F12</f>
        <v>Odolov, st.p.č. 222, p.p.č. 712/12 a 712/14</v>
      </c>
      <c r="I72" s="134" t="s">
        <v>31</v>
      </c>
      <c r="J72" s="60" t="str">
        <f>IF(J12="","",J12)</f>
        <v>31.10.2016</v>
      </c>
      <c r="L72" s="33"/>
    </row>
    <row r="73" spans="2:12" s="1" customFormat="1" ht="6.75" customHeight="1">
      <c r="B73" s="33"/>
      <c r="I73" s="132"/>
      <c r="L73" s="33"/>
    </row>
    <row r="74" spans="2:12" s="1" customFormat="1" ht="15">
      <c r="B74" s="33"/>
      <c r="C74" s="56" t="s">
        <v>33</v>
      </c>
      <c r="F74" s="133" t="str">
        <f>E15</f>
        <v> </v>
      </c>
      <c r="I74" s="134" t="s">
        <v>39</v>
      </c>
      <c r="J74" s="133" t="str">
        <f>E21</f>
        <v> </v>
      </c>
      <c r="L74" s="33"/>
    </row>
    <row r="75" spans="2:12" s="1" customFormat="1" ht="14.25" customHeight="1">
      <c r="B75" s="33"/>
      <c r="C75" s="56" t="s">
        <v>37</v>
      </c>
      <c r="F75" s="133">
        <f>IF(E18="","",E18)</f>
      </c>
      <c r="I75" s="132"/>
      <c r="L75" s="33"/>
    </row>
    <row r="76" spans="2:12" s="1" customFormat="1" ht="9.75" customHeight="1">
      <c r="B76" s="33"/>
      <c r="I76" s="132"/>
      <c r="L76" s="33"/>
    </row>
    <row r="77" spans="2:20" s="9" customFormat="1" ht="29.25" customHeight="1">
      <c r="B77" s="135"/>
      <c r="C77" s="136" t="s">
        <v>129</v>
      </c>
      <c r="D77" s="137" t="s">
        <v>61</v>
      </c>
      <c r="E77" s="137" t="s">
        <v>57</v>
      </c>
      <c r="F77" s="137" t="s">
        <v>130</v>
      </c>
      <c r="G77" s="137" t="s">
        <v>131</v>
      </c>
      <c r="H77" s="137" t="s">
        <v>132</v>
      </c>
      <c r="I77" s="138" t="s">
        <v>133</v>
      </c>
      <c r="J77" s="137" t="s">
        <v>112</v>
      </c>
      <c r="K77" s="139" t="s">
        <v>134</v>
      </c>
      <c r="L77" s="135"/>
      <c r="M77" s="66" t="s">
        <v>135</v>
      </c>
      <c r="N77" s="67" t="s">
        <v>46</v>
      </c>
      <c r="O77" s="67" t="s">
        <v>136</v>
      </c>
      <c r="P77" s="67" t="s">
        <v>137</v>
      </c>
      <c r="Q77" s="67" t="s">
        <v>138</v>
      </c>
      <c r="R77" s="67" t="s">
        <v>139</v>
      </c>
      <c r="S77" s="67" t="s">
        <v>140</v>
      </c>
      <c r="T77" s="68" t="s">
        <v>141</v>
      </c>
    </row>
    <row r="78" spans="2:63" s="1" customFormat="1" ht="29.25" customHeight="1">
      <c r="B78" s="33"/>
      <c r="C78" s="70" t="s">
        <v>113</v>
      </c>
      <c r="I78" s="132"/>
      <c r="J78" s="140">
        <f>BK78</f>
        <v>0</v>
      </c>
      <c r="L78" s="33"/>
      <c r="M78" s="69"/>
      <c r="N78" s="61"/>
      <c r="O78" s="61"/>
      <c r="P78" s="141">
        <f>P79</f>
        <v>0</v>
      </c>
      <c r="Q78" s="61"/>
      <c r="R78" s="141">
        <f>R79</f>
        <v>0</v>
      </c>
      <c r="S78" s="61"/>
      <c r="T78" s="142">
        <f>T79</f>
        <v>0</v>
      </c>
      <c r="AT78" s="16" t="s">
        <v>75</v>
      </c>
      <c r="AU78" s="16" t="s">
        <v>114</v>
      </c>
      <c r="BK78" s="143">
        <f>BK79</f>
        <v>0</v>
      </c>
    </row>
    <row r="79" spans="2:63" s="10" customFormat="1" ht="36.75" customHeight="1">
      <c r="B79" s="144"/>
      <c r="D79" s="145" t="s">
        <v>75</v>
      </c>
      <c r="E79" s="146" t="s">
        <v>142</v>
      </c>
      <c r="F79" s="146" t="s">
        <v>143</v>
      </c>
      <c r="I79" s="147"/>
      <c r="J79" s="148">
        <f>BK79</f>
        <v>0</v>
      </c>
      <c r="L79" s="144"/>
      <c r="M79" s="149"/>
      <c r="N79" s="150"/>
      <c r="O79" s="150"/>
      <c r="P79" s="151">
        <f>P80</f>
        <v>0</v>
      </c>
      <c r="Q79" s="150"/>
      <c r="R79" s="151">
        <f>R80</f>
        <v>0</v>
      </c>
      <c r="S79" s="150"/>
      <c r="T79" s="152">
        <f>T80</f>
        <v>0</v>
      </c>
      <c r="AR79" s="145" t="s">
        <v>83</v>
      </c>
      <c r="AT79" s="153" t="s">
        <v>75</v>
      </c>
      <c r="AU79" s="153" t="s">
        <v>76</v>
      </c>
      <c r="AY79" s="145" t="s">
        <v>144</v>
      </c>
      <c r="BK79" s="154">
        <f>BK80</f>
        <v>0</v>
      </c>
    </row>
    <row r="80" spans="2:63" s="10" customFormat="1" ht="19.5" customHeight="1">
      <c r="B80" s="144"/>
      <c r="D80" s="155" t="s">
        <v>75</v>
      </c>
      <c r="E80" s="156" t="s">
        <v>200</v>
      </c>
      <c r="F80" s="156" t="s">
        <v>637</v>
      </c>
      <c r="I80" s="147"/>
      <c r="J80" s="157">
        <f>BK80</f>
        <v>0</v>
      </c>
      <c r="L80" s="144"/>
      <c r="M80" s="149"/>
      <c r="N80" s="150"/>
      <c r="O80" s="150"/>
      <c r="P80" s="151">
        <f>P81</f>
        <v>0</v>
      </c>
      <c r="Q80" s="150"/>
      <c r="R80" s="151">
        <f>R81</f>
        <v>0</v>
      </c>
      <c r="S80" s="150"/>
      <c r="T80" s="152">
        <f>T81</f>
        <v>0</v>
      </c>
      <c r="AR80" s="145" t="s">
        <v>83</v>
      </c>
      <c r="AT80" s="153" t="s">
        <v>75</v>
      </c>
      <c r="AU80" s="153" t="s">
        <v>83</v>
      </c>
      <c r="AY80" s="145" t="s">
        <v>144</v>
      </c>
      <c r="BK80" s="154">
        <f>BK81</f>
        <v>0</v>
      </c>
    </row>
    <row r="81" spans="2:65" s="1" customFormat="1" ht="39.75" customHeight="1">
      <c r="B81" s="158"/>
      <c r="C81" s="159" t="s">
        <v>83</v>
      </c>
      <c r="D81" s="159" t="s">
        <v>147</v>
      </c>
      <c r="E81" s="160" t="s">
        <v>638</v>
      </c>
      <c r="F81" s="161" t="s">
        <v>639</v>
      </c>
      <c r="G81" s="162" t="s">
        <v>640</v>
      </c>
      <c r="H81" s="163">
        <v>1</v>
      </c>
      <c r="I81" s="164"/>
      <c r="J81" s="165">
        <f>ROUND(I81*H81,2)</f>
        <v>0</v>
      </c>
      <c r="K81" s="161" t="s">
        <v>27</v>
      </c>
      <c r="L81" s="33"/>
      <c r="M81" s="166" t="s">
        <v>27</v>
      </c>
      <c r="N81" s="213" t="s">
        <v>47</v>
      </c>
      <c r="O81" s="211"/>
      <c r="P81" s="214">
        <f>O81*H81</f>
        <v>0</v>
      </c>
      <c r="Q81" s="214">
        <v>0</v>
      </c>
      <c r="R81" s="214">
        <f>Q81*H81</f>
        <v>0</v>
      </c>
      <c r="S81" s="214">
        <v>0</v>
      </c>
      <c r="T81" s="215">
        <f>S81*H81</f>
        <v>0</v>
      </c>
      <c r="AR81" s="16" t="s">
        <v>152</v>
      </c>
      <c r="AT81" s="16" t="s">
        <v>147</v>
      </c>
      <c r="AU81" s="16" t="s">
        <v>85</v>
      </c>
      <c r="AY81" s="16" t="s">
        <v>144</v>
      </c>
      <c r="BE81" s="170">
        <f>IF(N81="základní",J81,0)</f>
        <v>0</v>
      </c>
      <c r="BF81" s="170">
        <f>IF(N81="snížená",J81,0)</f>
        <v>0</v>
      </c>
      <c r="BG81" s="170">
        <f>IF(N81="zákl. přenesená",J81,0)</f>
        <v>0</v>
      </c>
      <c r="BH81" s="170">
        <f>IF(N81="sníž. přenesená",J81,0)</f>
        <v>0</v>
      </c>
      <c r="BI81" s="170">
        <f>IF(N81="nulová",J81,0)</f>
        <v>0</v>
      </c>
      <c r="BJ81" s="16" t="s">
        <v>83</v>
      </c>
      <c r="BK81" s="170">
        <f>ROUND(I81*H81,2)</f>
        <v>0</v>
      </c>
      <c r="BL81" s="16" t="s">
        <v>152</v>
      </c>
      <c r="BM81" s="16" t="s">
        <v>641</v>
      </c>
    </row>
    <row r="82" spans="2:12" s="1" customFormat="1" ht="6.75" customHeight="1">
      <c r="B82" s="49"/>
      <c r="C82" s="50"/>
      <c r="D82" s="50"/>
      <c r="E82" s="50"/>
      <c r="F82" s="50"/>
      <c r="G82" s="50"/>
      <c r="H82" s="50"/>
      <c r="I82" s="111"/>
      <c r="J82" s="50"/>
      <c r="K82" s="50"/>
      <c r="L82" s="33"/>
    </row>
    <row r="204" ht="13.5">
      <c r="AT204" s="199"/>
    </row>
  </sheetData>
  <sheetProtection password="CC35" sheet="1" objects="1" scenarios="1" formatColumns="0" formatRows="0" sort="0" autoFilter="0"/>
  <autoFilter ref="C77:K77"/>
  <mergeCells count="9">
    <mergeCell ref="L2:V2"/>
    <mergeCell ref="E47:H47"/>
    <mergeCell ref="E68:H68"/>
    <mergeCell ref="E70:H70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1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19"/>
      <c r="C1" s="219"/>
      <c r="D1" s="218" t="s">
        <v>8</v>
      </c>
      <c r="E1" s="219"/>
      <c r="F1" s="220" t="s">
        <v>684</v>
      </c>
      <c r="G1" s="345" t="s">
        <v>685</v>
      </c>
      <c r="H1" s="345"/>
      <c r="I1" s="225"/>
      <c r="J1" s="220" t="s">
        <v>686</v>
      </c>
      <c r="K1" s="218" t="s">
        <v>98</v>
      </c>
      <c r="L1" s="220" t="s">
        <v>687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6" t="s">
        <v>97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85</v>
      </c>
    </row>
    <row r="4" spans="2:46" ht="36.75" customHeight="1">
      <c r="B4" s="20"/>
      <c r="C4" s="21"/>
      <c r="D4" s="22" t="s">
        <v>103</v>
      </c>
      <c r="E4" s="21"/>
      <c r="F4" s="21"/>
      <c r="G4" s="21"/>
      <c r="H4" s="21"/>
      <c r="I4" s="93"/>
      <c r="J4" s="21"/>
      <c r="K4" s="23"/>
      <c r="M4" s="24" t="s">
        <v>17</v>
      </c>
      <c r="AT4" s="16" t="s">
        <v>11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24</v>
      </c>
      <c r="E6" s="21"/>
      <c r="F6" s="21"/>
      <c r="G6" s="21"/>
      <c r="H6" s="21"/>
      <c r="I6" s="93"/>
      <c r="J6" s="21"/>
      <c r="K6" s="23"/>
    </row>
    <row r="7" spans="2:11" ht="20.25" customHeight="1">
      <c r="B7" s="20"/>
      <c r="C7" s="21"/>
      <c r="D7" s="21"/>
      <c r="E7" s="346" t="str">
        <f>'Rekapitulace stavby'!K6</f>
        <v>Stavební úpravy návštěvní budovy , objekt č. 004</v>
      </c>
      <c r="F7" s="320"/>
      <c r="G7" s="320"/>
      <c r="H7" s="320"/>
      <c r="I7" s="93"/>
      <c r="J7" s="21"/>
      <c r="K7" s="23"/>
    </row>
    <row r="8" spans="2:11" s="1" customFormat="1" ht="15">
      <c r="B8" s="33"/>
      <c r="C8" s="34"/>
      <c r="D8" s="29" t="s">
        <v>108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43" t="s">
        <v>642</v>
      </c>
      <c r="F9" s="311"/>
      <c r="G9" s="311"/>
      <c r="H9" s="31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26</v>
      </c>
      <c r="E11" s="34"/>
      <c r="F11" s="27" t="s">
        <v>27</v>
      </c>
      <c r="G11" s="34"/>
      <c r="H11" s="34"/>
      <c r="I11" s="95" t="s">
        <v>28</v>
      </c>
      <c r="J11" s="27" t="s">
        <v>27</v>
      </c>
      <c r="K11" s="37"/>
    </row>
    <row r="12" spans="2:11" s="1" customFormat="1" ht="14.25" customHeight="1">
      <c r="B12" s="33"/>
      <c r="C12" s="34"/>
      <c r="D12" s="29" t="s">
        <v>29</v>
      </c>
      <c r="E12" s="34"/>
      <c r="F12" s="27" t="s">
        <v>30</v>
      </c>
      <c r="G12" s="34"/>
      <c r="H12" s="34"/>
      <c r="I12" s="95" t="s">
        <v>31</v>
      </c>
      <c r="J12" s="96" t="str">
        <f>'Rekapitulace stavby'!AN8</f>
        <v>31.10.2016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33</v>
      </c>
      <c r="E14" s="34"/>
      <c r="F14" s="34"/>
      <c r="G14" s="34"/>
      <c r="H14" s="34"/>
      <c r="I14" s="95" t="s">
        <v>34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36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37</v>
      </c>
      <c r="E17" s="34"/>
      <c r="F17" s="34"/>
      <c r="G17" s="34"/>
      <c r="H17" s="34"/>
      <c r="I17" s="95" t="s">
        <v>34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36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39</v>
      </c>
      <c r="E20" s="34"/>
      <c r="F20" s="34"/>
      <c r="G20" s="34"/>
      <c r="H20" s="34"/>
      <c r="I20" s="95" t="s">
        <v>34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36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41</v>
      </c>
      <c r="E23" s="34"/>
      <c r="F23" s="34"/>
      <c r="G23" s="34"/>
      <c r="H23" s="34"/>
      <c r="I23" s="94"/>
      <c r="J23" s="34"/>
      <c r="K23" s="37"/>
    </row>
    <row r="24" spans="2:11" s="6" customFormat="1" ht="20.25" customHeight="1">
      <c r="B24" s="97"/>
      <c r="C24" s="98"/>
      <c r="D24" s="98"/>
      <c r="E24" s="323" t="s">
        <v>27</v>
      </c>
      <c r="F24" s="347"/>
      <c r="G24" s="347"/>
      <c r="H24" s="34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3"/>
      <c r="C27" s="34"/>
      <c r="D27" s="103" t="s">
        <v>42</v>
      </c>
      <c r="E27" s="34"/>
      <c r="F27" s="34"/>
      <c r="G27" s="34"/>
      <c r="H27" s="34"/>
      <c r="I27" s="94"/>
      <c r="J27" s="104">
        <f>ROUND(J81,2)</f>
        <v>0</v>
      </c>
      <c r="K27" s="37"/>
    </row>
    <row r="28" spans="2:11" s="1" customFormat="1" ht="6.7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3"/>
      <c r="C29" s="34"/>
      <c r="D29" s="34"/>
      <c r="E29" s="34"/>
      <c r="F29" s="38" t="s">
        <v>44</v>
      </c>
      <c r="G29" s="34"/>
      <c r="H29" s="34"/>
      <c r="I29" s="105" t="s">
        <v>43</v>
      </c>
      <c r="J29" s="38" t="s">
        <v>45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47</v>
      </c>
      <c r="F30" s="106">
        <f>ROUND(SUM(BE81:BE98),2)</f>
        <v>0</v>
      </c>
      <c r="G30" s="34"/>
      <c r="H30" s="34"/>
      <c r="I30" s="107">
        <v>0.21</v>
      </c>
      <c r="J30" s="106">
        <f>ROUND(ROUND((SUM(BE81:BE98)),2)*I30,2)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6">
        <f>ROUND(SUM(BF81:BF98),2)</f>
        <v>0</v>
      </c>
      <c r="G31" s="34"/>
      <c r="H31" s="34"/>
      <c r="I31" s="107">
        <v>0.15</v>
      </c>
      <c r="J31" s="106">
        <f>ROUND(ROUND((SUM(BF81:BF98)),2)*I31,2)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6">
        <f>ROUND(SUM(BG81:BG98),2)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50</v>
      </c>
      <c r="F33" s="106">
        <f>ROUND(SUM(BH81:BH98),2)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51</v>
      </c>
      <c r="F34" s="106">
        <f>ROUND(SUM(BI81:BI98),2)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43"/>
      <c r="D36" s="44" t="s">
        <v>52</v>
      </c>
      <c r="E36" s="45"/>
      <c r="F36" s="45"/>
      <c r="G36" s="108" t="s">
        <v>53</v>
      </c>
      <c r="H36" s="46" t="s">
        <v>54</v>
      </c>
      <c r="I36" s="109"/>
      <c r="J36" s="47">
        <f>SUM(J27:J34)</f>
        <v>0</v>
      </c>
      <c r="K36" s="110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24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0.25" customHeight="1">
      <c r="B45" s="33"/>
      <c r="C45" s="34"/>
      <c r="D45" s="34"/>
      <c r="E45" s="346" t="str">
        <f>E7</f>
        <v>Stavební úpravy návštěvní budovy , objekt č. 004</v>
      </c>
      <c r="F45" s="311"/>
      <c r="G45" s="311"/>
      <c r="H45" s="311"/>
      <c r="I45" s="94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1.75" customHeight="1">
      <c r="B47" s="33"/>
      <c r="C47" s="34"/>
      <c r="D47" s="34"/>
      <c r="E47" s="343" t="str">
        <f>E9</f>
        <v>vrn - Vedlejší a ostatní náklady</v>
      </c>
      <c r="F47" s="311"/>
      <c r="G47" s="311"/>
      <c r="H47" s="31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29</v>
      </c>
      <c r="D49" s="34"/>
      <c r="E49" s="34"/>
      <c r="F49" s="27" t="str">
        <f>F12</f>
        <v>Odolov, st.p.č. 222, p.p.č. 712/12 a 712/14</v>
      </c>
      <c r="G49" s="34"/>
      <c r="H49" s="34"/>
      <c r="I49" s="95" t="s">
        <v>31</v>
      </c>
      <c r="J49" s="96" t="str">
        <f>IF(J12="","",J12)</f>
        <v>31.10.2016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33</v>
      </c>
      <c r="D51" s="34"/>
      <c r="E51" s="34"/>
      <c r="F51" s="27" t="str">
        <f>E15</f>
        <v> </v>
      </c>
      <c r="G51" s="34"/>
      <c r="H51" s="34"/>
      <c r="I51" s="95" t="s">
        <v>39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37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111</v>
      </c>
      <c r="D54" s="43"/>
      <c r="E54" s="43"/>
      <c r="F54" s="43"/>
      <c r="G54" s="43"/>
      <c r="H54" s="43"/>
      <c r="I54" s="115"/>
      <c r="J54" s="116" t="s">
        <v>112</v>
      </c>
      <c r="K54" s="4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113</v>
      </c>
      <c r="D56" s="34"/>
      <c r="E56" s="34"/>
      <c r="F56" s="34"/>
      <c r="G56" s="34"/>
      <c r="H56" s="34"/>
      <c r="I56" s="94"/>
      <c r="J56" s="104">
        <f>J81</f>
        <v>0</v>
      </c>
      <c r="K56" s="37"/>
      <c r="AU56" s="16" t="s">
        <v>114</v>
      </c>
    </row>
    <row r="57" spans="2:11" s="7" customFormat="1" ht="24.75" customHeight="1">
      <c r="B57" s="118"/>
      <c r="C57" s="119"/>
      <c r="D57" s="120" t="s">
        <v>643</v>
      </c>
      <c r="E57" s="121"/>
      <c r="F57" s="121"/>
      <c r="G57" s="121"/>
      <c r="H57" s="121"/>
      <c r="I57" s="122"/>
      <c r="J57" s="123">
        <f>J82</f>
        <v>0</v>
      </c>
      <c r="K57" s="124"/>
    </row>
    <row r="58" spans="2:11" s="8" customFormat="1" ht="19.5" customHeight="1">
      <c r="B58" s="125"/>
      <c r="C58" s="126"/>
      <c r="D58" s="127" t="s">
        <v>644</v>
      </c>
      <c r="E58" s="128"/>
      <c r="F58" s="128"/>
      <c r="G58" s="128"/>
      <c r="H58" s="128"/>
      <c r="I58" s="129"/>
      <c r="J58" s="130">
        <f>J83</f>
        <v>0</v>
      </c>
      <c r="K58" s="131"/>
    </row>
    <row r="59" spans="2:11" s="8" customFormat="1" ht="19.5" customHeight="1">
      <c r="B59" s="125"/>
      <c r="C59" s="126"/>
      <c r="D59" s="127" t="s">
        <v>645</v>
      </c>
      <c r="E59" s="128"/>
      <c r="F59" s="128"/>
      <c r="G59" s="128"/>
      <c r="H59" s="128"/>
      <c r="I59" s="129"/>
      <c r="J59" s="130">
        <f>J90</f>
        <v>0</v>
      </c>
      <c r="K59" s="131"/>
    </row>
    <row r="60" spans="2:11" s="8" customFormat="1" ht="19.5" customHeight="1">
      <c r="B60" s="125"/>
      <c r="C60" s="126"/>
      <c r="D60" s="127" t="s">
        <v>646</v>
      </c>
      <c r="E60" s="128"/>
      <c r="F60" s="128"/>
      <c r="G60" s="128"/>
      <c r="H60" s="128"/>
      <c r="I60" s="129"/>
      <c r="J60" s="130">
        <f>J93</f>
        <v>0</v>
      </c>
      <c r="K60" s="131"/>
    </row>
    <row r="61" spans="2:11" s="8" customFormat="1" ht="19.5" customHeight="1">
      <c r="B61" s="125"/>
      <c r="C61" s="126"/>
      <c r="D61" s="127" t="s">
        <v>647</v>
      </c>
      <c r="E61" s="128"/>
      <c r="F61" s="128"/>
      <c r="G61" s="128"/>
      <c r="H61" s="128"/>
      <c r="I61" s="129"/>
      <c r="J61" s="130">
        <f>J96</f>
        <v>0</v>
      </c>
      <c r="K61" s="131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94"/>
      <c r="J62" s="34"/>
      <c r="K62" s="37"/>
    </row>
    <row r="63" spans="2:11" s="1" customFormat="1" ht="6.75" customHeight="1">
      <c r="B63" s="49"/>
      <c r="C63" s="50"/>
      <c r="D63" s="50"/>
      <c r="E63" s="50"/>
      <c r="F63" s="50"/>
      <c r="G63" s="50"/>
      <c r="H63" s="50"/>
      <c r="I63" s="111"/>
      <c r="J63" s="50"/>
      <c r="K63" s="51"/>
    </row>
    <row r="67" spans="2:12" s="1" customFormat="1" ht="6.75" customHeight="1">
      <c r="B67" s="52"/>
      <c r="C67" s="53"/>
      <c r="D67" s="53"/>
      <c r="E67" s="53"/>
      <c r="F67" s="53"/>
      <c r="G67" s="53"/>
      <c r="H67" s="53"/>
      <c r="I67" s="112"/>
      <c r="J67" s="53"/>
      <c r="K67" s="53"/>
      <c r="L67" s="33"/>
    </row>
    <row r="68" spans="2:12" s="1" customFormat="1" ht="36.75" customHeight="1">
      <c r="B68" s="33"/>
      <c r="C68" s="54" t="s">
        <v>128</v>
      </c>
      <c r="I68" s="132"/>
      <c r="L68" s="33"/>
    </row>
    <row r="69" spans="2:12" s="1" customFormat="1" ht="6.75" customHeight="1">
      <c r="B69" s="33"/>
      <c r="I69" s="132"/>
      <c r="L69" s="33"/>
    </row>
    <row r="70" spans="2:12" s="1" customFormat="1" ht="14.25" customHeight="1">
      <c r="B70" s="33"/>
      <c r="C70" s="56" t="s">
        <v>24</v>
      </c>
      <c r="I70" s="132"/>
      <c r="L70" s="33"/>
    </row>
    <row r="71" spans="2:12" s="1" customFormat="1" ht="20.25" customHeight="1">
      <c r="B71" s="33"/>
      <c r="E71" s="344" t="str">
        <f>E7</f>
        <v>Stavební úpravy návštěvní budovy , objekt č. 004</v>
      </c>
      <c r="F71" s="317"/>
      <c r="G71" s="317"/>
      <c r="H71" s="317"/>
      <c r="I71" s="132"/>
      <c r="L71" s="33"/>
    </row>
    <row r="72" spans="2:12" s="1" customFormat="1" ht="14.25" customHeight="1">
      <c r="B72" s="33"/>
      <c r="C72" s="56" t="s">
        <v>108</v>
      </c>
      <c r="I72" s="132"/>
      <c r="L72" s="33"/>
    </row>
    <row r="73" spans="2:12" s="1" customFormat="1" ht="21.75" customHeight="1">
      <c r="B73" s="33"/>
      <c r="E73" s="324" t="str">
        <f>E9</f>
        <v>vrn - Vedlejší a ostatní náklady</v>
      </c>
      <c r="F73" s="317"/>
      <c r="G73" s="317"/>
      <c r="H73" s="317"/>
      <c r="I73" s="132"/>
      <c r="L73" s="33"/>
    </row>
    <row r="74" spans="2:12" s="1" customFormat="1" ht="6.75" customHeight="1">
      <c r="B74" s="33"/>
      <c r="I74" s="132"/>
      <c r="L74" s="33"/>
    </row>
    <row r="75" spans="2:12" s="1" customFormat="1" ht="18" customHeight="1">
      <c r="B75" s="33"/>
      <c r="C75" s="56" t="s">
        <v>29</v>
      </c>
      <c r="F75" s="133" t="str">
        <f>F12</f>
        <v>Odolov, st.p.č. 222, p.p.č. 712/12 a 712/14</v>
      </c>
      <c r="I75" s="134" t="s">
        <v>31</v>
      </c>
      <c r="J75" s="60" t="str">
        <f>IF(J12="","",J12)</f>
        <v>31.10.2016</v>
      </c>
      <c r="L75" s="33"/>
    </row>
    <row r="76" spans="2:12" s="1" customFormat="1" ht="6.75" customHeight="1">
      <c r="B76" s="33"/>
      <c r="I76" s="132"/>
      <c r="L76" s="33"/>
    </row>
    <row r="77" spans="2:12" s="1" customFormat="1" ht="15">
      <c r="B77" s="33"/>
      <c r="C77" s="56" t="s">
        <v>33</v>
      </c>
      <c r="F77" s="133" t="str">
        <f>E15</f>
        <v> </v>
      </c>
      <c r="I77" s="134" t="s">
        <v>39</v>
      </c>
      <c r="J77" s="133" t="str">
        <f>E21</f>
        <v> </v>
      </c>
      <c r="L77" s="33"/>
    </row>
    <row r="78" spans="2:12" s="1" customFormat="1" ht="14.25" customHeight="1">
      <c r="B78" s="33"/>
      <c r="C78" s="56" t="s">
        <v>37</v>
      </c>
      <c r="F78" s="133">
        <f>IF(E18="","",E18)</f>
      </c>
      <c r="I78" s="132"/>
      <c r="L78" s="33"/>
    </row>
    <row r="79" spans="2:12" s="1" customFormat="1" ht="9.75" customHeight="1">
      <c r="B79" s="33"/>
      <c r="I79" s="132"/>
      <c r="L79" s="33"/>
    </row>
    <row r="80" spans="2:20" s="9" customFormat="1" ht="29.25" customHeight="1">
      <c r="B80" s="135"/>
      <c r="C80" s="136" t="s">
        <v>129</v>
      </c>
      <c r="D80" s="137" t="s">
        <v>61</v>
      </c>
      <c r="E80" s="137" t="s">
        <v>57</v>
      </c>
      <c r="F80" s="137" t="s">
        <v>130</v>
      </c>
      <c r="G80" s="137" t="s">
        <v>131</v>
      </c>
      <c r="H80" s="137" t="s">
        <v>132</v>
      </c>
      <c r="I80" s="138" t="s">
        <v>133</v>
      </c>
      <c r="J80" s="137" t="s">
        <v>112</v>
      </c>
      <c r="K80" s="139" t="s">
        <v>134</v>
      </c>
      <c r="L80" s="135"/>
      <c r="M80" s="66" t="s">
        <v>135</v>
      </c>
      <c r="N80" s="67" t="s">
        <v>46</v>
      </c>
      <c r="O80" s="67" t="s">
        <v>136</v>
      </c>
      <c r="P80" s="67" t="s">
        <v>137</v>
      </c>
      <c r="Q80" s="67" t="s">
        <v>138</v>
      </c>
      <c r="R80" s="67" t="s">
        <v>139</v>
      </c>
      <c r="S80" s="67" t="s">
        <v>140</v>
      </c>
      <c r="T80" s="68" t="s">
        <v>141</v>
      </c>
    </row>
    <row r="81" spans="2:63" s="1" customFormat="1" ht="29.25" customHeight="1">
      <c r="B81" s="33"/>
      <c r="C81" s="70" t="s">
        <v>113</v>
      </c>
      <c r="I81" s="132"/>
      <c r="J81" s="140">
        <f>BK81</f>
        <v>0</v>
      </c>
      <c r="L81" s="33"/>
      <c r="M81" s="69"/>
      <c r="N81" s="61"/>
      <c r="O81" s="61"/>
      <c r="P81" s="141">
        <f>P82</f>
        <v>0</v>
      </c>
      <c r="Q81" s="61"/>
      <c r="R81" s="141">
        <f>R82</f>
        <v>0</v>
      </c>
      <c r="S81" s="61"/>
      <c r="T81" s="142">
        <f>T82</f>
        <v>0</v>
      </c>
      <c r="AT81" s="16" t="s">
        <v>75</v>
      </c>
      <c r="AU81" s="16" t="s">
        <v>114</v>
      </c>
      <c r="BK81" s="143">
        <f>BK82</f>
        <v>0</v>
      </c>
    </row>
    <row r="82" spans="2:63" s="10" customFormat="1" ht="36.75" customHeight="1">
      <c r="B82" s="144"/>
      <c r="D82" s="145" t="s">
        <v>75</v>
      </c>
      <c r="E82" s="146" t="s">
        <v>648</v>
      </c>
      <c r="F82" s="146" t="s">
        <v>649</v>
      </c>
      <c r="I82" s="147"/>
      <c r="J82" s="148">
        <f>BK82</f>
        <v>0</v>
      </c>
      <c r="L82" s="144"/>
      <c r="M82" s="149"/>
      <c r="N82" s="150"/>
      <c r="O82" s="150"/>
      <c r="P82" s="151">
        <f>P83+P90+P93+P96</f>
        <v>0</v>
      </c>
      <c r="Q82" s="150"/>
      <c r="R82" s="151">
        <f>R83+R90+R93+R96</f>
        <v>0</v>
      </c>
      <c r="S82" s="150"/>
      <c r="T82" s="152">
        <f>T83+T90+T93+T96</f>
        <v>0</v>
      </c>
      <c r="AR82" s="145" t="s">
        <v>175</v>
      </c>
      <c r="AT82" s="153" t="s">
        <v>75</v>
      </c>
      <c r="AU82" s="153" t="s">
        <v>76</v>
      </c>
      <c r="AY82" s="145" t="s">
        <v>144</v>
      </c>
      <c r="BK82" s="154">
        <f>BK83+BK90+BK93+BK96</f>
        <v>0</v>
      </c>
    </row>
    <row r="83" spans="2:63" s="10" customFormat="1" ht="19.5" customHeight="1">
      <c r="B83" s="144"/>
      <c r="D83" s="155" t="s">
        <v>75</v>
      </c>
      <c r="E83" s="156" t="s">
        <v>650</v>
      </c>
      <c r="F83" s="156" t="s">
        <v>651</v>
      </c>
      <c r="I83" s="147"/>
      <c r="J83" s="157">
        <f>BK83</f>
        <v>0</v>
      </c>
      <c r="L83" s="144"/>
      <c r="M83" s="149"/>
      <c r="N83" s="150"/>
      <c r="O83" s="150"/>
      <c r="P83" s="151">
        <f>SUM(P84:P89)</f>
        <v>0</v>
      </c>
      <c r="Q83" s="150"/>
      <c r="R83" s="151">
        <f>SUM(R84:R89)</f>
        <v>0</v>
      </c>
      <c r="S83" s="150"/>
      <c r="T83" s="152">
        <f>SUM(T84:T89)</f>
        <v>0</v>
      </c>
      <c r="AR83" s="145" t="s">
        <v>175</v>
      </c>
      <c r="AT83" s="153" t="s">
        <v>75</v>
      </c>
      <c r="AU83" s="153" t="s">
        <v>83</v>
      </c>
      <c r="AY83" s="145" t="s">
        <v>144</v>
      </c>
      <c r="BK83" s="154">
        <f>SUM(BK84:BK89)</f>
        <v>0</v>
      </c>
    </row>
    <row r="84" spans="2:65" s="1" customFormat="1" ht="20.25" customHeight="1">
      <c r="B84" s="158"/>
      <c r="C84" s="159" t="s">
        <v>83</v>
      </c>
      <c r="D84" s="159" t="s">
        <v>147</v>
      </c>
      <c r="E84" s="160" t="s">
        <v>652</v>
      </c>
      <c r="F84" s="161" t="s">
        <v>653</v>
      </c>
      <c r="G84" s="162" t="s">
        <v>640</v>
      </c>
      <c r="H84" s="163">
        <v>1</v>
      </c>
      <c r="I84" s="164"/>
      <c r="J84" s="165">
        <f>ROUND(I84*H84,2)</f>
        <v>0</v>
      </c>
      <c r="K84" s="161" t="s">
        <v>151</v>
      </c>
      <c r="L84" s="33"/>
      <c r="M84" s="166" t="s">
        <v>27</v>
      </c>
      <c r="N84" s="167" t="s">
        <v>47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</v>
      </c>
      <c r="T84" s="169">
        <f>S84*H84</f>
        <v>0</v>
      </c>
      <c r="AR84" s="16" t="s">
        <v>654</v>
      </c>
      <c r="AT84" s="16" t="s">
        <v>147</v>
      </c>
      <c r="AU84" s="16" t="s">
        <v>85</v>
      </c>
      <c r="AY84" s="16" t="s">
        <v>144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83</v>
      </c>
      <c r="BK84" s="170">
        <f>ROUND(I84*H84,2)</f>
        <v>0</v>
      </c>
      <c r="BL84" s="16" t="s">
        <v>654</v>
      </c>
      <c r="BM84" s="16" t="s">
        <v>655</v>
      </c>
    </row>
    <row r="85" spans="2:47" s="1" customFormat="1" ht="20.25" customHeight="1">
      <c r="B85" s="33"/>
      <c r="D85" s="174" t="s">
        <v>154</v>
      </c>
      <c r="F85" s="185" t="s">
        <v>656</v>
      </c>
      <c r="I85" s="132"/>
      <c r="L85" s="33"/>
      <c r="M85" s="63"/>
      <c r="N85" s="34"/>
      <c r="O85" s="34"/>
      <c r="P85" s="34"/>
      <c r="Q85" s="34"/>
      <c r="R85" s="34"/>
      <c r="S85" s="34"/>
      <c r="T85" s="64"/>
      <c r="AT85" s="16" t="s">
        <v>154</v>
      </c>
      <c r="AU85" s="16" t="s">
        <v>85</v>
      </c>
    </row>
    <row r="86" spans="2:65" s="1" customFormat="1" ht="20.25" customHeight="1">
      <c r="B86" s="158"/>
      <c r="C86" s="159" t="s">
        <v>85</v>
      </c>
      <c r="D86" s="159" t="s">
        <v>147</v>
      </c>
      <c r="E86" s="160" t="s">
        <v>657</v>
      </c>
      <c r="F86" s="161" t="s">
        <v>658</v>
      </c>
      <c r="G86" s="162" t="s">
        <v>640</v>
      </c>
      <c r="H86" s="163">
        <v>1</v>
      </c>
      <c r="I86" s="164"/>
      <c r="J86" s="165">
        <f>ROUND(I86*H86,2)</f>
        <v>0</v>
      </c>
      <c r="K86" s="161" t="s">
        <v>151</v>
      </c>
      <c r="L86" s="33"/>
      <c r="M86" s="166" t="s">
        <v>27</v>
      </c>
      <c r="N86" s="167" t="s">
        <v>47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</v>
      </c>
      <c r="T86" s="169">
        <f>S86*H86</f>
        <v>0</v>
      </c>
      <c r="AR86" s="16" t="s">
        <v>654</v>
      </c>
      <c r="AT86" s="16" t="s">
        <v>147</v>
      </c>
      <c r="AU86" s="16" t="s">
        <v>85</v>
      </c>
      <c r="AY86" s="16" t="s">
        <v>144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83</v>
      </c>
      <c r="BK86" s="170">
        <f>ROUND(I86*H86,2)</f>
        <v>0</v>
      </c>
      <c r="BL86" s="16" t="s">
        <v>654</v>
      </c>
      <c r="BM86" s="16" t="s">
        <v>659</v>
      </c>
    </row>
    <row r="87" spans="2:47" s="1" customFormat="1" ht="20.25" customHeight="1">
      <c r="B87" s="33"/>
      <c r="D87" s="174" t="s">
        <v>154</v>
      </c>
      <c r="F87" s="185" t="s">
        <v>660</v>
      </c>
      <c r="I87" s="132"/>
      <c r="L87" s="33"/>
      <c r="M87" s="63"/>
      <c r="N87" s="34"/>
      <c r="O87" s="34"/>
      <c r="P87" s="34"/>
      <c r="Q87" s="34"/>
      <c r="R87" s="34"/>
      <c r="S87" s="34"/>
      <c r="T87" s="64"/>
      <c r="AT87" s="16" t="s">
        <v>154</v>
      </c>
      <c r="AU87" s="16" t="s">
        <v>85</v>
      </c>
    </row>
    <row r="88" spans="2:65" s="1" customFormat="1" ht="20.25" customHeight="1">
      <c r="B88" s="158"/>
      <c r="C88" s="159" t="s">
        <v>145</v>
      </c>
      <c r="D88" s="159" t="s">
        <v>147</v>
      </c>
      <c r="E88" s="160" t="s">
        <v>661</v>
      </c>
      <c r="F88" s="161" t="s">
        <v>662</v>
      </c>
      <c r="G88" s="162" t="s">
        <v>640</v>
      </c>
      <c r="H88" s="163">
        <v>1</v>
      </c>
      <c r="I88" s="164"/>
      <c r="J88" s="165">
        <f>ROUND(I88*H88,2)</f>
        <v>0</v>
      </c>
      <c r="K88" s="161" t="s">
        <v>151</v>
      </c>
      <c r="L88" s="33"/>
      <c r="M88" s="166" t="s">
        <v>27</v>
      </c>
      <c r="N88" s="167" t="s">
        <v>47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16" t="s">
        <v>654</v>
      </c>
      <c r="AT88" s="16" t="s">
        <v>147</v>
      </c>
      <c r="AU88" s="16" t="s">
        <v>85</v>
      </c>
      <c r="AY88" s="16" t="s">
        <v>144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83</v>
      </c>
      <c r="BK88" s="170">
        <f>ROUND(I88*H88,2)</f>
        <v>0</v>
      </c>
      <c r="BL88" s="16" t="s">
        <v>654</v>
      </c>
      <c r="BM88" s="16" t="s">
        <v>663</v>
      </c>
    </row>
    <row r="89" spans="2:47" s="1" customFormat="1" ht="28.5" customHeight="1">
      <c r="B89" s="33"/>
      <c r="D89" s="171" t="s">
        <v>154</v>
      </c>
      <c r="F89" s="172" t="s">
        <v>664</v>
      </c>
      <c r="I89" s="132"/>
      <c r="L89" s="33"/>
      <c r="M89" s="63"/>
      <c r="N89" s="34"/>
      <c r="O89" s="34"/>
      <c r="P89" s="34"/>
      <c r="Q89" s="34"/>
      <c r="R89" s="34"/>
      <c r="S89" s="34"/>
      <c r="T89" s="64"/>
      <c r="AT89" s="16" t="s">
        <v>154</v>
      </c>
      <c r="AU89" s="16" t="s">
        <v>85</v>
      </c>
    </row>
    <row r="90" spans="2:63" s="10" customFormat="1" ht="29.25" customHeight="1">
      <c r="B90" s="144"/>
      <c r="D90" s="155" t="s">
        <v>75</v>
      </c>
      <c r="E90" s="156" t="s">
        <v>665</v>
      </c>
      <c r="F90" s="156" t="s">
        <v>666</v>
      </c>
      <c r="I90" s="147"/>
      <c r="J90" s="157">
        <f>BK90</f>
        <v>0</v>
      </c>
      <c r="L90" s="144"/>
      <c r="M90" s="149"/>
      <c r="N90" s="150"/>
      <c r="O90" s="150"/>
      <c r="P90" s="151">
        <f>SUM(P91:P92)</f>
        <v>0</v>
      </c>
      <c r="Q90" s="150"/>
      <c r="R90" s="151">
        <f>SUM(R91:R92)</f>
        <v>0</v>
      </c>
      <c r="S90" s="150"/>
      <c r="T90" s="152">
        <f>SUM(T91:T92)</f>
        <v>0</v>
      </c>
      <c r="AR90" s="145" t="s">
        <v>175</v>
      </c>
      <c r="AT90" s="153" t="s">
        <v>75</v>
      </c>
      <c r="AU90" s="153" t="s">
        <v>83</v>
      </c>
      <c r="AY90" s="145" t="s">
        <v>144</v>
      </c>
      <c r="BK90" s="154">
        <f>SUM(BK91:BK92)</f>
        <v>0</v>
      </c>
    </row>
    <row r="91" spans="2:65" s="1" customFormat="1" ht="20.25" customHeight="1">
      <c r="B91" s="158"/>
      <c r="C91" s="159" t="s">
        <v>152</v>
      </c>
      <c r="D91" s="159" t="s">
        <v>147</v>
      </c>
      <c r="E91" s="160" t="s">
        <v>667</v>
      </c>
      <c r="F91" s="161" t="s">
        <v>666</v>
      </c>
      <c r="G91" s="162" t="s">
        <v>640</v>
      </c>
      <c r="H91" s="163">
        <v>1</v>
      </c>
      <c r="I91" s="164"/>
      <c r="J91" s="165">
        <f>ROUND(I91*H91,2)</f>
        <v>0</v>
      </c>
      <c r="K91" s="161" t="s">
        <v>151</v>
      </c>
      <c r="L91" s="33"/>
      <c r="M91" s="166" t="s">
        <v>27</v>
      </c>
      <c r="N91" s="167" t="s">
        <v>47</v>
      </c>
      <c r="O91" s="34"/>
      <c r="P91" s="168">
        <f>O91*H91</f>
        <v>0</v>
      </c>
      <c r="Q91" s="168">
        <v>0</v>
      </c>
      <c r="R91" s="168">
        <f>Q91*H91</f>
        <v>0</v>
      </c>
      <c r="S91" s="168">
        <v>0</v>
      </c>
      <c r="T91" s="169">
        <f>S91*H91</f>
        <v>0</v>
      </c>
      <c r="AR91" s="16" t="s">
        <v>654</v>
      </c>
      <c r="AT91" s="16" t="s">
        <v>147</v>
      </c>
      <c r="AU91" s="16" t="s">
        <v>85</v>
      </c>
      <c r="AY91" s="16" t="s">
        <v>144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16" t="s">
        <v>83</v>
      </c>
      <c r="BK91" s="170">
        <f>ROUND(I91*H91,2)</f>
        <v>0</v>
      </c>
      <c r="BL91" s="16" t="s">
        <v>654</v>
      </c>
      <c r="BM91" s="16" t="s">
        <v>668</v>
      </c>
    </row>
    <row r="92" spans="2:47" s="1" customFormat="1" ht="20.25" customHeight="1">
      <c r="B92" s="33"/>
      <c r="D92" s="171" t="s">
        <v>154</v>
      </c>
      <c r="F92" s="172" t="s">
        <v>669</v>
      </c>
      <c r="I92" s="132"/>
      <c r="L92" s="33"/>
      <c r="M92" s="63"/>
      <c r="N92" s="34"/>
      <c r="O92" s="34"/>
      <c r="P92" s="34"/>
      <c r="Q92" s="34"/>
      <c r="R92" s="34"/>
      <c r="S92" s="34"/>
      <c r="T92" s="64"/>
      <c r="AT92" s="16" t="s">
        <v>154</v>
      </c>
      <c r="AU92" s="16" t="s">
        <v>85</v>
      </c>
    </row>
    <row r="93" spans="2:63" s="10" customFormat="1" ht="29.25" customHeight="1">
      <c r="B93" s="144"/>
      <c r="D93" s="155" t="s">
        <v>75</v>
      </c>
      <c r="E93" s="156" t="s">
        <v>670</v>
      </c>
      <c r="F93" s="156" t="s">
        <v>671</v>
      </c>
      <c r="I93" s="147"/>
      <c r="J93" s="157">
        <f>BK93</f>
        <v>0</v>
      </c>
      <c r="L93" s="144"/>
      <c r="M93" s="149"/>
      <c r="N93" s="150"/>
      <c r="O93" s="150"/>
      <c r="P93" s="151">
        <f>SUM(P94:P95)</f>
        <v>0</v>
      </c>
      <c r="Q93" s="150"/>
      <c r="R93" s="151">
        <f>SUM(R94:R95)</f>
        <v>0</v>
      </c>
      <c r="S93" s="150"/>
      <c r="T93" s="152">
        <f>SUM(T94:T95)</f>
        <v>0</v>
      </c>
      <c r="AR93" s="145" t="s">
        <v>175</v>
      </c>
      <c r="AT93" s="153" t="s">
        <v>75</v>
      </c>
      <c r="AU93" s="153" t="s">
        <v>83</v>
      </c>
      <c r="AY93" s="145" t="s">
        <v>144</v>
      </c>
      <c r="BK93" s="154">
        <f>SUM(BK94:BK95)</f>
        <v>0</v>
      </c>
    </row>
    <row r="94" spans="2:65" s="1" customFormat="1" ht="20.25" customHeight="1">
      <c r="B94" s="158"/>
      <c r="C94" s="159" t="s">
        <v>175</v>
      </c>
      <c r="D94" s="159" t="s">
        <v>147</v>
      </c>
      <c r="E94" s="160" t="s">
        <v>672</v>
      </c>
      <c r="F94" s="161" t="s">
        <v>671</v>
      </c>
      <c r="G94" s="162" t="s">
        <v>640</v>
      </c>
      <c r="H94" s="163">
        <v>1</v>
      </c>
      <c r="I94" s="164"/>
      <c r="J94" s="165">
        <f>ROUND(I94*H94,2)</f>
        <v>0</v>
      </c>
      <c r="K94" s="161" t="s">
        <v>151</v>
      </c>
      <c r="L94" s="33"/>
      <c r="M94" s="166" t="s">
        <v>27</v>
      </c>
      <c r="N94" s="167" t="s">
        <v>47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</v>
      </c>
      <c r="T94" s="169">
        <f>S94*H94</f>
        <v>0</v>
      </c>
      <c r="AR94" s="16" t="s">
        <v>654</v>
      </c>
      <c r="AT94" s="16" t="s">
        <v>147</v>
      </c>
      <c r="AU94" s="16" t="s">
        <v>85</v>
      </c>
      <c r="AY94" s="16" t="s">
        <v>144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83</v>
      </c>
      <c r="BK94" s="170">
        <f>ROUND(I94*H94,2)</f>
        <v>0</v>
      </c>
      <c r="BL94" s="16" t="s">
        <v>654</v>
      </c>
      <c r="BM94" s="16" t="s">
        <v>673</v>
      </c>
    </row>
    <row r="95" spans="2:47" s="1" customFormat="1" ht="20.25" customHeight="1">
      <c r="B95" s="33"/>
      <c r="D95" s="171" t="s">
        <v>154</v>
      </c>
      <c r="F95" s="172" t="s">
        <v>674</v>
      </c>
      <c r="I95" s="132"/>
      <c r="L95" s="33"/>
      <c r="M95" s="63"/>
      <c r="N95" s="34"/>
      <c r="O95" s="34"/>
      <c r="P95" s="34"/>
      <c r="Q95" s="34"/>
      <c r="R95" s="34"/>
      <c r="S95" s="34"/>
      <c r="T95" s="64"/>
      <c r="AT95" s="16" t="s">
        <v>154</v>
      </c>
      <c r="AU95" s="16" t="s">
        <v>85</v>
      </c>
    </row>
    <row r="96" spans="2:63" s="10" customFormat="1" ht="29.25" customHeight="1">
      <c r="B96" s="144"/>
      <c r="D96" s="155" t="s">
        <v>75</v>
      </c>
      <c r="E96" s="156" t="s">
        <v>675</v>
      </c>
      <c r="F96" s="156" t="s">
        <v>676</v>
      </c>
      <c r="I96" s="147"/>
      <c r="J96" s="157">
        <f>BK96</f>
        <v>0</v>
      </c>
      <c r="L96" s="144"/>
      <c r="M96" s="149"/>
      <c r="N96" s="150"/>
      <c r="O96" s="150"/>
      <c r="P96" s="151">
        <f>SUM(P97:P98)</f>
        <v>0</v>
      </c>
      <c r="Q96" s="150"/>
      <c r="R96" s="151">
        <f>SUM(R97:R98)</f>
        <v>0</v>
      </c>
      <c r="S96" s="150"/>
      <c r="T96" s="152">
        <f>SUM(T97:T98)</f>
        <v>0</v>
      </c>
      <c r="AR96" s="145" t="s">
        <v>175</v>
      </c>
      <c r="AT96" s="153" t="s">
        <v>75</v>
      </c>
      <c r="AU96" s="153" t="s">
        <v>83</v>
      </c>
      <c r="AY96" s="145" t="s">
        <v>144</v>
      </c>
      <c r="BK96" s="154">
        <f>SUM(BK97:BK98)</f>
        <v>0</v>
      </c>
    </row>
    <row r="97" spans="2:65" s="1" customFormat="1" ht="20.25" customHeight="1">
      <c r="B97" s="158"/>
      <c r="C97" s="159" t="s">
        <v>181</v>
      </c>
      <c r="D97" s="159" t="s">
        <v>147</v>
      </c>
      <c r="E97" s="160" t="s">
        <v>677</v>
      </c>
      <c r="F97" s="161" t="s">
        <v>678</v>
      </c>
      <c r="G97" s="162" t="s">
        <v>640</v>
      </c>
      <c r="H97" s="163">
        <v>1</v>
      </c>
      <c r="I97" s="164"/>
      <c r="J97" s="165">
        <f>ROUND(I97*H97,2)</f>
        <v>0</v>
      </c>
      <c r="K97" s="161" t="s">
        <v>151</v>
      </c>
      <c r="L97" s="33"/>
      <c r="M97" s="166" t="s">
        <v>27</v>
      </c>
      <c r="N97" s="167" t="s">
        <v>47</v>
      </c>
      <c r="O97" s="34"/>
      <c r="P97" s="168">
        <f>O97*H97</f>
        <v>0</v>
      </c>
      <c r="Q97" s="168">
        <v>0</v>
      </c>
      <c r="R97" s="168">
        <f>Q97*H97</f>
        <v>0</v>
      </c>
      <c r="S97" s="168">
        <v>0</v>
      </c>
      <c r="T97" s="169">
        <f>S97*H97</f>
        <v>0</v>
      </c>
      <c r="AR97" s="16" t="s">
        <v>654</v>
      </c>
      <c r="AT97" s="16" t="s">
        <v>147</v>
      </c>
      <c r="AU97" s="16" t="s">
        <v>85</v>
      </c>
      <c r="AY97" s="16" t="s">
        <v>144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6" t="s">
        <v>83</v>
      </c>
      <c r="BK97" s="170">
        <f>ROUND(I97*H97,2)</f>
        <v>0</v>
      </c>
      <c r="BL97" s="16" t="s">
        <v>654</v>
      </c>
      <c r="BM97" s="16" t="s">
        <v>679</v>
      </c>
    </row>
    <row r="98" spans="2:47" s="1" customFormat="1" ht="28.5" customHeight="1">
      <c r="B98" s="33"/>
      <c r="D98" s="171" t="s">
        <v>154</v>
      </c>
      <c r="F98" s="172" t="s">
        <v>680</v>
      </c>
      <c r="I98" s="132"/>
      <c r="L98" s="33"/>
      <c r="M98" s="210"/>
      <c r="N98" s="211"/>
      <c r="O98" s="211"/>
      <c r="P98" s="211"/>
      <c r="Q98" s="211"/>
      <c r="R98" s="211"/>
      <c r="S98" s="211"/>
      <c r="T98" s="212"/>
      <c r="AT98" s="16" t="s">
        <v>154</v>
      </c>
      <c r="AU98" s="16" t="s">
        <v>85</v>
      </c>
    </row>
    <row r="99" spans="2:12" s="1" customFormat="1" ht="6.75" customHeight="1">
      <c r="B99" s="49"/>
      <c r="C99" s="50"/>
      <c r="D99" s="50"/>
      <c r="E99" s="50"/>
      <c r="F99" s="50"/>
      <c r="G99" s="50"/>
      <c r="H99" s="50"/>
      <c r="I99" s="111"/>
      <c r="J99" s="50"/>
      <c r="K99" s="50"/>
      <c r="L99" s="33"/>
    </row>
    <row r="204" ht="13.5">
      <c r="AT204" s="199"/>
    </row>
  </sheetData>
  <sheetProtection password="CC35" sheet="1" objects="1" scenarios="1" formatColumns="0" formatRows="0" sort="0" autoFilter="0"/>
  <autoFilter ref="C80:K80"/>
  <mergeCells count="9">
    <mergeCell ref="L2:V2"/>
    <mergeCell ref="E47:H47"/>
    <mergeCell ref="E71:H71"/>
    <mergeCell ref="E73:H73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zoomScalePageLayoutView="0" workbookViewId="0" topLeftCell="A1">
      <selection activeCell="A1" sqref="A1"/>
    </sheetView>
  </sheetViews>
  <sheetFormatPr defaultColWidth="7.140625" defaultRowHeight="13.5"/>
  <cols>
    <col min="1" max="1" width="6.421875" style="226" customWidth="1"/>
    <col min="2" max="2" width="1.28515625" style="226" customWidth="1"/>
    <col min="3" max="4" width="3.8515625" style="226" customWidth="1"/>
    <col min="5" max="5" width="9.140625" style="226" customWidth="1"/>
    <col min="6" max="6" width="7.140625" style="226" customWidth="1"/>
    <col min="7" max="7" width="3.8515625" style="226" customWidth="1"/>
    <col min="8" max="8" width="60.57421875" style="226" customWidth="1"/>
    <col min="9" max="10" width="15.57421875" style="226" customWidth="1"/>
    <col min="11" max="11" width="1.28515625" style="226" customWidth="1"/>
    <col min="12" max="16384" width="7.14062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232" customFormat="1" ht="45" customHeight="1">
      <c r="B3" s="230"/>
      <c r="C3" s="353" t="s">
        <v>688</v>
      </c>
      <c r="D3" s="353"/>
      <c r="E3" s="353"/>
      <c r="F3" s="353"/>
      <c r="G3" s="353"/>
      <c r="H3" s="353"/>
      <c r="I3" s="353"/>
      <c r="J3" s="353"/>
      <c r="K3" s="231"/>
    </row>
    <row r="4" spans="2:11" ht="25.5" customHeight="1">
      <c r="B4" s="233"/>
      <c r="C4" s="355" t="s">
        <v>689</v>
      </c>
      <c r="D4" s="355"/>
      <c r="E4" s="355"/>
      <c r="F4" s="355"/>
      <c r="G4" s="355"/>
      <c r="H4" s="355"/>
      <c r="I4" s="355"/>
      <c r="J4" s="355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351" t="s">
        <v>690</v>
      </c>
      <c r="D6" s="351"/>
      <c r="E6" s="351"/>
      <c r="F6" s="351"/>
      <c r="G6" s="351"/>
      <c r="H6" s="351"/>
      <c r="I6" s="351"/>
      <c r="J6" s="351"/>
      <c r="K6" s="234"/>
    </row>
    <row r="7" spans="2:11" ht="15" customHeight="1">
      <c r="B7" s="237"/>
      <c r="C7" s="351" t="s">
        <v>691</v>
      </c>
      <c r="D7" s="351"/>
      <c r="E7" s="351"/>
      <c r="F7" s="351"/>
      <c r="G7" s="351"/>
      <c r="H7" s="351"/>
      <c r="I7" s="351"/>
      <c r="J7" s="351"/>
      <c r="K7" s="234"/>
    </row>
    <row r="8" spans="2:11" ht="12.75" customHeight="1">
      <c r="B8" s="237"/>
      <c r="C8" s="236"/>
      <c r="D8" s="236"/>
      <c r="E8" s="236"/>
      <c r="F8" s="236"/>
      <c r="G8" s="236"/>
      <c r="H8" s="236"/>
      <c r="I8" s="236"/>
      <c r="J8" s="236"/>
      <c r="K8" s="234"/>
    </row>
    <row r="9" spans="2:11" ht="15" customHeight="1">
      <c r="B9" s="237"/>
      <c r="C9" s="351" t="s">
        <v>0</v>
      </c>
      <c r="D9" s="351"/>
      <c r="E9" s="351"/>
      <c r="F9" s="351"/>
      <c r="G9" s="351"/>
      <c r="H9" s="351"/>
      <c r="I9" s="351"/>
      <c r="J9" s="351"/>
      <c r="K9" s="234"/>
    </row>
    <row r="10" spans="2:11" ht="15" customHeight="1">
      <c r="B10" s="237"/>
      <c r="C10" s="236"/>
      <c r="D10" s="351" t="s">
        <v>1</v>
      </c>
      <c r="E10" s="351"/>
      <c r="F10" s="351"/>
      <c r="G10" s="351"/>
      <c r="H10" s="351"/>
      <c r="I10" s="351"/>
      <c r="J10" s="351"/>
      <c r="K10" s="234"/>
    </row>
    <row r="11" spans="2:11" ht="15" customHeight="1">
      <c r="B11" s="237"/>
      <c r="C11" s="238"/>
      <c r="D11" s="351" t="s">
        <v>692</v>
      </c>
      <c r="E11" s="351"/>
      <c r="F11" s="351"/>
      <c r="G11" s="351"/>
      <c r="H11" s="351"/>
      <c r="I11" s="351"/>
      <c r="J11" s="351"/>
      <c r="K11" s="234"/>
    </row>
    <row r="12" spans="2:11" ht="12.75" customHeight="1">
      <c r="B12" s="237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7"/>
      <c r="C13" s="238"/>
      <c r="D13" s="351" t="s">
        <v>2</v>
      </c>
      <c r="E13" s="351"/>
      <c r="F13" s="351"/>
      <c r="G13" s="351"/>
      <c r="H13" s="351"/>
      <c r="I13" s="351"/>
      <c r="J13" s="351"/>
      <c r="K13" s="234"/>
    </row>
    <row r="14" spans="2:11" ht="15" customHeight="1">
      <c r="B14" s="237"/>
      <c r="C14" s="238"/>
      <c r="D14" s="351" t="s">
        <v>693</v>
      </c>
      <c r="E14" s="351"/>
      <c r="F14" s="351"/>
      <c r="G14" s="351"/>
      <c r="H14" s="351"/>
      <c r="I14" s="351"/>
      <c r="J14" s="351"/>
      <c r="K14" s="234"/>
    </row>
    <row r="15" spans="2:11" ht="15" customHeight="1">
      <c r="B15" s="237"/>
      <c r="C15" s="238"/>
      <c r="D15" s="351" t="s">
        <v>694</v>
      </c>
      <c r="E15" s="351"/>
      <c r="F15" s="351"/>
      <c r="G15" s="351"/>
      <c r="H15" s="351"/>
      <c r="I15" s="351"/>
      <c r="J15" s="351"/>
      <c r="K15" s="234"/>
    </row>
    <row r="16" spans="2:11" ht="15" customHeight="1">
      <c r="B16" s="237"/>
      <c r="C16" s="238"/>
      <c r="D16" s="238"/>
      <c r="E16" s="239" t="s">
        <v>82</v>
      </c>
      <c r="F16" s="351" t="s">
        <v>695</v>
      </c>
      <c r="G16" s="351"/>
      <c r="H16" s="351"/>
      <c r="I16" s="351"/>
      <c r="J16" s="351"/>
      <c r="K16" s="234"/>
    </row>
    <row r="17" spans="2:11" ht="15" customHeight="1">
      <c r="B17" s="237"/>
      <c r="C17" s="238"/>
      <c r="D17" s="238"/>
      <c r="E17" s="239" t="s">
        <v>696</v>
      </c>
      <c r="F17" s="351" t="s">
        <v>697</v>
      </c>
      <c r="G17" s="351"/>
      <c r="H17" s="351"/>
      <c r="I17" s="351"/>
      <c r="J17" s="351"/>
      <c r="K17" s="234"/>
    </row>
    <row r="18" spans="2:11" ht="15" customHeight="1">
      <c r="B18" s="237"/>
      <c r="C18" s="238"/>
      <c r="D18" s="238"/>
      <c r="E18" s="239" t="s">
        <v>698</v>
      </c>
      <c r="F18" s="351" t="s">
        <v>699</v>
      </c>
      <c r="G18" s="351"/>
      <c r="H18" s="351"/>
      <c r="I18" s="351"/>
      <c r="J18" s="351"/>
      <c r="K18" s="234"/>
    </row>
    <row r="19" spans="2:11" ht="15" customHeight="1">
      <c r="B19" s="237"/>
      <c r="C19" s="238"/>
      <c r="D19" s="238"/>
      <c r="E19" s="239" t="s">
        <v>700</v>
      </c>
      <c r="F19" s="351" t="s">
        <v>96</v>
      </c>
      <c r="G19" s="351"/>
      <c r="H19" s="351"/>
      <c r="I19" s="351"/>
      <c r="J19" s="351"/>
      <c r="K19" s="234"/>
    </row>
    <row r="20" spans="2:11" ht="15" customHeight="1">
      <c r="B20" s="237"/>
      <c r="C20" s="238"/>
      <c r="D20" s="238"/>
      <c r="E20" s="239" t="s">
        <v>701</v>
      </c>
      <c r="F20" s="351" t="s">
        <v>702</v>
      </c>
      <c r="G20" s="351"/>
      <c r="H20" s="351"/>
      <c r="I20" s="351"/>
      <c r="J20" s="351"/>
      <c r="K20" s="234"/>
    </row>
    <row r="21" spans="2:11" ht="15" customHeight="1">
      <c r="B21" s="237"/>
      <c r="C21" s="238"/>
      <c r="D21" s="238"/>
      <c r="E21" s="239" t="s">
        <v>703</v>
      </c>
      <c r="F21" s="351" t="s">
        <v>704</v>
      </c>
      <c r="G21" s="351"/>
      <c r="H21" s="351"/>
      <c r="I21" s="351"/>
      <c r="J21" s="351"/>
      <c r="K21" s="234"/>
    </row>
    <row r="22" spans="2:11" ht="12.75" customHeight="1">
      <c r="B22" s="237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7"/>
      <c r="C23" s="351" t="s">
        <v>3</v>
      </c>
      <c r="D23" s="351"/>
      <c r="E23" s="351"/>
      <c r="F23" s="351"/>
      <c r="G23" s="351"/>
      <c r="H23" s="351"/>
      <c r="I23" s="351"/>
      <c r="J23" s="351"/>
      <c r="K23" s="234"/>
    </row>
    <row r="24" spans="2:11" ht="15" customHeight="1">
      <c r="B24" s="237"/>
      <c r="C24" s="351" t="s">
        <v>705</v>
      </c>
      <c r="D24" s="351"/>
      <c r="E24" s="351"/>
      <c r="F24" s="351"/>
      <c r="G24" s="351"/>
      <c r="H24" s="351"/>
      <c r="I24" s="351"/>
      <c r="J24" s="351"/>
      <c r="K24" s="234"/>
    </row>
    <row r="25" spans="2:11" ht="15" customHeight="1">
      <c r="B25" s="237"/>
      <c r="C25" s="236"/>
      <c r="D25" s="351" t="s">
        <v>4</v>
      </c>
      <c r="E25" s="351"/>
      <c r="F25" s="351"/>
      <c r="G25" s="351"/>
      <c r="H25" s="351"/>
      <c r="I25" s="351"/>
      <c r="J25" s="351"/>
      <c r="K25" s="234"/>
    </row>
    <row r="26" spans="2:11" ht="15" customHeight="1">
      <c r="B26" s="237"/>
      <c r="C26" s="238"/>
      <c r="D26" s="351" t="s">
        <v>706</v>
      </c>
      <c r="E26" s="351"/>
      <c r="F26" s="351"/>
      <c r="G26" s="351"/>
      <c r="H26" s="351"/>
      <c r="I26" s="351"/>
      <c r="J26" s="351"/>
      <c r="K26" s="234"/>
    </row>
    <row r="27" spans="2:11" ht="12.75" customHeight="1">
      <c r="B27" s="237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7"/>
      <c r="C28" s="238"/>
      <c r="D28" s="351" t="s">
        <v>5</v>
      </c>
      <c r="E28" s="351"/>
      <c r="F28" s="351"/>
      <c r="G28" s="351"/>
      <c r="H28" s="351"/>
      <c r="I28" s="351"/>
      <c r="J28" s="351"/>
      <c r="K28" s="234"/>
    </row>
    <row r="29" spans="2:11" ht="15" customHeight="1">
      <c r="B29" s="237"/>
      <c r="C29" s="238"/>
      <c r="D29" s="351" t="s">
        <v>707</v>
      </c>
      <c r="E29" s="351"/>
      <c r="F29" s="351"/>
      <c r="G29" s="351"/>
      <c r="H29" s="351"/>
      <c r="I29" s="351"/>
      <c r="J29" s="351"/>
      <c r="K29" s="234"/>
    </row>
    <row r="30" spans="2:11" ht="12.75" customHeight="1">
      <c r="B30" s="237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7"/>
      <c r="C31" s="238"/>
      <c r="D31" s="351" t="s">
        <v>6</v>
      </c>
      <c r="E31" s="351"/>
      <c r="F31" s="351"/>
      <c r="G31" s="351"/>
      <c r="H31" s="351"/>
      <c r="I31" s="351"/>
      <c r="J31" s="351"/>
      <c r="K31" s="234"/>
    </row>
    <row r="32" spans="2:11" ht="15" customHeight="1">
      <c r="B32" s="237"/>
      <c r="C32" s="238"/>
      <c r="D32" s="351" t="s">
        <v>708</v>
      </c>
      <c r="E32" s="351"/>
      <c r="F32" s="351"/>
      <c r="G32" s="351"/>
      <c r="H32" s="351"/>
      <c r="I32" s="351"/>
      <c r="J32" s="351"/>
      <c r="K32" s="234"/>
    </row>
    <row r="33" spans="2:11" ht="15" customHeight="1">
      <c r="B33" s="237"/>
      <c r="C33" s="238"/>
      <c r="D33" s="351" t="s">
        <v>709</v>
      </c>
      <c r="E33" s="351"/>
      <c r="F33" s="351"/>
      <c r="G33" s="351"/>
      <c r="H33" s="351"/>
      <c r="I33" s="351"/>
      <c r="J33" s="351"/>
      <c r="K33" s="234"/>
    </row>
    <row r="34" spans="2:11" ht="15" customHeight="1">
      <c r="B34" s="237"/>
      <c r="C34" s="238"/>
      <c r="D34" s="236"/>
      <c r="E34" s="240" t="s">
        <v>129</v>
      </c>
      <c r="F34" s="236"/>
      <c r="G34" s="351" t="s">
        <v>710</v>
      </c>
      <c r="H34" s="351"/>
      <c r="I34" s="351"/>
      <c r="J34" s="351"/>
      <c r="K34" s="234"/>
    </row>
    <row r="35" spans="2:11" ht="30.75" customHeight="1">
      <c r="B35" s="237"/>
      <c r="C35" s="238"/>
      <c r="D35" s="236"/>
      <c r="E35" s="240" t="s">
        <v>711</v>
      </c>
      <c r="F35" s="236"/>
      <c r="G35" s="351" t="s">
        <v>712</v>
      </c>
      <c r="H35" s="351"/>
      <c r="I35" s="351"/>
      <c r="J35" s="351"/>
      <c r="K35" s="234"/>
    </row>
    <row r="36" spans="2:11" ht="15" customHeight="1">
      <c r="B36" s="237"/>
      <c r="C36" s="238"/>
      <c r="D36" s="236"/>
      <c r="E36" s="240" t="s">
        <v>57</v>
      </c>
      <c r="F36" s="236"/>
      <c r="G36" s="351" t="s">
        <v>713</v>
      </c>
      <c r="H36" s="351"/>
      <c r="I36" s="351"/>
      <c r="J36" s="351"/>
      <c r="K36" s="234"/>
    </row>
    <row r="37" spans="2:11" ht="15" customHeight="1">
      <c r="B37" s="237"/>
      <c r="C37" s="238"/>
      <c r="D37" s="236"/>
      <c r="E37" s="240" t="s">
        <v>130</v>
      </c>
      <c r="F37" s="236"/>
      <c r="G37" s="351" t="s">
        <v>714</v>
      </c>
      <c r="H37" s="351"/>
      <c r="I37" s="351"/>
      <c r="J37" s="351"/>
      <c r="K37" s="234"/>
    </row>
    <row r="38" spans="2:11" ht="15" customHeight="1">
      <c r="B38" s="237"/>
      <c r="C38" s="238"/>
      <c r="D38" s="236"/>
      <c r="E38" s="240" t="s">
        <v>131</v>
      </c>
      <c r="F38" s="236"/>
      <c r="G38" s="351" t="s">
        <v>715</v>
      </c>
      <c r="H38" s="351"/>
      <c r="I38" s="351"/>
      <c r="J38" s="351"/>
      <c r="K38" s="234"/>
    </row>
    <row r="39" spans="2:11" ht="15" customHeight="1">
      <c r="B39" s="237"/>
      <c r="C39" s="238"/>
      <c r="D39" s="236"/>
      <c r="E39" s="240" t="s">
        <v>132</v>
      </c>
      <c r="F39" s="236"/>
      <c r="G39" s="351" t="s">
        <v>716</v>
      </c>
      <c r="H39" s="351"/>
      <c r="I39" s="351"/>
      <c r="J39" s="351"/>
      <c r="K39" s="234"/>
    </row>
    <row r="40" spans="2:11" ht="15" customHeight="1">
      <c r="B40" s="237"/>
      <c r="C40" s="238"/>
      <c r="D40" s="236"/>
      <c r="E40" s="240" t="s">
        <v>717</v>
      </c>
      <c r="F40" s="236"/>
      <c r="G40" s="351" t="s">
        <v>718</v>
      </c>
      <c r="H40" s="351"/>
      <c r="I40" s="351"/>
      <c r="J40" s="351"/>
      <c r="K40" s="234"/>
    </row>
    <row r="41" spans="2:11" ht="15" customHeight="1">
      <c r="B41" s="237"/>
      <c r="C41" s="238"/>
      <c r="D41" s="236"/>
      <c r="E41" s="240"/>
      <c r="F41" s="236"/>
      <c r="G41" s="351" t="s">
        <v>719</v>
      </c>
      <c r="H41" s="351"/>
      <c r="I41" s="351"/>
      <c r="J41" s="351"/>
      <c r="K41" s="234"/>
    </row>
    <row r="42" spans="2:11" ht="15" customHeight="1">
      <c r="B42" s="237"/>
      <c r="C42" s="238"/>
      <c r="D42" s="236"/>
      <c r="E42" s="240" t="s">
        <v>720</v>
      </c>
      <c r="F42" s="236"/>
      <c r="G42" s="351" t="s">
        <v>721</v>
      </c>
      <c r="H42" s="351"/>
      <c r="I42" s="351"/>
      <c r="J42" s="351"/>
      <c r="K42" s="234"/>
    </row>
    <row r="43" spans="2:11" ht="15" customHeight="1">
      <c r="B43" s="237"/>
      <c r="C43" s="238"/>
      <c r="D43" s="236"/>
      <c r="E43" s="240" t="s">
        <v>134</v>
      </c>
      <c r="F43" s="236"/>
      <c r="G43" s="351" t="s">
        <v>722</v>
      </c>
      <c r="H43" s="351"/>
      <c r="I43" s="351"/>
      <c r="J43" s="351"/>
      <c r="K43" s="234"/>
    </row>
    <row r="44" spans="2:11" ht="12.75" customHeight="1">
      <c r="B44" s="237"/>
      <c r="C44" s="238"/>
      <c r="D44" s="236"/>
      <c r="E44" s="236"/>
      <c r="F44" s="236"/>
      <c r="G44" s="236"/>
      <c r="H44" s="236"/>
      <c r="I44" s="236"/>
      <c r="J44" s="236"/>
      <c r="K44" s="234"/>
    </row>
    <row r="45" spans="2:11" ht="15" customHeight="1">
      <c r="B45" s="237"/>
      <c r="C45" s="238"/>
      <c r="D45" s="351" t="s">
        <v>723</v>
      </c>
      <c r="E45" s="351"/>
      <c r="F45" s="351"/>
      <c r="G45" s="351"/>
      <c r="H45" s="351"/>
      <c r="I45" s="351"/>
      <c r="J45" s="351"/>
      <c r="K45" s="234"/>
    </row>
    <row r="46" spans="2:11" ht="15" customHeight="1">
      <c r="B46" s="237"/>
      <c r="C46" s="238"/>
      <c r="D46" s="238"/>
      <c r="E46" s="351" t="s">
        <v>724</v>
      </c>
      <c r="F46" s="351"/>
      <c r="G46" s="351"/>
      <c r="H46" s="351"/>
      <c r="I46" s="351"/>
      <c r="J46" s="351"/>
      <c r="K46" s="234"/>
    </row>
    <row r="47" spans="2:11" ht="15" customHeight="1">
      <c r="B47" s="237"/>
      <c r="C47" s="238"/>
      <c r="D47" s="238"/>
      <c r="E47" s="351" t="s">
        <v>725</v>
      </c>
      <c r="F47" s="351"/>
      <c r="G47" s="351"/>
      <c r="H47" s="351"/>
      <c r="I47" s="351"/>
      <c r="J47" s="351"/>
      <c r="K47" s="234"/>
    </row>
    <row r="48" spans="2:11" ht="15" customHeight="1">
      <c r="B48" s="237"/>
      <c r="C48" s="238"/>
      <c r="D48" s="238"/>
      <c r="E48" s="351" t="s">
        <v>726</v>
      </c>
      <c r="F48" s="351"/>
      <c r="G48" s="351"/>
      <c r="H48" s="351"/>
      <c r="I48" s="351"/>
      <c r="J48" s="351"/>
      <c r="K48" s="234"/>
    </row>
    <row r="49" spans="2:11" ht="15" customHeight="1">
      <c r="B49" s="237"/>
      <c r="C49" s="238"/>
      <c r="D49" s="351" t="s">
        <v>727</v>
      </c>
      <c r="E49" s="351"/>
      <c r="F49" s="351"/>
      <c r="G49" s="351"/>
      <c r="H49" s="351"/>
      <c r="I49" s="351"/>
      <c r="J49" s="351"/>
      <c r="K49" s="234"/>
    </row>
    <row r="50" spans="2:11" ht="25.5" customHeight="1">
      <c r="B50" s="233"/>
      <c r="C50" s="355" t="s">
        <v>728</v>
      </c>
      <c r="D50" s="355"/>
      <c r="E50" s="355"/>
      <c r="F50" s="355"/>
      <c r="G50" s="355"/>
      <c r="H50" s="355"/>
      <c r="I50" s="355"/>
      <c r="J50" s="355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351" t="s">
        <v>729</v>
      </c>
      <c r="D52" s="351"/>
      <c r="E52" s="351"/>
      <c r="F52" s="351"/>
      <c r="G52" s="351"/>
      <c r="H52" s="351"/>
      <c r="I52" s="351"/>
      <c r="J52" s="351"/>
      <c r="K52" s="234"/>
    </row>
    <row r="53" spans="2:11" ht="15" customHeight="1">
      <c r="B53" s="233"/>
      <c r="C53" s="351" t="s">
        <v>730</v>
      </c>
      <c r="D53" s="351"/>
      <c r="E53" s="351"/>
      <c r="F53" s="351"/>
      <c r="G53" s="351"/>
      <c r="H53" s="351"/>
      <c r="I53" s="351"/>
      <c r="J53" s="351"/>
      <c r="K53" s="234"/>
    </row>
    <row r="54" spans="2:11" ht="12.75" customHeight="1">
      <c r="B54" s="233"/>
      <c r="C54" s="236"/>
      <c r="D54" s="236"/>
      <c r="E54" s="236"/>
      <c r="F54" s="236"/>
      <c r="G54" s="236"/>
      <c r="H54" s="236"/>
      <c r="I54" s="236"/>
      <c r="J54" s="236"/>
      <c r="K54" s="234"/>
    </row>
    <row r="55" spans="2:11" ht="15" customHeight="1">
      <c r="B55" s="233"/>
      <c r="C55" s="351" t="s">
        <v>731</v>
      </c>
      <c r="D55" s="351"/>
      <c r="E55" s="351"/>
      <c r="F55" s="351"/>
      <c r="G55" s="351"/>
      <c r="H55" s="351"/>
      <c r="I55" s="351"/>
      <c r="J55" s="351"/>
      <c r="K55" s="234"/>
    </row>
    <row r="56" spans="2:11" ht="15" customHeight="1">
      <c r="B56" s="233"/>
      <c r="C56" s="238"/>
      <c r="D56" s="351" t="s">
        <v>732</v>
      </c>
      <c r="E56" s="351"/>
      <c r="F56" s="351"/>
      <c r="G56" s="351"/>
      <c r="H56" s="351"/>
      <c r="I56" s="351"/>
      <c r="J56" s="351"/>
      <c r="K56" s="234"/>
    </row>
    <row r="57" spans="2:11" ht="15" customHeight="1">
      <c r="B57" s="233"/>
      <c r="C57" s="238"/>
      <c r="D57" s="351" t="s">
        <v>733</v>
      </c>
      <c r="E57" s="351"/>
      <c r="F57" s="351"/>
      <c r="G57" s="351"/>
      <c r="H57" s="351"/>
      <c r="I57" s="351"/>
      <c r="J57" s="351"/>
      <c r="K57" s="234"/>
    </row>
    <row r="58" spans="2:11" ht="15" customHeight="1">
      <c r="B58" s="233"/>
      <c r="C58" s="238"/>
      <c r="D58" s="351" t="s">
        <v>734</v>
      </c>
      <c r="E58" s="351"/>
      <c r="F58" s="351"/>
      <c r="G58" s="351"/>
      <c r="H58" s="351"/>
      <c r="I58" s="351"/>
      <c r="J58" s="351"/>
      <c r="K58" s="234"/>
    </row>
    <row r="59" spans="2:11" ht="15" customHeight="1">
      <c r="B59" s="233"/>
      <c r="C59" s="238"/>
      <c r="D59" s="351" t="s">
        <v>735</v>
      </c>
      <c r="E59" s="351"/>
      <c r="F59" s="351"/>
      <c r="G59" s="351"/>
      <c r="H59" s="351"/>
      <c r="I59" s="351"/>
      <c r="J59" s="351"/>
      <c r="K59" s="234"/>
    </row>
    <row r="60" spans="2:11" ht="15" customHeight="1">
      <c r="B60" s="233"/>
      <c r="C60" s="238"/>
      <c r="D60" s="354" t="s">
        <v>736</v>
      </c>
      <c r="E60" s="354"/>
      <c r="F60" s="354"/>
      <c r="G60" s="354"/>
      <c r="H60" s="354"/>
      <c r="I60" s="354"/>
      <c r="J60" s="354"/>
      <c r="K60" s="234"/>
    </row>
    <row r="61" spans="2:11" ht="15" customHeight="1">
      <c r="B61" s="233"/>
      <c r="C61" s="238"/>
      <c r="D61" s="351" t="s">
        <v>737</v>
      </c>
      <c r="E61" s="351"/>
      <c r="F61" s="351"/>
      <c r="G61" s="351"/>
      <c r="H61" s="351"/>
      <c r="I61" s="351"/>
      <c r="J61" s="351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351" t="s">
        <v>738</v>
      </c>
      <c r="E63" s="351"/>
      <c r="F63" s="351"/>
      <c r="G63" s="351"/>
      <c r="H63" s="351"/>
      <c r="I63" s="351"/>
      <c r="J63" s="351"/>
      <c r="K63" s="234"/>
    </row>
    <row r="64" spans="2:11" ht="15" customHeight="1">
      <c r="B64" s="233"/>
      <c r="C64" s="238"/>
      <c r="D64" s="354" t="s">
        <v>739</v>
      </c>
      <c r="E64" s="354"/>
      <c r="F64" s="354"/>
      <c r="G64" s="354"/>
      <c r="H64" s="354"/>
      <c r="I64" s="354"/>
      <c r="J64" s="354"/>
      <c r="K64" s="234"/>
    </row>
    <row r="65" spans="2:11" ht="15" customHeight="1">
      <c r="B65" s="233"/>
      <c r="C65" s="238"/>
      <c r="D65" s="351" t="s">
        <v>740</v>
      </c>
      <c r="E65" s="351"/>
      <c r="F65" s="351"/>
      <c r="G65" s="351"/>
      <c r="H65" s="351"/>
      <c r="I65" s="351"/>
      <c r="J65" s="351"/>
      <c r="K65" s="234"/>
    </row>
    <row r="66" spans="2:11" ht="15" customHeight="1">
      <c r="B66" s="233"/>
      <c r="C66" s="238"/>
      <c r="D66" s="351" t="s">
        <v>741</v>
      </c>
      <c r="E66" s="351"/>
      <c r="F66" s="351"/>
      <c r="G66" s="351"/>
      <c r="H66" s="351"/>
      <c r="I66" s="351"/>
      <c r="J66" s="351"/>
      <c r="K66" s="234"/>
    </row>
    <row r="67" spans="2:11" ht="15" customHeight="1">
      <c r="B67" s="233"/>
      <c r="C67" s="238"/>
      <c r="D67" s="351" t="s">
        <v>742</v>
      </c>
      <c r="E67" s="351"/>
      <c r="F67" s="351"/>
      <c r="G67" s="351"/>
      <c r="H67" s="351"/>
      <c r="I67" s="351"/>
      <c r="J67" s="351"/>
      <c r="K67" s="234"/>
    </row>
    <row r="68" spans="2:11" ht="15" customHeight="1">
      <c r="B68" s="233"/>
      <c r="C68" s="238"/>
      <c r="D68" s="351" t="s">
        <v>743</v>
      </c>
      <c r="E68" s="351"/>
      <c r="F68" s="351"/>
      <c r="G68" s="351"/>
      <c r="H68" s="351"/>
      <c r="I68" s="351"/>
      <c r="J68" s="351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350" t="s">
        <v>687</v>
      </c>
      <c r="D73" s="350"/>
      <c r="E73" s="350"/>
      <c r="F73" s="350"/>
      <c r="G73" s="350"/>
      <c r="H73" s="350"/>
      <c r="I73" s="350"/>
      <c r="J73" s="350"/>
      <c r="K73" s="251"/>
    </row>
    <row r="74" spans="2:11" ht="17.25" customHeight="1">
      <c r="B74" s="250"/>
      <c r="C74" s="252" t="s">
        <v>744</v>
      </c>
      <c r="D74" s="252"/>
      <c r="E74" s="252"/>
      <c r="F74" s="252" t="s">
        <v>745</v>
      </c>
      <c r="G74" s="253"/>
      <c r="H74" s="252" t="s">
        <v>130</v>
      </c>
      <c r="I74" s="252" t="s">
        <v>61</v>
      </c>
      <c r="J74" s="252" t="s">
        <v>746</v>
      </c>
      <c r="K74" s="251"/>
    </row>
    <row r="75" spans="2:11" ht="17.25" customHeight="1">
      <c r="B75" s="250"/>
      <c r="C75" s="254" t="s">
        <v>747</v>
      </c>
      <c r="D75" s="254"/>
      <c r="E75" s="254"/>
      <c r="F75" s="255" t="s">
        <v>748</v>
      </c>
      <c r="G75" s="256"/>
      <c r="H75" s="254"/>
      <c r="I75" s="254"/>
      <c r="J75" s="254" t="s">
        <v>749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57</v>
      </c>
      <c r="D77" s="257"/>
      <c r="E77" s="257"/>
      <c r="F77" s="259" t="s">
        <v>750</v>
      </c>
      <c r="G77" s="258"/>
      <c r="H77" s="240" t="s">
        <v>751</v>
      </c>
      <c r="I77" s="240" t="s">
        <v>752</v>
      </c>
      <c r="J77" s="240">
        <v>20</v>
      </c>
      <c r="K77" s="251"/>
    </row>
    <row r="78" spans="2:11" ht="15" customHeight="1">
      <c r="B78" s="250"/>
      <c r="C78" s="240" t="s">
        <v>753</v>
      </c>
      <c r="D78" s="240"/>
      <c r="E78" s="240"/>
      <c r="F78" s="259" t="s">
        <v>750</v>
      </c>
      <c r="G78" s="258"/>
      <c r="H78" s="240" t="s">
        <v>754</v>
      </c>
      <c r="I78" s="240" t="s">
        <v>752</v>
      </c>
      <c r="J78" s="240">
        <v>120</v>
      </c>
      <c r="K78" s="251"/>
    </row>
    <row r="79" spans="2:11" ht="15" customHeight="1">
      <c r="B79" s="260"/>
      <c r="C79" s="240" t="s">
        <v>755</v>
      </c>
      <c r="D79" s="240"/>
      <c r="E79" s="240"/>
      <c r="F79" s="259" t="s">
        <v>756</v>
      </c>
      <c r="G79" s="258"/>
      <c r="H79" s="240" t="s">
        <v>757</v>
      </c>
      <c r="I79" s="240" t="s">
        <v>752</v>
      </c>
      <c r="J79" s="240">
        <v>50</v>
      </c>
      <c r="K79" s="251"/>
    </row>
    <row r="80" spans="2:11" ht="15" customHeight="1">
      <c r="B80" s="260"/>
      <c r="C80" s="240" t="s">
        <v>758</v>
      </c>
      <c r="D80" s="240"/>
      <c r="E80" s="240"/>
      <c r="F80" s="259" t="s">
        <v>750</v>
      </c>
      <c r="G80" s="258"/>
      <c r="H80" s="240" t="s">
        <v>759</v>
      </c>
      <c r="I80" s="240" t="s">
        <v>760</v>
      </c>
      <c r="J80" s="240"/>
      <c r="K80" s="251"/>
    </row>
    <row r="81" spans="2:11" ht="15" customHeight="1">
      <c r="B81" s="260"/>
      <c r="C81" s="261" t="s">
        <v>761</v>
      </c>
      <c r="D81" s="261"/>
      <c r="E81" s="261"/>
      <c r="F81" s="262" t="s">
        <v>756</v>
      </c>
      <c r="G81" s="261"/>
      <c r="H81" s="261" t="s">
        <v>762</v>
      </c>
      <c r="I81" s="261" t="s">
        <v>752</v>
      </c>
      <c r="J81" s="261">
        <v>15</v>
      </c>
      <c r="K81" s="251"/>
    </row>
    <row r="82" spans="2:11" ht="15" customHeight="1">
      <c r="B82" s="260"/>
      <c r="C82" s="261" t="s">
        <v>763</v>
      </c>
      <c r="D82" s="261"/>
      <c r="E82" s="261"/>
      <c r="F82" s="262" t="s">
        <v>756</v>
      </c>
      <c r="G82" s="261"/>
      <c r="H82" s="261" t="s">
        <v>764</v>
      </c>
      <c r="I82" s="261" t="s">
        <v>752</v>
      </c>
      <c r="J82" s="261">
        <v>15</v>
      </c>
      <c r="K82" s="251"/>
    </row>
    <row r="83" spans="2:11" ht="15" customHeight="1">
      <c r="B83" s="260"/>
      <c r="C83" s="261" t="s">
        <v>765</v>
      </c>
      <c r="D83" s="261"/>
      <c r="E83" s="261"/>
      <c r="F83" s="262" t="s">
        <v>756</v>
      </c>
      <c r="G83" s="261"/>
      <c r="H83" s="261" t="s">
        <v>766</v>
      </c>
      <c r="I83" s="261" t="s">
        <v>752</v>
      </c>
      <c r="J83" s="261">
        <v>20</v>
      </c>
      <c r="K83" s="251"/>
    </row>
    <row r="84" spans="2:11" ht="15" customHeight="1">
      <c r="B84" s="260"/>
      <c r="C84" s="261" t="s">
        <v>767</v>
      </c>
      <c r="D84" s="261"/>
      <c r="E84" s="261"/>
      <c r="F84" s="262" t="s">
        <v>756</v>
      </c>
      <c r="G84" s="261"/>
      <c r="H84" s="261" t="s">
        <v>768</v>
      </c>
      <c r="I84" s="261" t="s">
        <v>752</v>
      </c>
      <c r="J84" s="261">
        <v>20</v>
      </c>
      <c r="K84" s="251"/>
    </row>
    <row r="85" spans="2:11" ht="15" customHeight="1">
      <c r="B85" s="260"/>
      <c r="C85" s="240" t="s">
        <v>769</v>
      </c>
      <c r="D85" s="240"/>
      <c r="E85" s="240"/>
      <c r="F85" s="259" t="s">
        <v>756</v>
      </c>
      <c r="G85" s="258"/>
      <c r="H85" s="240" t="s">
        <v>770</v>
      </c>
      <c r="I85" s="240" t="s">
        <v>752</v>
      </c>
      <c r="J85" s="240">
        <v>50</v>
      </c>
      <c r="K85" s="251"/>
    </row>
    <row r="86" spans="2:11" ht="15" customHeight="1">
      <c r="B86" s="260"/>
      <c r="C86" s="240" t="s">
        <v>771</v>
      </c>
      <c r="D86" s="240"/>
      <c r="E86" s="240"/>
      <c r="F86" s="259" t="s">
        <v>756</v>
      </c>
      <c r="G86" s="258"/>
      <c r="H86" s="240" t="s">
        <v>772</v>
      </c>
      <c r="I86" s="240" t="s">
        <v>752</v>
      </c>
      <c r="J86" s="240">
        <v>20</v>
      </c>
      <c r="K86" s="251"/>
    </row>
    <row r="87" spans="2:11" ht="15" customHeight="1">
      <c r="B87" s="260"/>
      <c r="C87" s="240" t="s">
        <v>773</v>
      </c>
      <c r="D87" s="240"/>
      <c r="E87" s="240"/>
      <c r="F87" s="259" t="s">
        <v>756</v>
      </c>
      <c r="G87" s="258"/>
      <c r="H87" s="240" t="s">
        <v>774</v>
      </c>
      <c r="I87" s="240" t="s">
        <v>752</v>
      </c>
      <c r="J87" s="240">
        <v>20</v>
      </c>
      <c r="K87" s="251"/>
    </row>
    <row r="88" spans="2:11" ht="15" customHeight="1">
      <c r="B88" s="260"/>
      <c r="C88" s="240" t="s">
        <v>775</v>
      </c>
      <c r="D88" s="240"/>
      <c r="E88" s="240"/>
      <c r="F88" s="259" t="s">
        <v>756</v>
      </c>
      <c r="G88" s="258"/>
      <c r="H88" s="240" t="s">
        <v>776</v>
      </c>
      <c r="I88" s="240" t="s">
        <v>752</v>
      </c>
      <c r="J88" s="240">
        <v>50</v>
      </c>
      <c r="K88" s="251"/>
    </row>
    <row r="89" spans="2:11" ht="15" customHeight="1">
      <c r="B89" s="260"/>
      <c r="C89" s="240" t="s">
        <v>777</v>
      </c>
      <c r="D89" s="240"/>
      <c r="E89" s="240"/>
      <c r="F89" s="259" t="s">
        <v>756</v>
      </c>
      <c r="G89" s="258"/>
      <c r="H89" s="240" t="s">
        <v>777</v>
      </c>
      <c r="I89" s="240" t="s">
        <v>752</v>
      </c>
      <c r="J89" s="240">
        <v>50</v>
      </c>
      <c r="K89" s="251"/>
    </row>
    <row r="90" spans="2:11" ht="15" customHeight="1">
      <c r="B90" s="260"/>
      <c r="C90" s="240" t="s">
        <v>135</v>
      </c>
      <c r="D90" s="240"/>
      <c r="E90" s="240"/>
      <c r="F90" s="259" t="s">
        <v>756</v>
      </c>
      <c r="G90" s="258"/>
      <c r="H90" s="240" t="s">
        <v>778</v>
      </c>
      <c r="I90" s="240" t="s">
        <v>752</v>
      </c>
      <c r="J90" s="240">
        <v>255</v>
      </c>
      <c r="K90" s="251"/>
    </row>
    <row r="91" spans="2:11" ht="15" customHeight="1">
      <c r="B91" s="260"/>
      <c r="C91" s="240" t="s">
        <v>779</v>
      </c>
      <c r="D91" s="240"/>
      <c r="E91" s="240"/>
      <c r="F91" s="259" t="s">
        <v>750</v>
      </c>
      <c r="G91" s="258"/>
      <c r="H91" s="240" t="s">
        <v>780</v>
      </c>
      <c r="I91" s="240" t="s">
        <v>781</v>
      </c>
      <c r="J91" s="240"/>
      <c r="K91" s="251"/>
    </row>
    <row r="92" spans="2:11" ht="15" customHeight="1">
      <c r="B92" s="260"/>
      <c r="C92" s="240" t="s">
        <v>782</v>
      </c>
      <c r="D92" s="240"/>
      <c r="E92" s="240"/>
      <c r="F92" s="259" t="s">
        <v>750</v>
      </c>
      <c r="G92" s="258"/>
      <c r="H92" s="240" t="s">
        <v>783</v>
      </c>
      <c r="I92" s="240" t="s">
        <v>784</v>
      </c>
      <c r="J92" s="240"/>
      <c r="K92" s="251"/>
    </row>
    <row r="93" spans="2:11" ht="15" customHeight="1">
      <c r="B93" s="260"/>
      <c r="C93" s="240" t="s">
        <v>785</v>
      </c>
      <c r="D93" s="240"/>
      <c r="E93" s="240"/>
      <c r="F93" s="259" t="s">
        <v>750</v>
      </c>
      <c r="G93" s="258"/>
      <c r="H93" s="240" t="s">
        <v>785</v>
      </c>
      <c r="I93" s="240" t="s">
        <v>784</v>
      </c>
      <c r="J93" s="240"/>
      <c r="K93" s="251"/>
    </row>
    <row r="94" spans="2:11" ht="15" customHeight="1">
      <c r="B94" s="260"/>
      <c r="C94" s="240" t="s">
        <v>42</v>
      </c>
      <c r="D94" s="240"/>
      <c r="E94" s="240"/>
      <c r="F94" s="259" t="s">
        <v>750</v>
      </c>
      <c r="G94" s="258"/>
      <c r="H94" s="240" t="s">
        <v>786</v>
      </c>
      <c r="I94" s="240" t="s">
        <v>784</v>
      </c>
      <c r="J94" s="240"/>
      <c r="K94" s="251"/>
    </row>
    <row r="95" spans="2:11" ht="15" customHeight="1">
      <c r="B95" s="260"/>
      <c r="C95" s="240" t="s">
        <v>52</v>
      </c>
      <c r="D95" s="240"/>
      <c r="E95" s="240"/>
      <c r="F95" s="259" t="s">
        <v>750</v>
      </c>
      <c r="G95" s="258"/>
      <c r="H95" s="240" t="s">
        <v>787</v>
      </c>
      <c r="I95" s="240" t="s">
        <v>784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350" t="s">
        <v>788</v>
      </c>
      <c r="D100" s="350"/>
      <c r="E100" s="350"/>
      <c r="F100" s="350"/>
      <c r="G100" s="350"/>
      <c r="H100" s="350"/>
      <c r="I100" s="350"/>
      <c r="J100" s="350"/>
      <c r="K100" s="251"/>
    </row>
    <row r="101" spans="2:11" ht="17.25" customHeight="1">
      <c r="B101" s="250"/>
      <c r="C101" s="252" t="s">
        <v>744</v>
      </c>
      <c r="D101" s="252"/>
      <c r="E101" s="252"/>
      <c r="F101" s="252" t="s">
        <v>745</v>
      </c>
      <c r="G101" s="253"/>
      <c r="H101" s="252" t="s">
        <v>130</v>
      </c>
      <c r="I101" s="252" t="s">
        <v>61</v>
      </c>
      <c r="J101" s="252" t="s">
        <v>746</v>
      </c>
      <c r="K101" s="251"/>
    </row>
    <row r="102" spans="2:11" ht="17.25" customHeight="1">
      <c r="B102" s="250"/>
      <c r="C102" s="254" t="s">
        <v>747</v>
      </c>
      <c r="D102" s="254"/>
      <c r="E102" s="254"/>
      <c r="F102" s="255" t="s">
        <v>748</v>
      </c>
      <c r="G102" s="256"/>
      <c r="H102" s="254"/>
      <c r="I102" s="254"/>
      <c r="J102" s="254" t="s">
        <v>749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57</v>
      </c>
      <c r="D104" s="257"/>
      <c r="E104" s="257"/>
      <c r="F104" s="259" t="s">
        <v>750</v>
      </c>
      <c r="G104" s="268"/>
      <c r="H104" s="240" t="s">
        <v>789</v>
      </c>
      <c r="I104" s="240" t="s">
        <v>752</v>
      </c>
      <c r="J104" s="240">
        <v>20</v>
      </c>
      <c r="K104" s="251"/>
    </row>
    <row r="105" spans="2:11" ht="15" customHeight="1">
      <c r="B105" s="250"/>
      <c r="C105" s="240" t="s">
        <v>753</v>
      </c>
      <c r="D105" s="240"/>
      <c r="E105" s="240"/>
      <c r="F105" s="259" t="s">
        <v>750</v>
      </c>
      <c r="G105" s="240"/>
      <c r="H105" s="240" t="s">
        <v>789</v>
      </c>
      <c r="I105" s="240" t="s">
        <v>752</v>
      </c>
      <c r="J105" s="240">
        <v>120</v>
      </c>
      <c r="K105" s="251"/>
    </row>
    <row r="106" spans="2:11" ht="15" customHeight="1">
      <c r="B106" s="260"/>
      <c r="C106" s="240" t="s">
        <v>755</v>
      </c>
      <c r="D106" s="240"/>
      <c r="E106" s="240"/>
      <c r="F106" s="259" t="s">
        <v>756</v>
      </c>
      <c r="G106" s="240"/>
      <c r="H106" s="240" t="s">
        <v>789</v>
      </c>
      <c r="I106" s="240" t="s">
        <v>752</v>
      </c>
      <c r="J106" s="240">
        <v>50</v>
      </c>
      <c r="K106" s="251"/>
    </row>
    <row r="107" spans="2:11" ht="15" customHeight="1">
      <c r="B107" s="260"/>
      <c r="C107" s="240" t="s">
        <v>758</v>
      </c>
      <c r="D107" s="240"/>
      <c r="E107" s="240"/>
      <c r="F107" s="259" t="s">
        <v>750</v>
      </c>
      <c r="G107" s="240"/>
      <c r="H107" s="240" t="s">
        <v>789</v>
      </c>
      <c r="I107" s="240" t="s">
        <v>760</v>
      </c>
      <c r="J107" s="240"/>
      <c r="K107" s="251"/>
    </row>
    <row r="108" spans="2:11" ht="15" customHeight="1">
      <c r="B108" s="260"/>
      <c r="C108" s="240" t="s">
        <v>769</v>
      </c>
      <c r="D108" s="240"/>
      <c r="E108" s="240"/>
      <c r="F108" s="259" t="s">
        <v>756</v>
      </c>
      <c r="G108" s="240"/>
      <c r="H108" s="240" t="s">
        <v>789</v>
      </c>
      <c r="I108" s="240" t="s">
        <v>752</v>
      </c>
      <c r="J108" s="240">
        <v>50</v>
      </c>
      <c r="K108" s="251"/>
    </row>
    <row r="109" spans="2:11" ht="15" customHeight="1">
      <c r="B109" s="260"/>
      <c r="C109" s="240" t="s">
        <v>777</v>
      </c>
      <c r="D109" s="240"/>
      <c r="E109" s="240"/>
      <c r="F109" s="259" t="s">
        <v>756</v>
      </c>
      <c r="G109" s="240"/>
      <c r="H109" s="240" t="s">
        <v>789</v>
      </c>
      <c r="I109" s="240" t="s">
        <v>752</v>
      </c>
      <c r="J109" s="240">
        <v>50</v>
      </c>
      <c r="K109" s="251"/>
    </row>
    <row r="110" spans="2:11" ht="15" customHeight="1">
      <c r="B110" s="260"/>
      <c r="C110" s="240" t="s">
        <v>775</v>
      </c>
      <c r="D110" s="240"/>
      <c r="E110" s="240"/>
      <c r="F110" s="259" t="s">
        <v>756</v>
      </c>
      <c r="G110" s="240"/>
      <c r="H110" s="240" t="s">
        <v>789</v>
      </c>
      <c r="I110" s="240" t="s">
        <v>752</v>
      </c>
      <c r="J110" s="240">
        <v>50</v>
      </c>
      <c r="K110" s="251"/>
    </row>
    <row r="111" spans="2:11" ht="15" customHeight="1">
      <c r="B111" s="260"/>
      <c r="C111" s="240" t="s">
        <v>57</v>
      </c>
      <c r="D111" s="240"/>
      <c r="E111" s="240"/>
      <c r="F111" s="259" t="s">
        <v>750</v>
      </c>
      <c r="G111" s="240"/>
      <c r="H111" s="240" t="s">
        <v>790</v>
      </c>
      <c r="I111" s="240" t="s">
        <v>752</v>
      </c>
      <c r="J111" s="240">
        <v>20</v>
      </c>
      <c r="K111" s="251"/>
    </row>
    <row r="112" spans="2:11" ht="15" customHeight="1">
      <c r="B112" s="260"/>
      <c r="C112" s="240" t="s">
        <v>791</v>
      </c>
      <c r="D112" s="240"/>
      <c r="E112" s="240"/>
      <c r="F112" s="259" t="s">
        <v>750</v>
      </c>
      <c r="G112" s="240"/>
      <c r="H112" s="240" t="s">
        <v>792</v>
      </c>
      <c r="I112" s="240" t="s">
        <v>752</v>
      </c>
      <c r="J112" s="240">
        <v>120</v>
      </c>
      <c r="K112" s="251"/>
    </row>
    <row r="113" spans="2:11" ht="15" customHeight="1">
      <c r="B113" s="260"/>
      <c r="C113" s="240" t="s">
        <v>42</v>
      </c>
      <c r="D113" s="240"/>
      <c r="E113" s="240"/>
      <c r="F113" s="259" t="s">
        <v>750</v>
      </c>
      <c r="G113" s="240"/>
      <c r="H113" s="240" t="s">
        <v>793</v>
      </c>
      <c r="I113" s="240" t="s">
        <v>784</v>
      </c>
      <c r="J113" s="240"/>
      <c r="K113" s="251"/>
    </row>
    <row r="114" spans="2:11" ht="15" customHeight="1">
      <c r="B114" s="260"/>
      <c r="C114" s="240" t="s">
        <v>52</v>
      </c>
      <c r="D114" s="240"/>
      <c r="E114" s="240"/>
      <c r="F114" s="259" t="s">
        <v>750</v>
      </c>
      <c r="G114" s="240"/>
      <c r="H114" s="240" t="s">
        <v>794</v>
      </c>
      <c r="I114" s="240" t="s">
        <v>784</v>
      </c>
      <c r="J114" s="240"/>
      <c r="K114" s="251"/>
    </row>
    <row r="115" spans="2:11" ht="15" customHeight="1">
      <c r="B115" s="260"/>
      <c r="C115" s="240" t="s">
        <v>61</v>
      </c>
      <c r="D115" s="240"/>
      <c r="E115" s="240"/>
      <c r="F115" s="259" t="s">
        <v>750</v>
      </c>
      <c r="G115" s="240"/>
      <c r="H115" s="240" t="s">
        <v>795</v>
      </c>
      <c r="I115" s="240" t="s">
        <v>796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6"/>
      <c r="D117" s="236"/>
      <c r="E117" s="236"/>
      <c r="F117" s="271"/>
      <c r="G117" s="236"/>
      <c r="H117" s="236"/>
      <c r="I117" s="236"/>
      <c r="J117" s="236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353" t="s">
        <v>797</v>
      </c>
      <c r="D120" s="353"/>
      <c r="E120" s="353"/>
      <c r="F120" s="353"/>
      <c r="G120" s="353"/>
      <c r="H120" s="353"/>
      <c r="I120" s="353"/>
      <c r="J120" s="353"/>
      <c r="K120" s="276"/>
    </row>
    <row r="121" spans="2:11" ht="17.25" customHeight="1">
      <c r="B121" s="277"/>
      <c r="C121" s="252" t="s">
        <v>744</v>
      </c>
      <c r="D121" s="252"/>
      <c r="E121" s="252"/>
      <c r="F121" s="252" t="s">
        <v>745</v>
      </c>
      <c r="G121" s="253"/>
      <c r="H121" s="252" t="s">
        <v>130</v>
      </c>
      <c r="I121" s="252" t="s">
        <v>61</v>
      </c>
      <c r="J121" s="252" t="s">
        <v>746</v>
      </c>
      <c r="K121" s="278"/>
    </row>
    <row r="122" spans="2:11" ht="17.25" customHeight="1">
      <c r="B122" s="277"/>
      <c r="C122" s="254" t="s">
        <v>747</v>
      </c>
      <c r="D122" s="254"/>
      <c r="E122" s="254"/>
      <c r="F122" s="255" t="s">
        <v>748</v>
      </c>
      <c r="G122" s="256"/>
      <c r="H122" s="254"/>
      <c r="I122" s="254"/>
      <c r="J122" s="254" t="s">
        <v>749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753</v>
      </c>
      <c r="D124" s="257"/>
      <c r="E124" s="257"/>
      <c r="F124" s="259" t="s">
        <v>750</v>
      </c>
      <c r="G124" s="240"/>
      <c r="H124" s="240" t="s">
        <v>789</v>
      </c>
      <c r="I124" s="240" t="s">
        <v>752</v>
      </c>
      <c r="J124" s="240">
        <v>120</v>
      </c>
      <c r="K124" s="281"/>
    </row>
    <row r="125" spans="2:11" ht="15" customHeight="1">
      <c r="B125" s="279"/>
      <c r="C125" s="240" t="s">
        <v>798</v>
      </c>
      <c r="D125" s="240"/>
      <c r="E125" s="240"/>
      <c r="F125" s="259" t="s">
        <v>750</v>
      </c>
      <c r="G125" s="240"/>
      <c r="H125" s="240" t="s">
        <v>799</v>
      </c>
      <c r="I125" s="240" t="s">
        <v>752</v>
      </c>
      <c r="J125" s="240" t="s">
        <v>800</v>
      </c>
      <c r="K125" s="281"/>
    </row>
    <row r="126" spans="2:11" ht="15" customHeight="1">
      <c r="B126" s="279"/>
      <c r="C126" s="240" t="s">
        <v>703</v>
      </c>
      <c r="D126" s="240"/>
      <c r="E126" s="240"/>
      <c r="F126" s="259" t="s">
        <v>750</v>
      </c>
      <c r="G126" s="240"/>
      <c r="H126" s="240" t="s">
        <v>801</v>
      </c>
      <c r="I126" s="240" t="s">
        <v>752</v>
      </c>
      <c r="J126" s="240" t="s">
        <v>800</v>
      </c>
      <c r="K126" s="281"/>
    </row>
    <row r="127" spans="2:11" ht="15" customHeight="1">
      <c r="B127" s="279"/>
      <c r="C127" s="240" t="s">
        <v>761</v>
      </c>
      <c r="D127" s="240"/>
      <c r="E127" s="240"/>
      <c r="F127" s="259" t="s">
        <v>756</v>
      </c>
      <c r="G127" s="240"/>
      <c r="H127" s="240" t="s">
        <v>762</v>
      </c>
      <c r="I127" s="240" t="s">
        <v>752</v>
      </c>
      <c r="J127" s="240">
        <v>15</v>
      </c>
      <c r="K127" s="281"/>
    </row>
    <row r="128" spans="2:11" ht="15" customHeight="1">
      <c r="B128" s="279"/>
      <c r="C128" s="261" t="s">
        <v>763</v>
      </c>
      <c r="D128" s="261"/>
      <c r="E128" s="261"/>
      <c r="F128" s="262" t="s">
        <v>756</v>
      </c>
      <c r="G128" s="261"/>
      <c r="H128" s="261" t="s">
        <v>764</v>
      </c>
      <c r="I128" s="261" t="s">
        <v>752</v>
      </c>
      <c r="J128" s="261">
        <v>15</v>
      </c>
      <c r="K128" s="281"/>
    </row>
    <row r="129" spans="2:11" ht="15" customHeight="1">
      <c r="B129" s="279"/>
      <c r="C129" s="261" t="s">
        <v>765</v>
      </c>
      <c r="D129" s="261"/>
      <c r="E129" s="261"/>
      <c r="F129" s="262" t="s">
        <v>756</v>
      </c>
      <c r="G129" s="261"/>
      <c r="H129" s="261" t="s">
        <v>766</v>
      </c>
      <c r="I129" s="261" t="s">
        <v>752</v>
      </c>
      <c r="J129" s="261">
        <v>20</v>
      </c>
      <c r="K129" s="281"/>
    </row>
    <row r="130" spans="2:11" ht="15" customHeight="1">
      <c r="B130" s="279"/>
      <c r="C130" s="261" t="s">
        <v>767</v>
      </c>
      <c r="D130" s="261"/>
      <c r="E130" s="261"/>
      <c r="F130" s="262" t="s">
        <v>756</v>
      </c>
      <c r="G130" s="261"/>
      <c r="H130" s="261" t="s">
        <v>768</v>
      </c>
      <c r="I130" s="261" t="s">
        <v>752</v>
      </c>
      <c r="J130" s="261">
        <v>20</v>
      </c>
      <c r="K130" s="281"/>
    </row>
    <row r="131" spans="2:11" ht="15" customHeight="1">
      <c r="B131" s="279"/>
      <c r="C131" s="240" t="s">
        <v>755</v>
      </c>
      <c r="D131" s="240"/>
      <c r="E131" s="240"/>
      <c r="F131" s="259" t="s">
        <v>756</v>
      </c>
      <c r="G131" s="240"/>
      <c r="H131" s="240" t="s">
        <v>789</v>
      </c>
      <c r="I131" s="240" t="s">
        <v>752</v>
      </c>
      <c r="J131" s="240">
        <v>50</v>
      </c>
      <c r="K131" s="281"/>
    </row>
    <row r="132" spans="2:11" ht="15" customHeight="1">
      <c r="B132" s="279"/>
      <c r="C132" s="240" t="s">
        <v>769</v>
      </c>
      <c r="D132" s="240"/>
      <c r="E132" s="240"/>
      <c r="F132" s="259" t="s">
        <v>756</v>
      </c>
      <c r="G132" s="240"/>
      <c r="H132" s="240" t="s">
        <v>789</v>
      </c>
      <c r="I132" s="240" t="s">
        <v>752</v>
      </c>
      <c r="J132" s="240">
        <v>50</v>
      </c>
      <c r="K132" s="281"/>
    </row>
    <row r="133" spans="2:11" ht="15" customHeight="1">
      <c r="B133" s="279"/>
      <c r="C133" s="240" t="s">
        <v>775</v>
      </c>
      <c r="D133" s="240"/>
      <c r="E133" s="240"/>
      <c r="F133" s="259" t="s">
        <v>756</v>
      </c>
      <c r="G133" s="240"/>
      <c r="H133" s="240" t="s">
        <v>789</v>
      </c>
      <c r="I133" s="240" t="s">
        <v>752</v>
      </c>
      <c r="J133" s="240">
        <v>50</v>
      </c>
      <c r="K133" s="281"/>
    </row>
    <row r="134" spans="2:11" ht="15" customHeight="1">
      <c r="B134" s="279"/>
      <c r="C134" s="240" t="s">
        <v>777</v>
      </c>
      <c r="D134" s="240"/>
      <c r="E134" s="240"/>
      <c r="F134" s="259" t="s">
        <v>756</v>
      </c>
      <c r="G134" s="240"/>
      <c r="H134" s="240" t="s">
        <v>789</v>
      </c>
      <c r="I134" s="240" t="s">
        <v>752</v>
      </c>
      <c r="J134" s="240">
        <v>50</v>
      </c>
      <c r="K134" s="281"/>
    </row>
    <row r="135" spans="2:11" ht="15" customHeight="1">
      <c r="B135" s="279"/>
      <c r="C135" s="240" t="s">
        <v>135</v>
      </c>
      <c r="D135" s="240"/>
      <c r="E135" s="240"/>
      <c r="F135" s="259" t="s">
        <v>756</v>
      </c>
      <c r="G135" s="240"/>
      <c r="H135" s="240" t="s">
        <v>802</v>
      </c>
      <c r="I135" s="240" t="s">
        <v>752</v>
      </c>
      <c r="J135" s="240">
        <v>255</v>
      </c>
      <c r="K135" s="281"/>
    </row>
    <row r="136" spans="2:11" ht="15" customHeight="1">
      <c r="B136" s="279"/>
      <c r="C136" s="240" t="s">
        <v>779</v>
      </c>
      <c r="D136" s="240"/>
      <c r="E136" s="240"/>
      <c r="F136" s="259" t="s">
        <v>750</v>
      </c>
      <c r="G136" s="240"/>
      <c r="H136" s="240" t="s">
        <v>803</v>
      </c>
      <c r="I136" s="240" t="s">
        <v>781</v>
      </c>
      <c r="J136" s="240"/>
      <c r="K136" s="281"/>
    </row>
    <row r="137" spans="2:11" ht="15" customHeight="1">
      <c r="B137" s="279"/>
      <c r="C137" s="240" t="s">
        <v>782</v>
      </c>
      <c r="D137" s="240"/>
      <c r="E137" s="240"/>
      <c r="F137" s="259" t="s">
        <v>750</v>
      </c>
      <c r="G137" s="240"/>
      <c r="H137" s="240" t="s">
        <v>804</v>
      </c>
      <c r="I137" s="240" t="s">
        <v>784</v>
      </c>
      <c r="J137" s="240"/>
      <c r="K137" s="281"/>
    </row>
    <row r="138" spans="2:11" ht="15" customHeight="1">
      <c r="B138" s="279"/>
      <c r="C138" s="240" t="s">
        <v>785</v>
      </c>
      <c r="D138" s="240"/>
      <c r="E138" s="240"/>
      <c r="F138" s="259" t="s">
        <v>750</v>
      </c>
      <c r="G138" s="240"/>
      <c r="H138" s="240" t="s">
        <v>785</v>
      </c>
      <c r="I138" s="240" t="s">
        <v>784</v>
      </c>
      <c r="J138" s="240"/>
      <c r="K138" s="281"/>
    </row>
    <row r="139" spans="2:11" ht="15" customHeight="1">
      <c r="B139" s="279"/>
      <c r="C139" s="240" t="s">
        <v>42</v>
      </c>
      <c r="D139" s="240"/>
      <c r="E139" s="240"/>
      <c r="F139" s="259" t="s">
        <v>750</v>
      </c>
      <c r="G139" s="240"/>
      <c r="H139" s="240" t="s">
        <v>805</v>
      </c>
      <c r="I139" s="240" t="s">
        <v>784</v>
      </c>
      <c r="J139" s="240"/>
      <c r="K139" s="281"/>
    </row>
    <row r="140" spans="2:11" ht="15" customHeight="1">
      <c r="B140" s="279"/>
      <c r="C140" s="240" t="s">
        <v>806</v>
      </c>
      <c r="D140" s="240"/>
      <c r="E140" s="240"/>
      <c r="F140" s="259" t="s">
        <v>750</v>
      </c>
      <c r="G140" s="240"/>
      <c r="H140" s="240" t="s">
        <v>807</v>
      </c>
      <c r="I140" s="240" t="s">
        <v>784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6"/>
      <c r="C142" s="236"/>
      <c r="D142" s="236"/>
      <c r="E142" s="236"/>
      <c r="F142" s="271"/>
      <c r="G142" s="236"/>
      <c r="H142" s="236"/>
      <c r="I142" s="236"/>
      <c r="J142" s="236"/>
      <c r="K142" s="236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350" t="s">
        <v>808</v>
      </c>
      <c r="D145" s="350"/>
      <c r="E145" s="350"/>
      <c r="F145" s="350"/>
      <c r="G145" s="350"/>
      <c r="H145" s="350"/>
      <c r="I145" s="350"/>
      <c r="J145" s="350"/>
      <c r="K145" s="251"/>
    </row>
    <row r="146" spans="2:11" ht="17.25" customHeight="1">
      <c r="B146" s="250"/>
      <c r="C146" s="252" t="s">
        <v>744</v>
      </c>
      <c r="D146" s="252"/>
      <c r="E146" s="252"/>
      <c r="F146" s="252" t="s">
        <v>745</v>
      </c>
      <c r="G146" s="253"/>
      <c r="H146" s="252" t="s">
        <v>130</v>
      </c>
      <c r="I146" s="252" t="s">
        <v>61</v>
      </c>
      <c r="J146" s="252" t="s">
        <v>746</v>
      </c>
      <c r="K146" s="251"/>
    </row>
    <row r="147" spans="2:11" ht="17.25" customHeight="1">
      <c r="B147" s="250"/>
      <c r="C147" s="254" t="s">
        <v>747</v>
      </c>
      <c r="D147" s="254"/>
      <c r="E147" s="254"/>
      <c r="F147" s="255" t="s">
        <v>748</v>
      </c>
      <c r="G147" s="256"/>
      <c r="H147" s="254"/>
      <c r="I147" s="254"/>
      <c r="J147" s="254" t="s">
        <v>749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753</v>
      </c>
      <c r="D149" s="240"/>
      <c r="E149" s="240"/>
      <c r="F149" s="286" t="s">
        <v>750</v>
      </c>
      <c r="G149" s="240"/>
      <c r="H149" s="285" t="s">
        <v>789</v>
      </c>
      <c r="I149" s="285" t="s">
        <v>752</v>
      </c>
      <c r="J149" s="285">
        <v>120</v>
      </c>
      <c r="K149" s="281"/>
    </row>
    <row r="150" spans="2:11" ht="15" customHeight="1">
      <c r="B150" s="260"/>
      <c r="C150" s="285" t="s">
        <v>798</v>
      </c>
      <c r="D150" s="240"/>
      <c r="E150" s="240"/>
      <c r="F150" s="286" t="s">
        <v>750</v>
      </c>
      <c r="G150" s="240"/>
      <c r="H150" s="285" t="s">
        <v>809</v>
      </c>
      <c r="I150" s="285" t="s">
        <v>752</v>
      </c>
      <c r="J150" s="285" t="s">
        <v>800</v>
      </c>
      <c r="K150" s="281"/>
    </row>
    <row r="151" spans="2:11" ht="15" customHeight="1">
      <c r="B151" s="260"/>
      <c r="C151" s="285" t="s">
        <v>703</v>
      </c>
      <c r="D151" s="240"/>
      <c r="E151" s="240"/>
      <c r="F151" s="286" t="s">
        <v>750</v>
      </c>
      <c r="G151" s="240"/>
      <c r="H151" s="285" t="s">
        <v>810</v>
      </c>
      <c r="I151" s="285" t="s">
        <v>752</v>
      </c>
      <c r="J151" s="285" t="s">
        <v>800</v>
      </c>
      <c r="K151" s="281"/>
    </row>
    <row r="152" spans="2:11" ht="15" customHeight="1">
      <c r="B152" s="260"/>
      <c r="C152" s="285" t="s">
        <v>755</v>
      </c>
      <c r="D152" s="240"/>
      <c r="E152" s="240"/>
      <c r="F152" s="286" t="s">
        <v>756</v>
      </c>
      <c r="G152" s="240"/>
      <c r="H152" s="285" t="s">
        <v>789</v>
      </c>
      <c r="I152" s="285" t="s">
        <v>752</v>
      </c>
      <c r="J152" s="285">
        <v>50</v>
      </c>
      <c r="K152" s="281"/>
    </row>
    <row r="153" spans="2:11" ht="15" customHeight="1">
      <c r="B153" s="260"/>
      <c r="C153" s="285" t="s">
        <v>758</v>
      </c>
      <c r="D153" s="240"/>
      <c r="E153" s="240"/>
      <c r="F153" s="286" t="s">
        <v>750</v>
      </c>
      <c r="G153" s="240"/>
      <c r="H153" s="285" t="s">
        <v>789</v>
      </c>
      <c r="I153" s="285" t="s">
        <v>760</v>
      </c>
      <c r="J153" s="285"/>
      <c r="K153" s="281"/>
    </row>
    <row r="154" spans="2:11" ht="15" customHeight="1">
      <c r="B154" s="260"/>
      <c r="C154" s="285" t="s">
        <v>769</v>
      </c>
      <c r="D154" s="240"/>
      <c r="E154" s="240"/>
      <c r="F154" s="286" t="s">
        <v>756</v>
      </c>
      <c r="G154" s="240"/>
      <c r="H154" s="285" t="s">
        <v>789</v>
      </c>
      <c r="I154" s="285" t="s">
        <v>752</v>
      </c>
      <c r="J154" s="285">
        <v>50</v>
      </c>
      <c r="K154" s="281"/>
    </row>
    <row r="155" spans="2:11" ht="15" customHeight="1">
      <c r="B155" s="260"/>
      <c r="C155" s="285" t="s">
        <v>777</v>
      </c>
      <c r="D155" s="240"/>
      <c r="E155" s="240"/>
      <c r="F155" s="286" t="s">
        <v>756</v>
      </c>
      <c r="G155" s="240"/>
      <c r="H155" s="285" t="s">
        <v>789</v>
      </c>
      <c r="I155" s="285" t="s">
        <v>752</v>
      </c>
      <c r="J155" s="285">
        <v>50</v>
      </c>
      <c r="K155" s="281"/>
    </row>
    <row r="156" spans="2:11" ht="15" customHeight="1">
      <c r="B156" s="260"/>
      <c r="C156" s="285" t="s">
        <v>775</v>
      </c>
      <c r="D156" s="240"/>
      <c r="E156" s="240"/>
      <c r="F156" s="286" t="s">
        <v>756</v>
      </c>
      <c r="G156" s="240"/>
      <c r="H156" s="285" t="s">
        <v>789</v>
      </c>
      <c r="I156" s="285" t="s">
        <v>752</v>
      </c>
      <c r="J156" s="285">
        <v>50</v>
      </c>
      <c r="K156" s="281"/>
    </row>
    <row r="157" spans="2:11" ht="15" customHeight="1">
      <c r="B157" s="260"/>
      <c r="C157" s="285" t="s">
        <v>111</v>
      </c>
      <c r="D157" s="240"/>
      <c r="E157" s="240"/>
      <c r="F157" s="286" t="s">
        <v>750</v>
      </c>
      <c r="G157" s="240"/>
      <c r="H157" s="285" t="s">
        <v>811</v>
      </c>
      <c r="I157" s="285" t="s">
        <v>752</v>
      </c>
      <c r="J157" s="285" t="s">
        <v>812</v>
      </c>
      <c r="K157" s="281"/>
    </row>
    <row r="158" spans="2:11" ht="15" customHeight="1">
      <c r="B158" s="260"/>
      <c r="C158" s="285" t="s">
        <v>813</v>
      </c>
      <c r="D158" s="240"/>
      <c r="E158" s="240"/>
      <c r="F158" s="286" t="s">
        <v>750</v>
      </c>
      <c r="G158" s="240"/>
      <c r="H158" s="285" t="s">
        <v>814</v>
      </c>
      <c r="I158" s="285" t="s">
        <v>784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6"/>
      <c r="C160" s="240"/>
      <c r="D160" s="240"/>
      <c r="E160" s="240"/>
      <c r="F160" s="259"/>
      <c r="G160" s="240"/>
      <c r="H160" s="240"/>
      <c r="I160" s="240"/>
      <c r="J160" s="240"/>
      <c r="K160" s="236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353" t="s">
        <v>815</v>
      </c>
      <c r="D163" s="353"/>
      <c r="E163" s="353"/>
      <c r="F163" s="353"/>
      <c r="G163" s="353"/>
      <c r="H163" s="353"/>
      <c r="I163" s="353"/>
      <c r="J163" s="353"/>
      <c r="K163" s="231"/>
    </row>
    <row r="164" spans="2:11" ht="17.25" customHeight="1">
      <c r="B164" s="230"/>
      <c r="C164" s="252" t="s">
        <v>744</v>
      </c>
      <c r="D164" s="252"/>
      <c r="E164" s="252"/>
      <c r="F164" s="252" t="s">
        <v>745</v>
      </c>
      <c r="G164" s="289"/>
      <c r="H164" s="290" t="s">
        <v>130</v>
      </c>
      <c r="I164" s="290" t="s">
        <v>61</v>
      </c>
      <c r="J164" s="252" t="s">
        <v>746</v>
      </c>
      <c r="K164" s="231"/>
    </row>
    <row r="165" spans="2:11" ht="17.25" customHeight="1">
      <c r="B165" s="233"/>
      <c r="C165" s="254" t="s">
        <v>747</v>
      </c>
      <c r="D165" s="254"/>
      <c r="E165" s="254"/>
      <c r="F165" s="255" t="s">
        <v>748</v>
      </c>
      <c r="G165" s="291"/>
      <c r="H165" s="292"/>
      <c r="I165" s="292"/>
      <c r="J165" s="254" t="s">
        <v>749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753</v>
      </c>
      <c r="D167" s="240"/>
      <c r="E167" s="240"/>
      <c r="F167" s="259" t="s">
        <v>750</v>
      </c>
      <c r="G167" s="240"/>
      <c r="H167" s="240" t="s">
        <v>789</v>
      </c>
      <c r="I167" s="240" t="s">
        <v>752</v>
      </c>
      <c r="J167" s="240">
        <v>120</v>
      </c>
      <c r="K167" s="281"/>
    </row>
    <row r="168" spans="2:11" ht="15" customHeight="1">
      <c r="B168" s="260"/>
      <c r="C168" s="240" t="s">
        <v>798</v>
      </c>
      <c r="D168" s="240"/>
      <c r="E168" s="240"/>
      <c r="F168" s="259" t="s">
        <v>750</v>
      </c>
      <c r="G168" s="240"/>
      <c r="H168" s="240" t="s">
        <v>799</v>
      </c>
      <c r="I168" s="240" t="s">
        <v>752</v>
      </c>
      <c r="J168" s="240" t="s">
        <v>800</v>
      </c>
      <c r="K168" s="281"/>
    </row>
    <row r="169" spans="2:11" ht="15" customHeight="1">
      <c r="B169" s="260"/>
      <c r="C169" s="240" t="s">
        <v>703</v>
      </c>
      <c r="D169" s="240"/>
      <c r="E169" s="240"/>
      <c r="F169" s="259" t="s">
        <v>750</v>
      </c>
      <c r="G169" s="240"/>
      <c r="H169" s="240" t="s">
        <v>816</v>
      </c>
      <c r="I169" s="240" t="s">
        <v>752</v>
      </c>
      <c r="J169" s="240" t="s">
        <v>800</v>
      </c>
      <c r="K169" s="281"/>
    </row>
    <row r="170" spans="2:11" ht="15" customHeight="1">
      <c r="B170" s="260"/>
      <c r="C170" s="240" t="s">
        <v>755</v>
      </c>
      <c r="D170" s="240"/>
      <c r="E170" s="240"/>
      <c r="F170" s="259" t="s">
        <v>756</v>
      </c>
      <c r="G170" s="240"/>
      <c r="H170" s="240" t="s">
        <v>816</v>
      </c>
      <c r="I170" s="240" t="s">
        <v>752</v>
      </c>
      <c r="J170" s="240">
        <v>50</v>
      </c>
      <c r="K170" s="281"/>
    </row>
    <row r="171" spans="2:11" ht="15" customHeight="1">
      <c r="B171" s="260"/>
      <c r="C171" s="240" t="s">
        <v>758</v>
      </c>
      <c r="D171" s="240"/>
      <c r="E171" s="240"/>
      <c r="F171" s="259" t="s">
        <v>750</v>
      </c>
      <c r="G171" s="240"/>
      <c r="H171" s="240" t="s">
        <v>816</v>
      </c>
      <c r="I171" s="240" t="s">
        <v>760</v>
      </c>
      <c r="J171" s="240"/>
      <c r="K171" s="281"/>
    </row>
    <row r="172" spans="2:11" ht="15" customHeight="1">
      <c r="B172" s="260"/>
      <c r="C172" s="240" t="s">
        <v>769</v>
      </c>
      <c r="D172" s="240"/>
      <c r="E172" s="240"/>
      <c r="F172" s="259" t="s">
        <v>756</v>
      </c>
      <c r="G172" s="240"/>
      <c r="H172" s="240" t="s">
        <v>816</v>
      </c>
      <c r="I172" s="240" t="s">
        <v>752</v>
      </c>
      <c r="J172" s="240">
        <v>50</v>
      </c>
      <c r="K172" s="281"/>
    </row>
    <row r="173" spans="2:11" ht="15" customHeight="1">
      <c r="B173" s="260"/>
      <c r="C173" s="240" t="s">
        <v>777</v>
      </c>
      <c r="D173" s="240"/>
      <c r="E173" s="240"/>
      <c r="F173" s="259" t="s">
        <v>756</v>
      </c>
      <c r="G173" s="240"/>
      <c r="H173" s="240" t="s">
        <v>816</v>
      </c>
      <c r="I173" s="240" t="s">
        <v>752</v>
      </c>
      <c r="J173" s="240">
        <v>50</v>
      </c>
      <c r="K173" s="281"/>
    </row>
    <row r="174" spans="2:11" ht="15" customHeight="1">
      <c r="B174" s="260"/>
      <c r="C174" s="240" t="s">
        <v>775</v>
      </c>
      <c r="D174" s="240"/>
      <c r="E174" s="240"/>
      <c r="F174" s="259" t="s">
        <v>756</v>
      </c>
      <c r="G174" s="240"/>
      <c r="H174" s="240" t="s">
        <v>816</v>
      </c>
      <c r="I174" s="240" t="s">
        <v>752</v>
      </c>
      <c r="J174" s="240">
        <v>50</v>
      </c>
      <c r="K174" s="281"/>
    </row>
    <row r="175" spans="2:11" ht="15" customHeight="1">
      <c r="B175" s="260"/>
      <c r="C175" s="240" t="s">
        <v>129</v>
      </c>
      <c r="D175" s="240"/>
      <c r="E175" s="240"/>
      <c r="F175" s="259" t="s">
        <v>750</v>
      </c>
      <c r="G175" s="240"/>
      <c r="H175" s="240" t="s">
        <v>817</v>
      </c>
      <c r="I175" s="240" t="s">
        <v>818</v>
      </c>
      <c r="J175" s="240"/>
      <c r="K175" s="281"/>
    </row>
    <row r="176" spans="2:11" ht="15" customHeight="1">
      <c r="B176" s="260"/>
      <c r="C176" s="240" t="s">
        <v>61</v>
      </c>
      <c r="D176" s="240"/>
      <c r="E176" s="240"/>
      <c r="F176" s="259" t="s">
        <v>750</v>
      </c>
      <c r="G176" s="240"/>
      <c r="H176" s="240" t="s">
        <v>819</v>
      </c>
      <c r="I176" s="240" t="s">
        <v>820</v>
      </c>
      <c r="J176" s="240">
        <v>1</v>
      </c>
      <c r="K176" s="281"/>
    </row>
    <row r="177" spans="2:11" ht="15" customHeight="1">
      <c r="B177" s="260"/>
      <c r="C177" s="240" t="s">
        <v>57</v>
      </c>
      <c r="D177" s="240"/>
      <c r="E177" s="240"/>
      <c r="F177" s="259" t="s">
        <v>750</v>
      </c>
      <c r="G177" s="240"/>
      <c r="H177" s="240" t="s">
        <v>821</v>
      </c>
      <c r="I177" s="240" t="s">
        <v>752</v>
      </c>
      <c r="J177" s="240">
        <v>20</v>
      </c>
      <c r="K177" s="281"/>
    </row>
    <row r="178" spans="2:11" ht="15" customHeight="1">
      <c r="B178" s="260"/>
      <c r="C178" s="240" t="s">
        <v>130</v>
      </c>
      <c r="D178" s="240"/>
      <c r="E178" s="240"/>
      <c r="F178" s="259" t="s">
        <v>750</v>
      </c>
      <c r="G178" s="240"/>
      <c r="H178" s="240" t="s">
        <v>822</v>
      </c>
      <c r="I178" s="240" t="s">
        <v>752</v>
      </c>
      <c r="J178" s="240">
        <v>255</v>
      </c>
      <c r="K178" s="281"/>
    </row>
    <row r="179" spans="2:11" ht="15" customHeight="1">
      <c r="B179" s="260"/>
      <c r="C179" s="240" t="s">
        <v>131</v>
      </c>
      <c r="D179" s="240"/>
      <c r="E179" s="240"/>
      <c r="F179" s="259" t="s">
        <v>750</v>
      </c>
      <c r="G179" s="240"/>
      <c r="H179" s="240" t="s">
        <v>715</v>
      </c>
      <c r="I179" s="240" t="s">
        <v>752</v>
      </c>
      <c r="J179" s="240">
        <v>10</v>
      </c>
      <c r="K179" s="281"/>
    </row>
    <row r="180" spans="2:11" ht="15" customHeight="1">
      <c r="B180" s="260"/>
      <c r="C180" s="240" t="s">
        <v>132</v>
      </c>
      <c r="D180" s="240"/>
      <c r="E180" s="240"/>
      <c r="F180" s="259" t="s">
        <v>750</v>
      </c>
      <c r="G180" s="240"/>
      <c r="H180" s="240" t="s">
        <v>823</v>
      </c>
      <c r="I180" s="240" t="s">
        <v>784</v>
      </c>
      <c r="J180" s="240"/>
      <c r="K180" s="281"/>
    </row>
    <row r="181" spans="2:11" ht="15" customHeight="1">
      <c r="B181" s="260"/>
      <c r="C181" s="240" t="s">
        <v>824</v>
      </c>
      <c r="D181" s="240"/>
      <c r="E181" s="240"/>
      <c r="F181" s="259" t="s">
        <v>750</v>
      </c>
      <c r="G181" s="240"/>
      <c r="H181" s="240" t="s">
        <v>825</v>
      </c>
      <c r="I181" s="240" t="s">
        <v>784</v>
      </c>
      <c r="J181" s="240"/>
      <c r="K181" s="281"/>
    </row>
    <row r="182" spans="2:11" ht="15" customHeight="1">
      <c r="B182" s="260"/>
      <c r="C182" s="240" t="s">
        <v>813</v>
      </c>
      <c r="D182" s="240"/>
      <c r="E182" s="240"/>
      <c r="F182" s="259" t="s">
        <v>750</v>
      </c>
      <c r="G182" s="240"/>
      <c r="H182" s="240" t="s">
        <v>826</v>
      </c>
      <c r="I182" s="240" t="s">
        <v>784</v>
      </c>
      <c r="J182" s="240"/>
      <c r="K182" s="281"/>
    </row>
    <row r="183" spans="2:11" ht="15" customHeight="1">
      <c r="B183" s="260"/>
      <c r="C183" s="240" t="s">
        <v>134</v>
      </c>
      <c r="D183" s="240"/>
      <c r="E183" s="240"/>
      <c r="F183" s="259" t="s">
        <v>756</v>
      </c>
      <c r="G183" s="240"/>
      <c r="H183" s="240" t="s">
        <v>827</v>
      </c>
      <c r="I183" s="240" t="s">
        <v>752</v>
      </c>
      <c r="J183" s="240">
        <v>50</v>
      </c>
      <c r="K183" s="281"/>
    </row>
    <row r="184" spans="2:11" ht="15" customHeight="1">
      <c r="B184" s="260"/>
      <c r="C184" s="240" t="s">
        <v>828</v>
      </c>
      <c r="D184" s="240"/>
      <c r="E184" s="240"/>
      <c r="F184" s="259" t="s">
        <v>756</v>
      </c>
      <c r="G184" s="240"/>
      <c r="H184" s="240" t="s">
        <v>829</v>
      </c>
      <c r="I184" s="240" t="s">
        <v>830</v>
      </c>
      <c r="J184" s="240"/>
      <c r="K184" s="281"/>
    </row>
    <row r="185" spans="2:11" ht="15" customHeight="1">
      <c r="B185" s="260"/>
      <c r="C185" s="240" t="s">
        <v>831</v>
      </c>
      <c r="D185" s="240"/>
      <c r="E185" s="240"/>
      <c r="F185" s="259" t="s">
        <v>756</v>
      </c>
      <c r="G185" s="240"/>
      <c r="H185" s="240" t="s">
        <v>832</v>
      </c>
      <c r="I185" s="240" t="s">
        <v>830</v>
      </c>
      <c r="J185" s="240"/>
      <c r="K185" s="281"/>
    </row>
    <row r="186" spans="2:11" ht="15" customHeight="1">
      <c r="B186" s="260"/>
      <c r="C186" s="240" t="s">
        <v>833</v>
      </c>
      <c r="D186" s="240"/>
      <c r="E186" s="240"/>
      <c r="F186" s="259" t="s">
        <v>756</v>
      </c>
      <c r="G186" s="240"/>
      <c r="H186" s="240" t="s">
        <v>834</v>
      </c>
      <c r="I186" s="240" t="s">
        <v>830</v>
      </c>
      <c r="J186" s="240"/>
      <c r="K186" s="281"/>
    </row>
    <row r="187" spans="2:11" ht="15" customHeight="1">
      <c r="B187" s="260"/>
      <c r="C187" s="293" t="s">
        <v>835</v>
      </c>
      <c r="D187" s="240"/>
      <c r="E187" s="240"/>
      <c r="F187" s="259" t="s">
        <v>756</v>
      </c>
      <c r="G187" s="240"/>
      <c r="H187" s="240" t="s">
        <v>836</v>
      </c>
      <c r="I187" s="240" t="s">
        <v>837</v>
      </c>
      <c r="J187" s="294" t="s">
        <v>838</v>
      </c>
      <c r="K187" s="281"/>
    </row>
    <row r="188" spans="2:11" ht="15" customHeight="1">
      <c r="B188" s="287"/>
      <c r="C188" s="295"/>
      <c r="D188" s="269"/>
      <c r="E188" s="269"/>
      <c r="F188" s="269"/>
      <c r="G188" s="269"/>
      <c r="H188" s="269"/>
      <c r="I188" s="269"/>
      <c r="J188" s="269"/>
      <c r="K188" s="288"/>
    </row>
    <row r="189" spans="2:11" ht="18.75" customHeight="1">
      <c r="B189" s="296"/>
      <c r="C189" s="297"/>
      <c r="D189" s="297"/>
      <c r="E189" s="297"/>
      <c r="F189" s="298"/>
      <c r="G189" s="240"/>
      <c r="H189" s="240"/>
      <c r="I189" s="240"/>
      <c r="J189" s="240"/>
      <c r="K189" s="236"/>
    </row>
    <row r="190" spans="2:11" ht="18.75" customHeight="1">
      <c r="B190" s="236"/>
      <c r="C190" s="240"/>
      <c r="D190" s="240"/>
      <c r="E190" s="240"/>
      <c r="F190" s="259"/>
      <c r="G190" s="240"/>
      <c r="H190" s="240"/>
      <c r="I190" s="240"/>
      <c r="J190" s="240"/>
      <c r="K190" s="236"/>
    </row>
    <row r="191" spans="2:11" ht="18.75" customHeight="1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</row>
    <row r="192" spans="2:11" ht="13.5">
      <c r="B192" s="227"/>
      <c r="C192" s="228"/>
      <c r="D192" s="228"/>
      <c r="E192" s="228"/>
      <c r="F192" s="228"/>
      <c r="G192" s="228"/>
      <c r="H192" s="228"/>
      <c r="I192" s="228"/>
      <c r="J192" s="228"/>
      <c r="K192" s="229"/>
    </row>
    <row r="193" spans="2:11" ht="21">
      <c r="B193" s="230"/>
      <c r="C193" s="353" t="s">
        <v>839</v>
      </c>
      <c r="D193" s="353"/>
      <c r="E193" s="353"/>
      <c r="F193" s="353"/>
      <c r="G193" s="353"/>
      <c r="H193" s="353"/>
      <c r="I193" s="353"/>
      <c r="J193" s="353"/>
      <c r="K193" s="231"/>
    </row>
    <row r="194" spans="2:11" ht="25.5" customHeight="1">
      <c r="B194" s="230"/>
      <c r="C194" s="299" t="s">
        <v>840</v>
      </c>
      <c r="D194" s="299"/>
      <c r="E194" s="299"/>
      <c r="F194" s="299" t="s">
        <v>841</v>
      </c>
      <c r="G194" s="300"/>
      <c r="H194" s="352" t="s">
        <v>842</v>
      </c>
      <c r="I194" s="352"/>
      <c r="J194" s="352"/>
      <c r="K194" s="231"/>
    </row>
    <row r="195" spans="2:11" ht="5.25" customHeight="1">
      <c r="B195" s="260"/>
      <c r="C195" s="257"/>
      <c r="D195" s="257"/>
      <c r="E195" s="257"/>
      <c r="F195" s="257"/>
      <c r="G195" s="240"/>
      <c r="H195" s="257"/>
      <c r="I195" s="257"/>
      <c r="J195" s="257"/>
      <c r="K195" s="281"/>
    </row>
    <row r="196" spans="2:11" ht="15" customHeight="1">
      <c r="B196" s="260"/>
      <c r="C196" s="240" t="s">
        <v>843</v>
      </c>
      <c r="D196" s="240"/>
      <c r="E196" s="240"/>
      <c r="F196" s="259" t="s">
        <v>47</v>
      </c>
      <c r="G196" s="240"/>
      <c r="H196" s="349" t="s">
        <v>844</v>
      </c>
      <c r="I196" s="349"/>
      <c r="J196" s="349"/>
      <c r="K196" s="281"/>
    </row>
    <row r="197" spans="2:11" ht="15" customHeight="1">
      <c r="B197" s="260"/>
      <c r="C197" s="266"/>
      <c r="D197" s="240"/>
      <c r="E197" s="240"/>
      <c r="F197" s="259" t="s">
        <v>48</v>
      </c>
      <c r="G197" s="240"/>
      <c r="H197" s="349" t="s">
        <v>845</v>
      </c>
      <c r="I197" s="349"/>
      <c r="J197" s="349"/>
      <c r="K197" s="281"/>
    </row>
    <row r="198" spans="2:11" ht="15" customHeight="1">
      <c r="B198" s="260"/>
      <c r="C198" s="266"/>
      <c r="D198" s="240"/>
      <c r="E198" s="240"/>
      <c r="F198" s="259" t="s">
        <v>51</v>
      </c>
      <c r="G198" s="240"/>
      <c r="H198" s="349" t="s">
        <v>846</v>
      </c>
      <c r="I198" s="349"/>
      <c r="J198" s="349"/>
      <c r="K198" s="281"/>
    </row>
    <row r="199" spans="2:11" ht="15" customHeight="1">
      <c r="B199" s="260"/>
      <c r="C199" s="240"/>
      <c r="D199" s="240"/>
      <c r="E199" s="240"/>
      <c r="F199" s="259" t="s">
        <v>49</v>
      </c>
      <c r="G199" s="240"/>
      <c r="H199" s="349" t="s">
        <v>847</v>
      </c>
      <c r="I199" s="349"/>
      <c r="J199" s="349"/>
      <c r="K199" s="281"/>
    </row>
    <row r="200" spans="2:11" ht="15" customHeight="1">
      <c r="B200" s="260"/>
      <c r="C200" s="240"/>
      <c r="D200" s="240"/>
      <c r="E200" s="240"/>
      <c r="F200" s="259" t="s">
        <v>50</v>
      </c>
      <c r="G200" s="240"/>
      <c r="H200" s="349" t="s">
        <v>848</v>
      </c>
      <c r="I200" s="349"/>
      <c r="J200" s="349"/>
      <c r="K200" s="281"/>
    </row>
    <row r="201" spans="2:11" ht="15" customHeight="1">
      <c r="B201" s="260"/>
      <c r="C201" s="240"/>
      <c r="D201" s="240"/>
      <c r="E201" s="240"/>
      <c r="F201" s="259"/>
      <c r="G201" s="240"/>
      <c r="H201" s="240"/>
      <c r="I201" s="240"/>
      <c r="J201" s="240"/>
      <c r="K201" s="281"/>
    </row>
    <row r="202" spans="2:11" ht="15" customHeight="1">
      <c r="B202" s="260"/>
      <c r="C202" s="240" t="s">
        <v>796</v>
      </c>
      <c r="D202" s="240"/>
      <c r="E202" s="240"/>
      <c r="F202" s="259" t="s">
        <v>82</v>
      </c>
      <c r="G202" s="240"/>
      <c r="H202" s="349" t="s">
        <v>849</v>
      </c>
      <c r="I202" s="349"/>
      <c r="J202" s="349"/>
      <c r="K202" s="281"/>
    </row>
    <row r="203" spans="2:11" ht="15" customHeight="1">
      <c r="B203" s="260"/>
      <c r="C203" s="266"/>
      <c r="D203" s="240"/>
      <c r="E203" s="240"/>
      <c r="F203" s="259" t="s">
        <v>698</v>
      </c>
      <c r="G203" s="240"/>
      <c r="H203" s="349" t="s">
        <v>699</v>
      </c>
      <c r="I203" s="349"/>
      <c r="J203" s="349"/>
      <c r="K203" s="281"/>
    </row>
    <row r="204" spans="2:11" ht="15" customHeight="1">
      <c r="B204" s="260"/>
      <c r="C204" s="240"/>
      <c r="D204" s="240"/>
      <c r="E204" s="240"/>
      <c r="F204" s="259" t="s">
        <v>696</v>
      </c>
      <c r="G204" s="240"/>
      <c r="H204" s="349" t="s">
        <v>850</v>
      </c>
      <c r="I204" s="349"/>
      <c r="J204" s="349"/>
      <c r="K204" s="281"/>
    </row>
    <row r="205" spans="2:11" ht="15" customHeight="1">
      <c r="B205" s="301"/>
      <c r="C205" s="266"/>
      <c r="D205" s="266"/>
      <c r="E205" s="266"/>
      <c r="F205" s="259" t="s">
        <v>700</v>
      </c>
      <c r="G205" s="245"/>
      <c r="H205" s="348" t="s">
        <v>96</v>
      </c>
      <c r="I205" s="348"/>
      <c r="J205" s="348"/>
      <c r="K205" s="302"/>
    </row>
    <row r="206" spans="2:11" ht="15" customHeight="1">
      <c r="B206" s="301"/>
      <c r="C206" s="266"/>
      <c r="D206" s="266"/>
      <c r="E206" s="266"/>
      <c r="F206" s="259" t="s">
        <v>701</v>
      </c>
      <c r="G206" s="245"/>
      <c r="H206" s="348" t="s">
        <v>676</v>
      </c>
      <c r="I206" s="348"/>
      <c r="J206" s="348"/>
      <c r="K206" s="302"/>
    </row>
    <row r="207" spans="2:11" ht="15" customHeight="1">
      <c r="B207" s="301"/>
      <c r="C207" s="266"/>
      <c r="D207" s="266"/>
      <c r="E207" s="266"/>
      <c r="F207" s="303"/>
      <c r="G207" s="245"/>
      <c r="H207" s="304"/>
      <c r="I207" s="304"/>
      <c r="J207" s="304"/>
      <c r="K207" s="302"/>
    </row>
    <row r="208" spans="2:11" ht="15" customHeight="1">
      <c r="B208" s="301"/>
      <c r="C208" s="240" t="s">
        <v>820</v>
      </c>
      <c r="D208" s="266"/>
      <c r="E208" s="266"/>
      <c r="F208" s="259">
        <v>1</v>
      </c>
      <c r="G208" s="245"/>
      <c r="H208" s="348" t="s">
        <v>851</v>
      </c>
      <c r="I208" s="348"/>
      <c r="J208" s="348"/>
      <c r="K208" s="302"/>
    </row>
    <row r="209" spans="2:11" ht="15" customHeight="1">
      <c r="B209" s="301"/>
      <c r="C209" s="266"/>
      <c r="D209" s="266"/>
      <c r="E209" s="266"/>
      <c r="F209" s="259">
        <v>2</v>
      </c>
      <c r="G209" s="245"/>
      <c r="H209" s="348" t="s">
        <v>852</v>
      </c>
      <c r="I209" s="348"/>
      <c r="J209" s="348"/>
      <c r="K209" s="302"/>
    </row>
    <row r="210" spans="2:11" ht="15" customHeight="1">
      <c r="B210" s="301"/>
      <c r="C210" s="266"/>
      <c r="D210" s="266"/>
      <c r="E210" s="266"/>
      <c r="F210" s="259">
        <v>3</v>
      </c>
      <c r="G210" s="245"/>
      <c r="H210" s="348" t="s">
        <v>853</v>
      </c>
      <c r="I210" s="348"/>
      <c r="J210" s="348"/>
      <c r="K210" s="302"/>
    </row>
    <row r="211" spans="2:11" ht="15" customHeight="1">
      <c r="B211" s="301"/>
      <c r="C211" s="266"/>
      <c r="D211" s="266"/>
      <c r="E211" s="266"/>
      <c r="F211" s="259">
        <v>4</v>
      </c>
      <c r="G211" s="245"/>
      <c r="H211" s="348" t="s">
        <v>854</v>
      </c>
      <c r="I211" s="348"/>
      <c r="J211" s="348"/>
      <c r="K211" s="302"/>
    </row>
    <row r="212" spans="2:11" ht="12.75" customHeight="1">
      <c r="B212" s="305"/>
      <c r="C212" s="306"/>
      <c r="D212" s="306"/>
      <c r="E212" s="306"/>
      <c r="F212" s="306"/>
      <c r="G212" s="306"/>
      <c r="H212" s="306"/>
      <c r="I212" s="306"/>
      <c r="J212" s="306"/>
      <c r="K212" s="307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E48:J48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  <mergeCell ref="H204:J204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HAVLIŠTA\František Bartoň</dc:creator>
  <cp:keywords/>
  <dc:description/>
  <cp:lastModifiedBy>Brát Oldřich</cp:lastModifiedBy>
  <dcterms:created xsi:type="dcterms:W3CDTF">2017-03-07T14:15:16Z</dcterms:created>
  <dcterms:modified xsi:type="dcterms:W3CDTF">2017-03-17T10:58:12Z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