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510" yWindow="615" windowWidth="9255" windowHeight="6090" activeTab="1"/>
  </bookViews>
  <sheets>
    <sheet name="Rekapitulace stavby" sheetId="1" r:id="rId1"/>
    <sheet name="001 - Stavební část" sheetId="2" r:id="rId2"/>
    <sheet name="002 - Vytápění" sheetId="3" r:id="rId3"/>
    <sheet name="003-1 - Strukturovaná kab..." sheetId="4" r:id="rId4"/>
    <sheet name="003-2 - Kamerový systém (..." sheetId="5" r:id="rId5"/>
    <sheet name="003-3 - Elektronická kont..." sheetId="6" r:id="rId6"/>
    <sheet name="003-4 - Elektronická zabe..." sheetId="7" r:id="rId7"/>
    <sheet name="003-5 - Elektro NN, hromo..." sheetId="8" r:id="rId8"/>
    <sheet name="Pokyny pro vyplnění" sheetId="9" r:id="rId9"/>
  </sheets>
  <definedNames>
    <definedName name="_xlnm._FilterDatabase" localSheetId="1" hidden="1">'001 - Stavební část'!$C$101:$K$101</definedName>
    <definedName name="_xlnm._FilterDatabase" localSheetId="2" hidden="1">'002 - Vytápění'!$C$79:$K$79</definedName>
    <definedName name="_xlnm._FilterDatabase" localSheetId="3" hidden="1">'003-1 - Strukturovaná kab...'!$C$84:$K$84</definedName>
    <definedName name="_xlnm._FilterDatabase" localSheetId="4" hidden="1">'003-2 - Kamerový systém (...'!$C$85:$K$85</definedName>
    <definedName name="_xlnm._FilterDatabase" localSheetId="5" hidden="1">'003-3 - Elektronická kont...'!$C$85:$K$85</definedName>
    <definedName name="_xlnm._FilterDatabase" localSheetId="6" hidden="1">'003-4 - Elektronická zabe...'!$C$85:$K$85</definedName>
    <definedName name="_xlnm._FilterDatabase" localSheetId="7" hidden="1">'003-5 - Elektro NN, hromo...'!$C$86:$K$86</definedName>
    <definedName name="_xlnm.Print_Area" localSheetId="1">'001 - Stavební část'!$C$4:$J$36,'001 - Stavební část'!$C$42:$J$83,'001 - Stavební část'!$C$89:$K$515</definedName>
    <definedName name="_xlnm.Print_Area" localSheetId="2">'002 - Vytápění'!$C$4:$J$36,'002 - Vytápění'!$C$42:$J$61,'002 - Vytápění'!$C$67:$K$98</definedName>
    <definedName name="_xlnm.Print_Area" localSheetId="3">'003-1 - Strukturovaná kab...'!$C$4:$J$38,'003-1 - Strukturovaná kab...'!$C$44:$J$64,'003-1 - Strukturovaná kab...'!$C$70:$K$111</definedName>
    <definedName name="_xlnm.Print_Area" localSheetId="4">'003-2 - Kamerový systém (...'!$C$4:$J$38,'003-2 - Kamerový systém (...'!$C$44:$J$65,'003-2 - Kamerový systém (...'!$C$71:$K$108</definedName>
    <definedName name="_xlnm.Print_Area" localSheetId="5">'003-3 - Elektronická kont...'!$C$4:$J$38,'003-3 - Elektronická kont...'!$C$44:$J$65,'003-3 - Elektronická kont...'!$C$71:$K$106</definedName>
    <definedName name="_xlnm.Print_Area" localSheetId="6">'003-4 - Elektronická zabe...'!$C$4:$J$38,'003-4 - Elektronická zabe...'!$C$44:$J$65,'003-4 - Elektronická zabe...'!$C$71:$K$113</definedName>
    <definedName name="_xlnm.Print_Area" localSheetId="7">'003-5 - Elektro NN, hromo...'!$C$4:$J$38,'003-5 - Elektro NN, hromo...'!$C$44:$J$66,'003-5 - Elektro NN, hromo...'!$C$72:$K$128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Titles" localSheetId="0">'Rekapitulace stavby'!$49:$49</definedName>
    <definedName name="_xlnm.Print_Titles" localSheetId="1">'001 - Stavební část'!$101:$101</definedName>
    <definedName name="_xlnm.Print_Titles" localSheetId="2">'002 - Vytápění'!$79:$79</definedName>
    <definedName name="_xlnm.Print_Titles" localSheetId="3">'003-1 - Strukturovaná kab...'!$84:$84</definedName>
    <definedName name="_xlnm.Print_Titles" localSheetId="4">'003-2 - Kamerový systém (...'!$85:$85</definedName>
    <definedName name="_xlnm.Print_Titles" localSheetId="5">'003-3 - Elektronická kont...'!$85:$85</definedName>
    <definedName name="_xlnm.Print_Titles" localSheetId="6">'003-4 - Elektronická zabe...'!$85:$85</definedName>
  </definedNames>
  <calcPr calcId="125725"/>
</workbook>
</file>

<file path=xl/sharedStrings.xml><?xml version="1.0" encoding="utf-8"?>
<sst xmlns="http://schemas.openxmlformats.org/spreadsheetml/2006/main" count="8043" uniqueCount="1418">
  <si>
    <t>Export VZ</t>
  </si>
  <si>
    <t>List obsahuje:</t>
  </si>
  <si>
    <t>3.0</t>
  </si>
  <si>
    <t/>
  </si>
  <si>
    <t>False</t>
  </si>
  <si>
    <t>{98cb7310-bd2b-4f2c-aaf2-0e90dc7378cb}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</si>
  <si>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</si>
  <si>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</si>
  <si>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</si>
  <si>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</si>
  <si>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</si>
  <si>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</si>
  <si>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</si>
  <si>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</si>
  <si>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</si>
  <si>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001476a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</si>
  <si>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</si>
  <si>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</si>
  <si>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Přístavba prohlížecí místnosti u objektu 005 vrátnice, Odolov</t>
  </si>
  <si>
    <t>KSO:</t>
  </si>
  <si>
    <t>CC-CZ:</t>
  </si>
  <si>
    <t>Místo:</t>
  </si>
  <si>
    <t>Malé Svatoňovice - Odolov</t>
  </si>
  <si>
    <t>Datum:</t>
  </si>
  <si>
    <t>22.11.2016</t>
  </si>
  <si>
    <t>Zadavatel:</t>
  </si>
  <si>
    <t>IČ:</t>
  </si>
  <si>
    <t>VS ČR, Praha 4</t>
  </si>
  <si>
    <t>DIČ:</t>
  </si>
  <si>
    <t>Uchazeč:</t>
  </si>
  <si>
    <t>Vyplň údaj</t>
  </si>
  <si>
    <t>Projektant:</t>
  </si>
  <si>
    <t>VS ČR OJ věznice Odolov 41, Malé Svatoňovice</t>
  </si>
  <si>
    <t>True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</si>
  <si>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</si>
  <si>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</si>
  <si>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</si>
  <si>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</si>
  <si>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</si>
  <si>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</si>
  <si>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</si>
  <si>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</si>
  <si>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</si>
  <si>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</si>
  <si>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</si>
  <si>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</si>
  <si>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</si>
  <si>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</si>
  <si>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</si>
  <si>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</si>
  <si>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</si>
  <si>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</si>
  <si>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</si>
  <si>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</si>
  <si>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</si>
  <si>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</si>
  <si>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</si>
  <si>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</si>
  <si>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</si>
  <si>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</si>
  <si>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</si>
  <si>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</si>
  <si>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</si>
  <si>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</si>
  <si>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</si>
  <si>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</si>
  <si>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</si>
  <si>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</si>
  <si>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</si>
  <si>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</si>
  <si>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</si>
  <si>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</si>
  <si>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</si>
  <si>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</si>
  <si>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001</t>
  </si>
  <si>
    <t>Stavební část</t>
  </si>
  <si>
    <t>STA</t>
  </si>
  <si>
    <t>1</t>
  </si>
  <si>
    <t>{56db15c0-517e-4a6e-8888-c7af333dc946}</t>
  </si>
  <si>
    <t>2</t>
  </si>
  <si>
    <t>002</t>
  </si>
  <si>
    <t>Vytápění</t>
  </si>
  <si>
    <t>{03009147-5a4c-4080-b8fa-ca07eeb21dbc}</t>
  </si>
  <si>
    <t>003</t>
  </si>
  <si>
    <t>Elektroinstalace</t>
  </si>
  <si>
    <t>{3b122a13-fb88-4bc8-995f-dc4497aee336}</t>
  </si>
  <si>
    <t>003-1</t>
  </si>
  <si>
    <t>Strukturovaná kabeláž (SK)</t>
  </si>
  <si>
    <t>Soupis</t>
  </si>
  <si>
    <t>{c347045e-0492-44b2-b2fd-b484da69863a}</t>
  </si>
  <si>
    <t>003-2</t>
  </si>
  <si>
    <t>Kamerový systém (CCTV)</t>
  </si>
  <si>
    <t>{ab367d32-2b0e-44f9-ae29-5249fc28616e}</t>
  </si>
  <si>
    <t>003-3</t>
  </si>
  <si>
    <t>Elektronická kontrola vstupu (EKV)</t>
  </si>
  <si>
    <t>{bf2d3ad6-3fe6-4a00-8483-a7a5e12a9433}</t>
  </si>
  <si>
    <t>003-4</t>
  </si>
  <si>
    <t>Elektronická zabezpečovací signalizace (EZS)</t>
  </si>
  <si>
    <t>{d8333ff9-b916-4e50-8987-7a9b6f211962}</t>
  </si>
  <si>
    <t>003-5</t>
  </si>
  <si>
    <t>Elektro NN, hromosvody</t>
  </si>
  <si>
    <t>{3586c1a3-11a6-4c7f-a68d-900794cf90ab}</t>
  </si>
  <si>
    <t>Zpět na list:</t>
  </si>
  <si>
    <t>dlažba</t>
  </si>
  <si>
    <t>38,713</t>
  </si>
  <si>
    <t>fasáda</t>
  </si>
  <si>
    <t>52,33</t>
  </si>
  <si>
    <t>KRYCÍ LIST SOUPISU</t>
  </si>
  <si>
    <t>izolacev</t>
  </si>
  <si>
    <t>33,408</t>
  </si>
  <si>
    <t>lešení</t>
  </si>
  <si>
    <t>144,45</t>
  </si>
  <si>
    <t>lože</t>
  </si>
  <si>
    <t>2,956</t>
  </si>
  <si>
    <t>odvoz</t>
  </si>
  <si>
    <t>12,046</t>
  </si>
  <si>
    <t>Objekt:</t>
  </si>
  <si>
    <t>P01</t>
  </si>
  <si>
    <t>29,893</t>
  </si>
  <si>
    <t>001 - Stavební část</t>
  </si>
  <si>
    <t>rýha</t>
  </si>
  <si>
    <t>28,69</t>
  </si>
  <si>
    <t>rýha1</t>
  </si>
  <si>
    <t>19,6</t>
  </si>
  <si>
    <t>sokl</t>
  </si>
  <si>
    <t>16,935</t>
  </si>
  <si>
    <t>stěny</t>
  </si>
  <si>
    <t>48,718</t>
  </si>
  <si>
    <t>strop</t>
  </si>
  <si>
    <t>28,52</t>
  </si>
  <si>
    <t>střecha</t>
  </si>
  <si>
    <t>39,06</t>
  </si>
  <si>
    <t>zásyp</t>
  </si>
  <si>
    <t>16,644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</si>
  <si>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</si>
  <si>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</si>
  <si>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</si>
  <si>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</si>
  <si>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</si>
  <si>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</si>
  <si>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</si>
  <si>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</si>
  <si>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</si>
  <si>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</si>
  <si>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</si>
  <si>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</si>
  <si>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</si>
  <si>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</si>
  <si>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</si>
  <si>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</si>
  <si>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</si>
  <si>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</si>
  <si>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</si>
  <si>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</si>
  <si>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</si>
  <si>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</si>
  <si>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</si>
  <si>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</si>
  <si>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</si>
  <si>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</si>
  <si>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</si>
  <si>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</si>
  <si>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</si>
  <si>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</si>
  <si>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</si>
  <si>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</si>
  <si>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</si>
  <si>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</si>
  <si>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</si>
  <si>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</si>
  <si>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</si>
  <si>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</si>
  <si>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</si>
  <si>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</si>
  <si>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</si>
  <si>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</si>
  <si>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</si>
  <si>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</si>
  <si>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</si>
  <si>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</si>
  <si>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</si>
  <si>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</si>
  <si>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</si>
  <si>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</si>
  <si>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113107132</t>
  </si>
  <si>
    <t>Odstranění podkladu pl do 50 m2 z betonu prostého tl 300 mm</t>
  </si>
  <si>
    <t>m2</t>
  </si>
  <si>
    <t>CS ÚRS 2016 01</t>
  </si>
  <si>
    <t>4</t>
  </si>
  <si>
    <t>167638026</t>
  </si>
  <si>
    <t>VV</t>
  </si>
  <si>
    <t>4,5*0,3</t>
  </si>
  <si>
    <t>2*8,45*0,7</t>
  </si>
  <si>
    <t>3,35*0,8</t>
  </si>
  <si>
    <t>Součet</t>
  </si>
  <si>
    <t>132301101</t>
  </si>
  <si>
    <t>Hloubení rýh š do 600 mm v hornině tř. 4 objemu do 100 m3</t>
  </si>
  <si>
    <t>m3</t>
  </si>
  <si>
    <t>-82869055</t>
  </si>
  <si>
    <t>"pro základy"</t>
  </si>
  <si>
    <t>2*2,2*0,5*0,9</t>
  </si>
  <si>
    <t>2*3,6*0,5*0,9</t>
  </si>
  <si>
    <t>2*2,1*0,5*0,9</t>
  </si>
  <si>
    <t>4,4*0,5*0,9</t>
  </si>
  <si>
    <t>Mezisoučet</t>
  </si>
  <si>
    <t>3</t>
  </si>
  <si>
    <t>"pro dešťovou kanalizaci"</t>
  </si>
  <si>
    <t>7*0,8*3,5</t>
  </si>
  <si>
    <t>147</t>
  </si>
  <si>
    <t>132301109</t>
  </si>
  <si>
    <t>Příplatek za lepivost k hloubení rýh š do 600 mm v hornině tř. 4</t>
  </si>
  <si>
    <t>719952178</t>
  </si>
  <si>
    <t>145</t>
  </si>
  <si>
    <t>151101102</t>
  </si>
  <si>
    <t>Zřízení příložného pažení a rozepření stěn rýh hl do 4 m</t>
  </si>
  <si>
    <t>-1895815092</t>
  </si>
  <si>
    <t>5*3,5*2</t>
  </si>
  <si>
    <t>146</t>
  </si>
  <si>
    <t>151101112</t>
  </si>
  <si>
    <t>Odstranění příložného pažení a rozepření stěn rýh hl do 4 m</t>
  </si>
  <si>
    <t>-1955953951</t>
  </si>
  <si>
    <t>162701101</t>
  </si>
  <si>
    <t>Vodorovné přemístění do 6000 m výkopku/sypaniny z horniny tř. 1 až 4</t>
  </si>
  <si>
    <t>-1546455023</t>
  </si>
  <si>
    <t>rýha-zásyp</t>
  </si>
  <si>
    <t>171201201</t>
  </si>
  <si>
    <t>Uložení sypaniny na skládky</t>
  </si>
  <si>
    <t>-511496748</t>
  </si>
  <si>
    <t>5</t>
  </si>
  <si>
    <t>171201211</t>
  </si>
  <si>
    <t>Poplatek za uložení odpadu ze sypaniny na skládce (skládkovné)</t>
  </si>
  <si>
    <t>t</t>
  </si>
  <si>
    <t>1660384992</t>
  </si>
  <si>
    <t>odvoz*1,8</t>
  </si>
  <si>
    <t>6</t>
  </si>
  <si>
    <t>174101101</t>
  </si>
  <si>
    <t>Zásyp jam, šachet rýh nebo kolem objektů sypaninou se zhutněním</t>
  </si>
  <si>
    <t>-2028554784</t>
  </si>
  <si>
    <t>rýha1-lože</t>
  </si>
  <si>
    <t>Zakládání</t>
  </si>
  <si>
    <t>7</t>
  </si>
  <si>
    <t>212752212</t>
  </si>
  <si>
    <t>Trativod z drenážních trubek plastových flexibilních D do 100 mm včetně lože otevřený výkop</t>
  </si>
  <si>
    <t>m</t>
  </si>
  <si>
    <t>2147437877</t>
  </si>
  <si>
    <t>2*9+6</t>
  </si>
  <si>
    <t>8</t>
  </si>
  <si>
    <t>271532212</t>
  </si>
  <si>
    <t>Podsyp pod základové konstrukce se zhutněním z hrubého kameniva frakce 16 až 32 mm</t>
  </si>
  <si>
    <t>459185556</t>
  </si>
  <si>
    <t>7,9*3,7*0,6</t>
  </si>
  <si>
    <t>"R" 7,9*3,7*0,6</t>
  </si>
  <si>
    <t>9</t>
  </si>
  <si>
    <t>273321411</t>
  </si>
  <si>
    <t>Základové desky ze ŽB bez zvýšených nároků na prostředí tř. C 20/25</t>
  </si>
  <si>
    <t>1159437245</t>
  </si>
  <si>
    <t>8,05*4,15*0,15</t>
  </si>
  <si>
    <t>"R" 8,05*4,15*0,15</t>
  </si>
  <si>
    <t>10</t>
  </si>
  <si>
    <t>273351215</t>
  </si>
  <si>
    <t>Zřízení bednění stěn základových desek</t>
  </si>
  <si>
    <t>1828950941</t>
  </si>
  <si>
    <t>(8,05+4,15)*2*0,15</t>
  </si>
  <si>
    <t>"R" (8,05+4,15)*2*0,15</t>
  </si>
  <si>
    <t>11</t>
  </si>
  <si>
    <t>273351216</t>
  </si>
  <si>
    <t>Odstranění bednění stěn základových desek</t>
  </si>
  <si>
    <t>-1982905860</t>
  </si>
  <si>
    <t>12</t>
  </si>
  <si>
    <t>273361821</t>
  </si>
  <si>
    <t>Výztuž základových desek betonářskou ocelí 10 505 (R)</t>
  </si>
  <si>
    <t>-184585828</t>
  </si>
  <si>
    <t>"napojení na stáv budovu"  14*0,5*0,000888</t>
  </si>
  <si>
    <t>13</t>
  </si>
  <si>
    <t>273362021</t>
  </si>
  <si>
    <t>Výztuž základových desek svařovanými sítěmi Kari</t>
  </si>
  <si>
    <t>-318729767</t>
  </si>
  <si>
    <t>8,05*4,15*0,00444*1,15</t>
  </si>
  <si>
    <t>"R" 8,05*4,15*0,00444*1,15*3</t>
  </si>
  <si>
    <t>14</t>
  </si>
  <si>
    <t>274313611</t>
  </si>
  <si>
    <t>Základové pásy z betonu tř. C 16/20</t>
  </si>
  <si>
    <t>203462628</t>
  </si>
  <si>
    <t>2*2,2*0,5*0,5</t>
  </si>
  <si>
    <t>2*3,6*0,5*0,75</t>
  </si>
  <si>
    <t>2*2,1*0,5*1</t>
  </si>
  <si>
    <t>4,4*0,5*1</t>
  </si>
  <si>
    <t>"R" 6</t>
  </si>
  <si>
    <t>279113134</t>
  </si>
  <si>
    <t>Základová zeď tl do 300 mm z tvárnic ztraceného bednění včetně výplně z betonu tř. C 16/20</t>
  </si>
  <si>
    <t>-1867576707</t>
  </si>
  <si>
    <t>(4,2+2*7,9)*0,75</t>
  </si>
  <si>
    <t>"R"  (4,2+2*7,9)*0,5</t>
  </si>
  <si>
    <t>16</t>
  </si>
  <si>
    <t>279361821</t>
  </si>
  <si>
    <t>Výztuž základových zdí nosných betonářskou ocelí 10 505</t>
  </si>
  <si>
    <t>1939740018</t>
  </si>
  <si>
    <t>"svisle pr. 12"  1,1*80*0,000888</t>
  </si>
  <si>
    <t>"vodorovně pr. 12"  2*20*3*0,000888</t>
  </si>
  <si>
    <t>"rezerva"  0,185*0,2</t>
  </si>
  <si>
    <t>Svislé a kompletní konstrukce</t>
  </si>
  <si>
    <t>17</t>
  </si>
  <si>
    <t>311272223R</t>
  </si>
  <si>
    <t>Zdivo nosné tl 250 mm z pórobetonových  tvárnic PORFIX</t>
  </si>
  <si>
    <t>1490820268</t>
  </si>
  <si>
    <t>2*7,9*2,5*0,25</t>
  </si>
  <si>
    <t>4,2*2,5*0,25</t>
  </si>
  <si>
    <t>-(1,6*0,6*2+1,09*2)*0,25</t>
  </si>
  <si>
    <t>3,7*0,3*0,25</t>
  </si>
  <si>
    <t>18</t>
  </si>
  <si>
    <t>317121151</t>
  </si>
  <si>
    <t>Montáž ŽB překladů prefabrikovaných do rýh světlosti otvoru do 1050 mm</t>
  </si>
  <si>
    <t>kus</t>
  </si>
  <si>
    <t>704270723</t>
  </si>
  <si>
    <t>19</t>
  </si>
  <si>
    <t>M</t>
  </si>
  <si>
    <t>5932111201</t>
  </si>
  <si>
    <t>překlad železobetonový -dodávka</t>
  </si>
  <si>
    <t>-65813685</t>
  </si>
  <si>
    <t>20</t>
  </si>
  <si>
    <t>317143521R</t>
  </si>
  <si>
    <t>Překlady nosné z pórobetonu PORFIX 1500 x 250 x 125</t>
  </si>
  <si>
    <t>-1584080092</t>
  </si>
  <si>
    <t>317143525R</t>
  </si>
  <si>
    <t>Překlady nosné z pórobetonu PORFIX  1 800 x 250 x 125</t>
  </si>
  <si>
    <t>-1834166127</t>
  </si>
  <si>
    <t>Vodorovné konstrukce</t>
  </si>
  <si>
    <t>22</t>
  </si>
  <si>
    <t>411361821</t>
  </si>
  <si>
    <t>Výztuž stropů betonářskou ocelí 10 505</t>
  </si>
  <si>
    <t>-1189572595</t>
  </si>
  <si>
    <t>"v místě průchodu"</t>
  </si>
  <si>
    <t>"pr 12"  8*3,2*0,000888</t>
  </si>
  <si>
    <t>"pr 6"  1*17*0,000222</t>
  </si>
  <si>
    <t>23</t>
  </si>
  <si>
    <t>411362021</t>
  </si>
  <si>
    <t>Výztuž stropů svařovanými sítěmi Kari</t>
  </si>
  <si>
    <t>482814554</t>
  </si>
  <si>
    <t>(8,05*4,15+3,2*0,3)*0,0079*1,15</t>
  </si>
  <si>
    <t>"R" (8,05*4,15+3,2*0,3)*0,0079*1,15*4</t>
  </si>
  <si>
    <t>24</t>
  </si>
  <si>
    <t>411321414</t>
  </si>
  <si>
    <t>Stropy deskové ze ŽB tř. C 25/30</t>
  </si>
  <si>
    <t>1328060322</t>
  </si>
  <si>
    <t>(8,05*4,15+3,2*0,3)*0,18</t>
  </si>
  <si>
    <t>"R" (8,05*4,15+3,2*0,3)*0,18</t>
  </si>
  <si>
    <t>25</t>
  </si>
  <si>
    <t>411351101</t>
  </si>
  <si>
    <t>Zřízení bednění stropů deskových</t>
  </si>
  <si>
    <t>192102012</t>
  </si>
  <si>
    <t>3,65*7,8+2,8*0,3</t>
  </si>
  <si>
    <t>(8,35+4,15)*2*0,15</t>
  </si>
  <si>
    <t>26</t>
  </si>
  <si>
    <t>411351102</t>
  </si>
  <si>
    <t>Odstranění bednění stropů deskových</t>
  </si>
  <si>
    <t>28343089</t>
  </si>
  <si>
    <t>27</t>
  </si>
  <si>
    <t>411354171</t>
  </si>
  <si>
    <t>Zřízení podpěrné konstrukce stropů v do 4 m pro zatížení do 5 kPa</t>
  </si>
  <si>
    <t>-1561930235</t>
  </si>
  <si>
    <t>28</t>
  </si>
  <si>
    <t>411354172</t>
  </si>
  <si>
    <t>Odstranění podpěrné konstrukce stropů v do 4 m pro zatížení do 5 kPa</t>
  </si>
  <si>
    <t>2074837078</t>
  </si>
  <si>
    <t>29</t>
  </si>
  <si>
    <t>451573111</t>
  </si>
  <si>
    <t>Lože pod potrubí otevřený výkop ze štěrkopísku</t>
  </si>
  <si>
    <t>-1808605977</t>
  </si>
  <si>
    <t>"dešťová kanalizace"</t>
  </si>
  <si>
    <t>7*(0,8*0,55-pi*(0,075)^2)</t>
  </si>
  <si>
    <t>Úpravy povrchů, podlahy a osazování výplní</t>
  </si>
  <si>
    <t>30</t>
  </si>
  <si>
    <t>611321141</t>
  </si>
  <si>
    <t>Vápenocementová omítka štuková dvouvrstvá vnitřních stropů rovných nanášená ručně</t>
  </si>
  <si>
    <t>990915671</t>
  </si>
  <si>
    <t>31</t>
  </si>
  <si>
    <t>612142001</t>
  </si>
  <si>
    <t>Potažení vnitřních stěn sklovláknitým pletivem vtlačeným do tenkovrstvé hmoty</t>
  </si>
  <si>
    <t>-1629519395</t>
  </si>
  <si>
    <t>32</t>
  </si>
  <si>
    <t>612381031</t>
  </si>
  <si>
    <t>Tenkovrstvá minerální zrnitá omítka tl. 3,0 mm včetně penetrace vnitřních stěn</t>
  </si>
  <si>
    <t>-718237577</t>
  </si>
  <si>
    <t>(7,9+3,6)*2*2,35</t>
  </si>
  <si>
    <t>-(1,09*2+1,6*0,6+2,8*2,35)</t>
  </si>
  <si>
    <t>2*(1,6+0,6*2)*0,2</t>
  </si>
  <si>
    <t>(1,09+2*2)*0,2</t>
  </si>
  <si>
    <t>(2,8+2*2,35)*0,3</t>
  </si>
  <si>
    <t>33</t>
  </si>
  <si>
    <t>619995001</t>
  </si>
  <si>
    <t>Začištění omítek kolem oken, dveří, podlah nebo obkladů</t>
  </si>
  <si>
    <t>717159554</t>
  </si>
  <si>
    <t>"103"</t>
  </si>
  <si>
    <t>2,8+2*2,35</t>
  </si>
  <si>
    <t>(0,8+2*2)*2</t>
  </si>
  <si>
    <t>"101"</t>
  </si>
  <si>
    <t>(0,8+2*2)</t>
  </si>
  <si>
    <t>1,6+2*2,2</t>
  </si>
  <si>
    <t>34</t>
  </si>
  <si>
    <t>62001</t>
  </si>
  <si>
    <t>začišgění venokvní omítky po výměně dveří</t>
  </si>
  <si>
    <t>kpl</t>
  </si>
  <si>
    <t>135287249</t>
  </si>
  <si>
    <t>35</t>
  </si>
  <si>
    <t>622211021</t>
  </si>
  <si>
    <t>Montáž kontaktního zateplení vnějších stěn z polystyrénových desek tl do 120 mm</t>
  </si>
  <si>
    <t>-1071088012</t>
  </si>
  <si>
    <t>"sokl dle skladby SO 1"</t>
  </si>
  <si>
    <t>8,2*(1+0,5)*0,5</t>
  </si>
  <si>
    <t>4,5*1,05</t>
  </si>
  <si>
    <t>(8,2*(1,1+0,5)-1)*0,5</t>
  </si>
  <si>
    <t>36</t>
  </si>
  <si>
    <t>283763540</t>
  </si>
  <si>
    <t>deska fasádní polystyrénová izolační Perimeter N PER 30 (EPS P) 1250 x 600 x 100 mm</t>
  </si>
  <si>
    <t>1524470811</t>
  </si>
  <si>
    <t>sokl*1,02</t>
  </si>
  <si>
    <t>37</t>
  </si>
  <si>
    <t>622211031</t>
  </si>
  <si>
    <t>Montáž kontaktního zateplení vnějších stěn z polystyrénových desek tl do 160 mm</t>
  </si>
  <si>
    <t>-1133399140</t>
  </si>
  <si>
    <t>"fasáda dle skladby ST 1"</t>
  </si>
  <si>
    <t>"západ"</t>
  </si>
  <si>
    <t>8,2*2,7</t>
  </si>
  <si>
    <t>"sever"</t>
  </si>
  <si>
    <t>4,5*2,7</t>
  </si>
  <si>
    <t>-1,09*2</t>
  </si>
  <si>
    <t>"východ"</t>
  </si>
  <si>
    <t>-2*1,6*0,6</t>
  </si>
  <si>
    <t>38</t>
  </si>
  <si>
    <t>283759510</t>
  </si>
  <si>
    <t>deska fasádní polystyrénová EPS 70 F 1000 x 500 x 140 mm</t>
  </si>
  <si>
    <t>1361734663</t>
  </si>
  <si>
    <t>fasáda*1,02</t>
  </si>
  <si>
    <t>39</t>
  </si>
  <si>
    <t>622252001</t>
  </si>
  <si>
    <t>Montáž zakládacích soklových lišt kontaktního zateplení</t>
  </si>
  <si>
    <t>1472193839</t>
  </si>
  <si>
    <t>8,2*2-1+4,5</t>
  </si>
  <si>
    <t>40</t>
  </si>
  <si>
    <t>590516340</t>
  </si>
  <si>
    <t>lišta zakládací LO 143 mm tl.1,0mm</t>
  </si>
  <si>
    <t>746299788</t>
  </si>
  <si>
    <t>19,900*1,05</t>
  </si>
  <si>
    <t>41</t>
  </si>
  <si>
    <t>622252002</t>
  </si>
  <si>
    <t>Montáž ostatních lišt kontaktního zateplení</t>
  </si>
  <si>
    <t>-91809479</t>
  </si>
  <si>
    <t>"rohové"</t>
  </si>
  <si>
    <t>2,7*2+1,1*2</t>
  </si>
  <si>
    <t>"kolem oken a dveří"</t>
  </si>
  <si>
    <t>2*(1,6+0,6)*2</t>
  </si>
  <si>
    <t>1,09+2*2</t>
  </si>
  <si>
    <t>42</t>
  </si>
  <si>
    <t>590514800</t>
  </si>
  <si>
    <t>lišta rohová Al 10/10 cm s tkaninou bal. 2,5 m</t>
  </si>
  <si>
    <t>-24208261</t>
  </si>
  <si>
    <t>21,490*1,05</t>
  </si>
  <si>
    <t>43</t>
  </si>
  <si>
    <t>622511111</t>
  </si>
  <si>
    <t>Tenkovrstvá akrylátová mozaiková střednězrnná omítka včetně penetrace vnějších stěn</t>
  </si>
  <si>
    <t>1550682032</t>
  </si>
  <si>
    <t>2*0,2*0,2</t>
  </si>
  <si>
    <t>44</t>
  </si>
  <si>
    <t>622531021</t>
  </si>
  <si>
    <t>Tenkovrstvá silikonová zrnitá omítka tl. 2,0 mm včetně penetrace vnějších stěn</t>
  </si>
  <si>
    <t>-1110166850</t>
  </si>
  <si>
    <t>"ostění otvorů"</t>
  </si>
  <si>
    <t>45</t>
  </si>
  <si>
    <t>629991011</t>
  </si>
  <si>
    <t>Zakrytí výplní otvorů a svislých ploch fólií přilepenou lepící páskou</t>
  </si>
  <si>
    <t>1200134838</t>
  </si>
  <si>
    <t>2*1,6*0,6</t>
  </si>
  <si>
    <t>1,09*2</t>
  </si>
  <si>
    <t>46</t>
  </si>
  <si>
    <t>631311115</t>
  </si>
  <si>
    <t>Mazanina tl do 80 mm z betonu prostého bez zvýšených nároků na prostředí tř. C 20/25</t>
  </si>
  <si>
    <t>1308685236</t>
  </si>
  <si>
    <t>P01*0,07</t>
  </si>
  <si>
    <t>143</t>
  </si>
  <si>
    <t>631311125</t>
  </si>
  <si>
    <t>Mazanina tl do 120 mm z betonu prostého bez zvýšených nároků na prostředí tř. C 20/25</t>
  </si>
  <si>
    <t>1633935325</t>
  </si>
  <si>
    <t>3,5*0,5*0,2</t>
  </si>
  <si>
    <t>"1.03"  2,1*3,4*0,2</t>
  </si>
  <si>
    <t>47</t>
  </si>
  <si>
    <t>631319171</t>
  </si>
  <si>
    <t>Příplatek k mazanině tl do 80 mm za stržení povrchu spodní vrstvy před vložením výztuže</t>
  </si>
  <si>
    <t>1666783358</t>
  </si>
  <si>
    <t>144</t>
  </si>
  <si>
    <t>631319173</t>
  </si>
  <si>
    <t>Příplatek k mazanině tl do 120 mm za stržení povrchu spodní vrstvy před vložením výztuže</t>
  </si>
  <si>
    <t>-1323960960</t>
  </si>
  <si>
    <t>48</t>
  </si>
  <si>
    <t>631362021</t>
  </si>
  <si>
    <t>Výztuž mazanin svařovanými sítěmi Kari</t>
  </si>
  <si>
    <t>851884931</t>
  </si>
  <si>
    <t>P01*0,00444*1,15*2</t>
  </si>
  <si>
    <t>3,5*0,5*0,00444*1,15*2</t>
  </si>
  <si>
    <t>"1.03"  2,1*3,4*0,00444*1,15*2</t>
  </si>
  <si>
    <t>"R" 0,4</t>
  </si>
  <si>
    <t>49</t>
  </si>
  <si>
    <t>642944121</t>
  </si>
  <si>
    <t>Osazování ocelových zárubní dodatečné pl do 2,5 m2</t>
  </si>
  <si>
    <t>1878609416</t>
  </si>
  <si>
    <t>50</t>
  </si>
  <si>
    <t>553311170</t>
  </si>
  <si>
    <t>zárubeň ocelová pro běžné zdění H 110 800 L/P</t>
  </si>
  <si>
    <t>-930903439</t>
  </si>
  <si>
    <t>Trubní vedení</t>
  </si>
  <si>
    <t>51</t>
  </si>
  <si>
    <t>871315221</t>
  </si>
  <si>
    <t>Kanalizační potrubí z tvrdého PVC-systém KG tuhost třídy SN8 DN150</t>
  </si>
  <si>
    <t>-1090570175</t>
  </si>
  <si>
    <t>"dešťová kanaliazce"  7</t>
  </si>
  <si>
    <t>52</t>
  </si>
  <si>
    <t>89001</t>
  </si>
  <si>
    <t>napojení nové dešťové kanaliazce na stáv. šachtu</t>
  </si>
  <si>
    <t>-2014088265</t>
  </si>
  <si>
    <t>Ostatní konstrukce a práce, bourání</t>
  </si>
  <si>
    <t>142</t>
  </si>
  <si>
    <t>919735124</t>
  </si>
  <si>
    <t>Řezání stávajícího betonového krytu hl do 200 mm</t>
  </si>
  <si>
    <t>366952339</t>
  </si>
  <si>
    <t>"pro kanál ÚT"</t>
  </si>
  <si>
    <t>2*3,5</t>
  </si>
  <si>
    <t>53</t>
  </si>
  <si>
    <t>919735126</t>
  </si>
  <si>
    <t>Řezání stávajícího betonového krytu hl do 300 mm</t>
  </si>
  <si>
    <t>-651204996</t>
  </si>
  <si>
    <t>2*8,45+2*7,65+3,35+4,75</t>
  </si>
  <si>
    <t>4,2+4,6</t>
  </si>
  <si>
    <t>54</t>
  </si>
  <si>
    <t>941111131</t>
  </si>
  <si>
    <t>Montáž lešení řadového trubkového lehkého s podlahami zatížení do 200 kg/m2 š do 1,5 m v do 10 m</t>
  </si>
  <si>
    <t>1172375626</t>
  </si>
  <si>
    <t>2*(8,2+1,5)*3</t>
  </si>
  <si>
    <t>(4,5+2*1,5)*3,5</t>
  </si>
  <si>
    <t>"R"  60</t>
  </si>
  <si>
    <t>55</t>
  </si>
  <si>
    <t>941111231</t>
  </si>
  <si>
    <t>Příplatek k lešení řadovému trubkovému lehkému s podlahami š 1,5 m v 10 m za první a ZKD den použití</t>
  </si>
  <si>
    <t>-1129101914</t>
  </si>
  <si>
    <t>"nájem 20 dnů"  lešení*20</t>
  </si>
  <si>
    <t>56</t>
  </si>
  <si>
    <t>941111831</t>
  </si>
  <si>
    <t>Demontáž lešení řadového trubkového lehkého s podlahami zatížení do 200 kg/m2 š do 1,5 m v do 10 m</t>
  </si>
  <si>
    <t>768612646</t>
  </si>
  <si>
    <t>57</t>
  </si>
  <si>
    <t>949101111</t>
  </si>
  <si>
    <t>Lešení pomocné pro objekty pozemních staveb s lešeňovou podlahou v do 1,9 m zatížení do 150 kg/m2</t>
  </si>
  <si>
    <t>1541376704</t>
  </si>
  <si>
    <t>58</t>
  </si>
  <si>
    <t>952901111</t>
  </si>
  <si>
    <t>Vyčištění budov bytové a občanské výstavby při výšce podlaží do 4 m</t>
  </si>
  <si>
    <t>-1782174124</t>
  </si>
  <si>
    <t>2,2*3,4</t>
  </si>
  <si>
    <t>59</t>
  </si>
  <si>
    <t>953945132R</t>
  </si>
  <si>
    <t>vyvrtání otvoru pro kotvení ŽBdesky do stáv. objeku</t>
  </si>
  <si>
    <t>1935243267</t>
  </si>
  <si>
    <t>60</t>
  </si>
  <si>
    <t>953945132R1</t>
  </si>
  <si>
    <t>vyvrtání otvoru pro kotvení zdiva ze ztraceného bednění do zákl. pasu</t>
  </si>
  <si>
    <t>1412725748</t>
  </si>
  <si>
    <t>141</t>
  </si>
  <si>
    <t>965041441</t>
  </si>
  <si>
    <t>Bourání podkladů pod dlažby nebo mazanin škvárobetonových tl přes 100 mm pl přes 4 m2</t>
  </si>
  <si>
    <t>-747043093</t>
  </si>
  <si>
    <t>"pro kanál ÚT v podlaze"</t>
  </si>
  <si>
    <t>"1.03"  2,1*3,4*0,5</t>
  </si>
  <si>
    <t>"R"  4</t>
  </si>
  <si>
    <t>61</t>
  </si>
  <si>
    <t>967031132</t>
  </si>
  <si>
    <t>Přisekání rovných ostění v cihelném zdivu na MV nebo MVC</t>
  </si>
  <si>
    <t>1843923649</t>
  </si>
  <si>
    <t>"průchod"</t>
  </si>
  <si>
    <t>2*2,35*0,3</t>
  </si>
  <si>
    <t>62</t>
  </si>
  <si>
    <t>968072455</t>
  </si>
  <si>
    <t>Vybourání kovových dveřních zárubní pl do 2 m2</t>
  </si>
  <si>
    <t>648375362</t>
  </si>
  <si>
    <t>0,8*2*2</t>
  </si>
  <si>
    <t>63</t>
  </si>
  <si>
    <t>968072456</t>
  </si>
  <si>
    <t>Vybourání kovových dveřních zárubní pl přes 2 m2</t>
  </si>
  <si>
    <t>405553320</t>
  </si>
  <si>
    <t>1,6*2</t>
  </si>
  <si>
    <t>64</t>
  </si>
  <si>
    <t>971033641</t>
  </si>
  <si>
    <t>Vybourání otvorů ve zdivu cihelném pl do 4 m2 na MVC nebo MV tl do 300 mm</t>
  </si>
  <si>
    <t>-83062271</t>
  </si>
  <si>
    <t>"pro dveře"  0,8*2*0,25</t>
  </si>
  <si>
    <t>"průchod"  2,8*2,35*0,3</t>
  </si>
  <si>
    <t>65</t>
  </si>
  <si>
    <t>973031824</t>
  </si>
  <si>
    <t>Vysekání kapes ve zdivu cihelném na MV nebo MVC pro zavázání zdí tl do 300 mm</t>
  </si>
  <si>
    <t>-185587835</t>
  </si>
  <si>
    <t>2*2,5</t>
  </si>
  <si>
    <t>66</t>
  </si>
  <si>
    <t>974031664</t>
  </si>
  <si>
    <t>Vysekání rýh ve zdivu cihelném pro vtahování nosníků hl do 150 mm v do 150 mm</t>
  </si>
  <si>
    <t>668932014</t>
  </si>
  <si>
    <t>"pro nové dveře"</t>
  </si>
  <si>
    <t>2*1,4</t>
  </si>
  <si>
    <t>67</t>
  </si>
  <si>
    <t>99001</t>
  </si>
  <si>
    <t>Rozebrání potřebné části palisádového schodiště a zpětné dorovnání k novému objektu</t>
  </si>
  <si>
    <t>soub</t>
  </si>
  <si>
    <t>-1216985104</t>
  </si>
  <si>
    <t>68</t>
  </si>
  <si>
    <t>99002</t>
  </si>
  <si>
    <t>Ostatní drobné konstrukce a práce (sekání, průrazy, začištění apod.</t>
  </si>
  <si>
    <t>HZS</t>
  </si>
  <si>
    <t>337597890</t>
  </si>
  <si>
    <t>997</t>
  </si>
  <si>
    <t>Přesun sutě</t>
  </si>
  <si>
    <t>69</t>
  </si>
  <si>
    <t>997013111</t>
  </si>
  <si>
    <t>Vnitrostaveništní doprava suti a vybouraných hmot pro budovy v do 6 m s použitím mechanizace</t>
  </si>
  <si>
    <t>75659664</t>
  </si>
  <si>
    <t>70</t>
  </si>
  <si>
    <t>997013501</t>
  </si>
  <si>
    <t>Odvoz suti a vybouraných hmot na skládku nebo meziskládku do 1 km se složením</t>
  </si>
  <si>
    <t>-644252856</t>
  </si>
  <si>
    <t>71</t>
  </si>
  <si>
    <t>997013509</t>
  </si>
  <si>
    <t>Příplatek k odvozu suti a vybouraných hmot na skládku ZKD 1 km přes 1 km</t>
  </si>
  <si>
    <t>-1195281761</t>
  </si>
  <si>
    <t>P</t>
  </si>
  <si>
    <t>Poznámka k položce:
skládka Rtyně v Podkrkonoší do 6 km</t>
  </si>
  <si>
    <t>25,65*5 'Přepočtené koeficientem množství</t>
  </si>
  <si>
    <t>72</t>
  </si>
  <si>
    <t>997013831R</t>
  </si>
  <si>
    <t>Poplatek za uložení stavebního odpadu na skládce (skládkovné)</t>
  </si>
  <si>
    <t>-793257286</t>
  </si>
  <si>
    <t>998</t>
  </si>
  <si>
    <t>Přesun hmot</t>
  </si>
  <si>
    <t>73</t>
  </si>
  <si>
    <t>998011001</t>
  </si>
  <si>
    <t>Přesun hmot pro budovy zděné v do 6 m</t>
  </si>
  <si>
    <t>-271507842</t>
  </si>
  <si>
    <t>PSV</t>
  </si>
  <si>
    <t>Práce a dodávky PSV</t>
  </si>
  <si>
    <t>711</t>
  </si>
  <si>
    <t>Izolace proti vodě, vlhkosti a plynům</t>
  </si>
  <si>
    <t>74</t>
  </si>
  <si>
    <t>711111001</t>
  </si>
  <si>
    <t>Provedení izolace proti zemní vlhkosti vodorovné za studena nátěrem penetračním</t>
  </si>
  <si>
    <t>16954604</t>
  </si>
  <si>
    <t>8,05*4,15</t>
  </si>
  <si>
    <t>75</t>
  </si>
  <si>
    <t>111631500</t>
  </si>
  <si>
    <t>lak asfaltový ALP/9 (t) bal 9 kg</t>
  </si>
  <si>
    <t>-113906873</t>
  </si>
  <si>
    <t>Poznámka k položce:
Spotřeba 0,3-0,4kg/m2 dle povrchu, ředidlo technický benzín</t>
  </si>
  <si>
    <t>izolacev*0,0003</t>
  </si>
  <si>
    <t>76</t>
  </si>
  <si>
    <t>711141559</t>
  </si>
  <si>
    <t>Provedení izolace proti zemní vlhkosti pásy přitavením vodorovné NAIP</t>
  </si>
  <si>
    <t>-729121690</t>
  </si>
  <si>
    <t>izolacev*2</t>
  </si>
  <si>
    <t>77</t>
  </si>
  <si>
    <t>628321340</t>
  </si>
  <si>
    <t>pás těžký asfaltovaný BITAGIT 40 MINERÁL (V60S40)</t>
  </si>
  <si>
    <t>1374578094</t>
  </si>
  <si>
    <t>izolacev*2*1,15</t>
  </si>
  <si>
    <t>78</t>
  </si>
  <si>
    <t>711193131</t>
  </si>
  <si>
    <t>Izolace proti zemní vlhkosti na svislé ploše těsnicí kaší AQUAFIN 2K</t>
  </si>
  <si>
    <t>257694765</t>
  </si>
  <si>
    <t>"pod terénem"  15</t>
  </si>
  <si>
    <t>79</t>
  </si>
  <si>
    <t>998711201</t>
  </si>
  <si>
    <t>Přesun hmot procentní pro izolace proti vodě, vlhkosti a plynům v objektech v do 6 m</t>
  </si>
  <si>
    <t>%</t>
  </si>
  <si>
    <t>-924531123</t>
  </si>
  <si>
    <t>712</t>
  </si>
  <si>
    <t>Povlakové krytiny</t>
  </si>
  <si>
    <t>80</t>
  </si>
  <si>
    <t>712001</t>
  </si>
  <si>
    <t>Kompl. dod. + mtž. střešní krytina - měkčené PVC tl. 1,5 mm mechanicky kotvená</t>
  </si>
  <si>
    <t>969315496</t>
  </si>
  <si>
    <t>Poznámka k položce:
cena obsahuje kompletní provedení vč. řešení všech detailů z plechu VIPLANYL a separační folie dle popisu v PD</t>
  </si>
  <si>
    <t>4,65*8,4</t>
  </si>
  <si>
    <t>81</t>
  </si>
  <si>
    <t>998712201</t>
  </si>
  <si>
    <t>Přesun hmot procentní pro krytiny povlakové v objektech v do 6 m</t>
  </si>
  <si>
    <t>116240950</t>
  </si>
  <si>
    <t>713</t>
  </si>
  <si>
    <t>Izolace tepelné</t>
  </si>
  <si>
    <t>82</t>
  </si>
  <si>
    <t>713121121</t>
  </si>
  <si>
    <t>Montáž izolace tepelné podlah volně kladenými rohožemi, pásy, dílci, deskami 2 vrstvy</t>
  </si>
  <si>
    <t>1173254742</t>
  </si>
  <si>
    <t>83</t>
  </si>
  <si>
    <t>283759190</t>
  </si>
  <si>
    <t>deska z pěnového polystyrenu EPS 200 S 1000 x 500 x 30 mm</t>
  </si>
  <si>
    <t>1694986689</t>
  </si>
  <si>
    <t>P01*2,04</t>
  </si>
  <si>
    <t>84</t>
  </si>
  <si>
    <t>713131141</t>
  </si>
  <si>
    <t>Montáž izolace tepelné stěn a základů lepením celoplošně rohoží, pásů, dílců, desek</t>
  </si>
  <si>
    <t>1862083628</t>
  </si>
  <si>
    <t>"základy pod terénem"</t>
  </si>
  <si>
    <t>85</t>
  </si>
  <si>
    <t>-1639161531</t>
  </si>
  <si>
    <t>15,000*1,02</t>
  </si>
  <si>
    <t>86</t>
  </si>
  <si>
    <t>713141151</t>
  </si>
  <si>
    <t>Montáž izolace tepelné střech plochých kladené volně 1 vrstva rohoží, pásů, dílců, desek</t>
  </si>
  <si>
    <t>193354194</t>
  </si>
  <si>
    <t>střecha*2</t>
  </si>
  <si>
    <t>87</t>
  </si>
  <si>
    <t>1991893478</t>
  </si>
  <si>
    <t>střecha*1,02</t>
  </si>
  <si>
    <t>88</t>
  </si>
  <si>
    <t>283763570</t>
  </si>
  <si>
    <t>deska fasádní polystyrénová izolační Perimeter N PER 30 (EPS P) 1250 x 600 x 140 mm</t>
  </si>
  <si>
    <t>-2114581807</t>
  </si>
  <si>
    <t>89</t>
  </si>
  <si>
    <t>713191132</t>
  </si>
  <si>
    <t>Montáž izolace tepelné podlah, stropů vrchem nebo střech překrytí separační fólií z PE</t>
  </si>
  <si>
    <t>-758773291</t>
  </si>
  <si>
    <t>90</t>
  </si>
  <si>
    <t>283231500</t>
  </si>
  <si>
    <t>fólie separační PE bal. 100 m2</t>
  </si>
  <si>
    <t>-902536447</t>
  </si>
  <si>
    <t>Poznámka k položce:
oddělení betonových nebo samonivelačních vyrovnávacích vrstev</t>
  </si>
  <si>
    <t>P01*1,1</t>
  </si>
  <si>
    <t>91</t>
  </si>
  <si>
    <t>998713201</t>
  </si>
  <si>
    <t>Přesun hmot procentní pro izolace tepelné v objektech v do 6 m</t>
  </si>
  <si>
    <t>638283875</t>
  </si>
  <si>
    <t>721</t>
  </si>
  <si>
    <t>Zdravotechnika - vnitřní kanalizace</t>
  </si>
  <si>
    <t>92</t>
  </si>
  <si>
    <t>721242115</t>
  </si>
  <si>
    <t>Lapač střešních splavenin z PP se zápachovou klapkou a lapacím košem DN 110</t>
  </si>
  <si>
    <t>1282465289</t>
  </si>
  <si>
    <t>93</t>
  </si>
  <si>
    <t>721290112</t>
  </si>
  <si>
    <t>Zkouška těsnosti potrubí kanalizace vodou do DN 200</t>
  </si>
  <si>
    <t>1362875162</t>
  </si>
  <si>
    <t>"dešťová kanaliazce"  5</t>
  </si>
  <si>
    <t>94</t>
  </si>
  <si>
    <t>998721201</t>
  </si>
  <si>
    <t>Přesun hmot procentní pro vnitřní kanalizace v objektech v do 6 m</t>
  </si>
  <si>
    <t>-1865034425</t>
  </si>
  <si>
    <t>762</t>
  </si>
  <si>
    <t>Konstrukce tesařské</t>
  </si>
  <si>
    <t>96</t>
  </si>
  <si>
    <t>762341047R</t>
  </si>
  <si>
    <t>Bednění střech rovných z desek OSB 2x tl 25 mm na pero a drážku - kotvení pomocí teleskopů</t>
  </si>
  <si>
    <t>-845854382</t>
  </si>
  <si>
    <t>97</t>
  </si>
  <si>
    <t>998762201</t>
  </si>
  <si>
    <t>Přesun hmot procentní pro kce tesařské v objektech v do 6 m</t>
  </si>
  <si>
    <t>878896103</t>
  </si>
  <si>
    <t>763</t>
  </si>
  <si>
    <t>Konstrukce suché výstavby</t>
  </si>
  <si>
    <t>98</t>
  </si>
  <si>
    <t>763111411</t>
  </si>
  <si>
    <t>SDK příčka tl 100 mm profil CW+UW 50 desky 2xA 12,5 TI 50 mm EI 60 Rw 50 dB</t>
  </si>
  <si>
    <t>-327225560</t>
  </si>
  <si>
    <t>4*2*2,35</t>
  </si>
  <si>
    <t>99</t>
  </si>
  <si>
    <t>763111717</t>
  </si>
  <si>
    <t>SDK příčka základní penetrační nátěr</t>
  </si>
  <si>
    <t>1453039804</t>
  </si>
  <si>
    <t>100</t>
  </si>
  <si>
    <t>998763401</t>
  </si>
  <si>
    <t>Přesun hmot procentní pro sádrokartonové konstrukce v objektech v do 6 m</t>
  </si>
  <si>
    <t>355378750</t>
  </si>
  <si>
    <t>764</t>
  </si>
  <si>
    <t>Konstrukce klempířské</t>
  </si>
  <si>
    <t>101</t>
  </si>
  <si>
    <t>764004801</t>
  </si>
  <si>
    <t>Demontáž podokapního žlabu do suti</t>
  </si>
  <si>
    <t>-331356015</t>
  </si>
  <si>
    <t>102</t>
  </si>
  <si>
    <t>764004861</t>
  </si>
  <si>
    <t>Demontáž svodu do suti</t>
  </si>
  <si>
    <t>-1556520551</t>
  </si>
  <si>
    <t>103</t>
  </si>
  <si>
    <t>764226446</t>
  </si>
  <si>
    <t>Oplechování parapetů rovných celoplošně lepené z Al plechu rš 500 mm</t>
  </si>
  <si>
    <t>359992302</t>
  </si>
  <si>
    <t>2*1,6</t>
  </si>
  <si>
    <t>104</t>
  </si>
  <si>
    <t>764521404</t>
  </si>
  <si>
    <t>Žlab podokapní půlkruhový z Al plechu rš 330 mm</t>
  </si>
  <si>
    <t>1906057589</t>
  </si>
  <si>
    <t>10+8,2</t>
  </si>
  <si>
    <t>105</t>
  </si>
  <si>
    <t>764521444</t>
  </si>
  <si>
    <t>Kotlík oválný (trychtýřový) pro podokapní žlaby z Al plechu 330/100 mm</t>
  </si>
  <si>
    <t>581311224</t>
  </si>
  <si>
    <t>106</t>
  </si>
  <si>
    <t>764528422</t>
  </si>
  <si>
    <t>Svody kruhové včetně objímek, kolen, odskoků z Al plechu průměru 100 mm</t>
  </si>
  <si>
    <t>1634157454</t>
  </si>
  <si>
    <t>1+4</t>
  </si>
  <si>
    <t>107</t>
  </si>
  <si>
    <t>998764201</t>
  </si>
  <si>
    <t>Přesun hmot procentní pro konstrukce klempířské v objektech v do 6 m</t>
  </si>
  <si>
    <t>393459563</t>
  </si>
  <si>
    <t>766</t>
  </si>
  <si>
    <t>Konstrukce truhlářské</t>
  </si>
  <si>
    <t>108</t>
  </si>
  <si>
    <t>766660001</t>
  </si>
  <si>
    <t>Montáž dveřních křídel otvíravých 1křídlových š do 0,8 m do ocelové zárubně</t>
  </si>
  <si>
    <t>-750872227</t>
  </si>
  <si>
    <t>109</t>
  </si>
  <si>
    <t>766001</t>
  </si>
  <si>
    <t>dveře vnitřní plné CPL laminát</t>
  </si>
  <si>
    <t>ks</t>
  </si>
  <si>
    <t>317804352</t>
  </si>
  <si>
    <t>110</t>
  </si>
  <si>
    <t>766660722</t>
  </si>
  <si>
    <t>Montáž dveřního kování - zámku</t>
  </si>
  <si>
    <t>177218383</t>
  </si>
  <si>
    <t>111</t>
  </si>
  <si>
    <t>766002</t>
  </si>
  <si>
    <t>dveřní ování vč. vložky FAB dodávka</t>
  </si>
  <si>
    <t>1063735335</t>
  </si>
  <si>
    <t>112</t>
  </si>
  <si>
    <t>766691914</t>
  </si>
  <si>
    <t>Vyvěšení nebo zavěšení dřevěných křídel dveří pl do 2 m2</t>
  </si>
  <si>
    <t>-2068388104</t>
  </si>
  <si>
    <t>113</t>
  </si>
  <si>
    <t>7669001</t>
  </si>
  <si>
    <t>Kompl. dod. + mtž. dveře plastové bílé prosklené bezp. sklem dvoukřídlé bílé vel. 1 840 x 2 070</t>
  </si>
  <si>
    <t>545360507</t>
  </si>
  <si>
    <t>Poznámka k položce:
cena zahrnuje kompletní provedení dle popisu v PD vč. kování a zárubně</t>
  </si>
  <si>
    <t>114</t>
  </si>
  <si>
    <t>7669002</t>
  </si>
  <si>
    <t>Kompl. dod. + mtž. dveře plastové bílé plné jednokřídlé bílé vel. 1 090 x 2 070</t>
  </si>
  <si>
    <t>1874091963</t>
  </si>
  <si>
    <t>115</t>
  </si>
  <si>
    <t>7669003</t>
  </si>
  <si>
    <t>Kompl. dod. + mtž. dveře plastové bílé plné jednokřídlé bílé vel. 900 x 2 020</t>
  </si>
  <si>
    <t>-1183816588</t>
  </si>
  <si>
    <t>116</t>
  </si>
  <si>
    <t>7669004</t>
  </si>
  <si>
    <t>Kompl. dod. + mtž. okno plastové bílé  vel. 1 600 x 600</t>
  </si>
  <si>
    <t>-149541391</t>
  </si>
  <si>
    <t xml:space="preserve">Poznámka k položce:
cena zahrnuje kompletní provedení dle popisu v PD vč. kování </t>
  </si>
  <si>
    <t>117</t>
  </si>
  <si>
    <t>7669005</t>
  </si>
  <si>
    <t>Kompl. dod. + mtž. vnitřní parapet MDF deska dl. 1 600 mm</t>
  </si>
  <si>
    <t>-947763463</t>
  </si>
  <si>
    <t>118</t>
  </si>
  <si>
    <t>998766201</t>
  </si>
  <si>
    <t>Přesun hmot procentní pro konstrukce truhlářské v objektech v do 6 m</t>
  </si>
  <si>
    <t>77953122</t>
  </si>
  <si>
    <t>767</t>
  </si>
  <si>
    <t>Konstrukce zámečnické</t>
  </si>
  <si>
    <t>119</t>
  </si>
  <si>
    <t>767001</t>
  </si>
  <si>
    <t>Kompl. dod. + mtž. ocelová mříž s dveřmi v novém průchodu vel. 2 800 x 2 350 - nátěr</t>
  </si>
  <si>
    <t>kg</t>
  </si>
  <si>
    <t>-293859758</t>
  </si>
  <si>
    <t>Poznámka k položce:
cena zahrnuje kompletní provedení dle popisu v PD vč. kotvení a povrchové úpravy</t>
  </si>
  <si>
    <t>120</t>
  </si>
  <si>
    <t>767002</t>
  </si>
  <si>
    <t>Kompl. dod. + mtž. nosná konstrukce ocelového venkovního schodiště - žárový pozink</t>
  </si>
  <si>
    <t>-1743179574</t>
  </si>
  <si>
    <t>121</t>
  </si>
  <si>
    <t>767003</t>
  </si>
  <si>
    <t>Kompl. dod. + mtž. podesta k venkovnímu schodišti pororošt PR - 33/11-30/3 ocel zinkovaná vel. 1 000 x 1 000</t>
  </si>
  <si>
    <t>368180788</t>
  </si>
  <si>
    <t>122</t>
  </si>
  <si>
    <t>767004</t>
  </si>
  <si>
    <t>Kompl. dod. + mtž. schod. stupeň pororošt PR - 33/11-30/3 ocel zinkovaná vel. 1 000 x 270</t>
  </si>
  <si>
    <t>1096009291</t>
  </si>
  <si>
    <t>123</t>
  </si>
  <si>
    <t>767005</t>
  </si>
  <si>
    <t>Kompl. dod. + mtž. schod. stupeň pororošt PR - 33/11-30/3 ocel zinkovaná vel. 1 000 x 240</t>
  </si>
  <si>
    <t>506832355</t>
  </si>
  <si>
    <t>124</t>
  </si>
  <si>
    <t>767006</t>
  </si>
  <si>
    <t>Kompl. dod. + mtž. nosná konstrukce zastřešní 1 a 2 - žárový pozink</t>
  </si>
  <si>
    <t>-1482554370</t>
  </si>
  <si>
    <t>125</t>
  </si>
  <si>
    <t>998767201</t>
  </si>
  <si>
    <t>Přesun hmot procentní pro zámečnické konstrukce v objektech v do 6 m</t>
  </si>
  <si>
    <t>-97118126</t>
  </si>
  <si>
    <t>771</t>
  </si>
  <si>
    <t>Podlahy z dlaždic</t>
  </si>
  <si>
    <t>126</t>
  </si>
  <si>
    <t>771474113</t>
  </si>
  <si>
    <t>Montáž soklíků z dlaždic keramických rovných flexibilní lepidlo v do 120 mm</t>
  </si>
  <si>
    <t>1510336338</t>
  </si>
  <si>
    <t>(3,65+7,9)*2-1-2,8+0,3*2+0,2*2</t>
  </si>
  <si>
    <t>2*2*4</t>
  </si>
  <si>
    <t>(2,2+3,5)*2-2,8-0,8+0,2*2</t>
  </si>
  <si>
    <t>127</t>
  </si>
  <si>
    <t>771574113</t>
  </si>
  <si>
    <t>Montáž podlah keramických režných hladkých lepených flexibilním lepidlem do 12 ks/m2</t>
  </si>
  <si>
    <t>-246591437</t>
  </si>
  <si>
    <t>"prohlížecí místnost"</t>
  </si>
  <si>
    <t>3,65*7,9+2,8*0,3+1,09*0,2</t>
  </si>
  <si>
    <t>2,1*3,5+1,1*0,2</t>
  </si>
  <si>
    <t>"chodba"  2,5*0,5</t>
  </si>
  <si>
    <t>128</t>
  </si>
  <si>
    <t>5976140801</t>
  </si>
  <si>
    <t>dlaždice keramické slinuté neglazované mrazuvzdorné TAURUS  29,8 x 29,8 x 0,9 cm</t>
  </si>
  <si>
    <t>95477076</t>
  </si>
  <si>
    <t>dlažba*1,1</t>
  </si>
  <si>
    <t>"na soklík"  44,5*0,1*1,15</t>
  </si>
  <si>
    <t>129</t>
  </si>
  <si>
    <t>771591111</t>
  </si>
  <si>
    <t>Podlahy penetrace podkladu</t>
  </si>
  <si>
    <t>-984072668</t>
  </si>
  <si>
    <t>dlažba*2</t>
  </si>
  <si>
    <t>130</t>
  </si>
  <si>
    <t>771591185</t>
  </si>
  <si>
    <t>Podlahy řezání keramických dlaždic rovné</t>
  </si>
  <si>
    <t>1149035470</t>
  </si>
  <si>
    <t>"na soklík"  36,300</t>
  </si>
  <si>
    <t>131</t>
  </si>
  <si>
    <t>771990111</t>
  </si>
  <si>
    <t>Vyrovnání podkladu samonivelační stěrkou tl 4 mm pevnosti 15 Mpa</t>
  </si>
  <si>
    <t>1453528944</t>
  </si>
  <si>
    <t>132</t>
  </si>
  <si>
    <t>998771201</t>
  </si>
  <si>
    <t>Přesun hmot procentní pro podlahy z dlaždic v objektech v do 6 m</t>
  </si>
  <si>
    <t>1545863326</t>
  </si>
  <si>
    <t>783</t>
  </si>
  <si>
    <t>Dokončovací práce - nátěry</t>
  </si>
  <si>
    <t>133</t>
  </si>
  <si>
    <t>783315101</t>
  </si>
  <si>
    <t>Jednonásobný syntetický standardní mezinátěr zámečnických konstrukcí</t>
  </si>
  <si>
    <t>-933762778</t>
  </si>
  <si>
    <t>"zárubeň"</t>
  </si>
  <si>
    <t>(0,8+2*2)*0,4</t>
  </si>
  <si>
    <t>134</t>
  </si>
  <si>
    <t>783317101</t>
  </si>
  <si>
    <t>Krycí jednonásobný syntetický standardní nátěr zámečnických konstrukcí</t>
  </si>
  <si>
    <t>-1931014074</t>
  </si>
  <si>
    <t>784</t>
  </si>
  <si>
    <t>Dokončovací práce - malby a tapety</t>
  </si>
  <si>
    <t>135</t>
  </si>
  <si>
    <t>784181101</t>
  </si>
  <si>
    <t>Základní akrylátová jednonásobná penetrace podkladu v místnostech výšky do 3,80m</t>
  </si>
  <si>
    <t>2083365812</t>
  </si>
  <si>
    <t>stěny+strop</t>
  </si>
  <si>
    <t>136</t>
  </si>
  <si>
    <t>784221101</t>
  </si>
  <si>
    <t>Dvojnásobné bílé malby  ze směsí za sucha dobře otěruvzdorných v místnostech do 3,80 m</t>
  </si>
  <si>
    <t>-840334399</t>
  </si>
  <si>
    <t>"SDK příčky"  2*2,35*8</t>
  </si>
  <si>
    <t>3,4*2,2</t>
  </si>
  <si>
    <t>(3,4+2,2)*2*2,4</t>
  </si>
  <si>
    <t>"ostatní"  30</t>
  </si>
  <si>
    <t>787</t>
  </si>
  <si>
    <t>Dokončovací práce - zasklívání</t>
  </si>
  <si>
    <t>137</t>
  </si>
  <si>
    <t>787317147</t>
  </si>
  <si>
    <t>Zasklívání střech PC profilem plným s UV ochranou s krycí a přítlačnou lištou tl 10 mm</t>
  </si>
  <si>
    <t>538193099</t>
  </si>
  <si>
    <t>3,85*3</t>
  </si>
  <si>
    <t>4,45*1,6</t>
  </si>
  <si>
    <t>138</t>
  </si>
  <si>
    <t>998787201</t>
  </si>
  <si>
    <t>Přesun hmot procentní pro zasklívání v objektech v do 6 m</t>
  </si>
  <si>
    <t>1255808467</t>
  </si>
  <si>
    <t>Práce a dodávky M</t>
  </si>
  <si>
    <t>21-M</t>
  </si>
  <si>
    <t>Elektromontáže</t>
  </si>
  <si>
    <t>140</t>
  </si>
  <si>
    <t>21002</t>
  </si>
  <si>
    <t>Kompl. dod. + mtž. zemnící pásek do základů</t>
  </si>
  <si>
    <t>-862699439</t>
  </si>
  <si>
    <t>2*8,5+5+2</t>
  </si>
  <si>
    <t>002 - Vytápění</t>
  </si>
  <si>
    <t xml:space="preserve"> </t>
  </si>
  <si>
    <t xml:space="preserve">    D1 - 713 - Tepelné izolace</t>
  </si>
  <si>
    <t xml:space="preserve">    D2 - 733 - Rozvody potrubí</t>
  </si>
  <si>
    <t xml:space="preserve">    D3 - 735 - Otopná tělesa</t>
  </si>
  <si>
    <t>D1</t>
  </si>
  <si>
    <t>713 - Tepelné izolace</t>
  </si>
  <si>
    <t>713462113</t>
  </si>
  <si>
    <t>TEPEL IZOL POTR SKRUZ PE DO DN 20MM NA SPONY</t>
  </si>
  <si>
    <t>D2</t>
  </si>
  <si>
    <t>733 - Rozvody potrubí</t>
  </si>
  <si>
    <t>733222102</t>
  </si>
  <si>
    <t>POTRUBÍ CU POLOTVRDÉ-MĚK PÁJENÍ D15</t>
  </si>
  <si>
    <t>733222103</t>
  </si>
  <si>
    <t>POTRUBÍ CU POLOTVRDÉ-MĚK PÁJENÍ D18</t>
  </si>
  <si>
    <t>733224225</t>
  </si>
  <si>
    <t>PŘÍPL POTR CU PŘÍPOJKA D 15x1</t>
  </si>
  <si>
    <t>KUS</t>
  </si>
  <si>
    <t>733291102</t>
  </si>
  <si>
    <t>ZKOUŠKA TĚSNOSTI POTRUBÍ CU -D 64</t>
  </si>
  <si>
    <t>734261226</t>
  </si>
  <si>
    <t>ŠROUBENÍ PŘÍMÉ VE4300 G 3/4"</t>
  </si>
  <si>
    <t>734211113</t>
  </si>
  <si>
    <t>VENTIL ODVZD G3/8 PN10-120°C TOPENÍ AUT.</t>
  </si>
  <si>
    <t>734231215</t>
  </si>
  <si>
    <t>VENTIL UZAVÍRACÍ VE3001 G 3/4"</t>
  </si>
  <si>
    <t>734291113</t>
  </si>
  <si>
    <t>KOHOUT PLNÍCÍ VYPOUŠ ČSN137061 G1/2</t>
  </si>
  <si>
    <t>734221686</t>
  </si>
  <si>
    <t>HLAVICE OVLÁDÁNÍ TERM VENTIL</t>
  </si>
  <si>
    <t>734261435</t>
  </si>
  <si>
    <t>Rohové regulační šroubení VK G 1/2X15</t>
  </si>
  <si>
    <t>D3</t>
  </si>
  <si>
    <t>735 - Otopná tělesa</t>
  </si>
  <si>
    <t>735152472</t>
  </si>
  <si>
    <t>TĚLESO VENTIL KOMPAKT10 V/L 600/800</t>
  </si>
  <si>
    <t>735152472.1</t>
  </si>
  <si>
    <t>TĚLESO VENTIL KOMPAKT20 V/L 600/1400</t>
  </si>
  <si>
    <t>735159240</t>
  </si>
  <si>
    <t>MTŽ PANEL TĚL</t>
  </si>
  <si>
    <t>003 - Elektroinstalace</t>
  </si>
  <si>
    <t>Soupis:</t>
  </si>
  <si>
    <t>003-1 - Strukturovaná kabeláž (SK)</t>
  </si>
  <si>
    <t>D1 - Strukturovaná kabeláž</t>
  </si>
  <si>
    <t xml:space="preserve">    D2 - RD03 – doplnění</t>
  </si>
  <si>
    <t xml:space="preserve">    D3 - Metalická strukturovaná kabeláž</t>
  </si>
  <si>
    <t>Strukturovaná kabeláž</t>
  </si>
  <si>
    <t>RD03 – doplnění</t>
  </si>
  <si>
    <t>Pol1</t>
  </si>
  <si>
    <t>Panel vyvazovací 1U 5úchytů  (ring run)</t>
  </si>
  <si>
    <t>Pol2</t>
  </si>
  <si>
    <t>Patch Panel 24 portů RJ45 UTP Cat.5e 1U,</t>
  </si>
  <si>
    <t>Pol3</t>
  </si>
  <si>
    <t>SFP modul pro opt.síť</t>
  </si>
  <si>
    <t>Metalická strukturovaná kabeláž</t>
  </si>
  <si>
    <t>Pol4</t>
  </si>
  <si>
    <t>Ukončení kabelu v rozvaděči - UTP</t>
  </si>
  <si>
    <t>Pol5</t>
  </si>
  <si>
    <t>proměření TP kabelu, měřící protokol</t>
  </si>
  <si>
    <t>Pol6</t>
  </si>
  <si>
    <t>Kabel UTP C5 4páry LSZH</t>
  </si>
  <si>
    <t>Pol7</t>
  </si>
  <si>
    <t>Modul, 2xRJ45 DataGate+ kat.5e UTP, černý s prachovou krytkou</t>
  </si>
  <si>
    <t>Pol8</t>
  </si>
  <si>
    <t>Kryt datové zásuvky</t>
  </si>
  <si>
    <t>Pol9</t>
  </si>
  <si>
    <t>Rámeček bílý jednoduchý</t>
  </si>
  <si>
    <t>Pol10</t>
  </si>
  <si>
    <t>Kabel propoj UTP C5 2m šedý</t>
  </si>
  <si>
    <t>Pol11</t>
  </si>
  <si>
    <t>Trubka PVC LPE-2 2316</t>
  </si>
  <si>
    <t>Pol12</t>
  </si>
  <si>
    <t>Instalace trubky ohebnéP16 do zdi</t>
  </si>
  <si>
    <t>Pol13</t>
  </si>
  <si>
    <t>Trubka PVC LPE-2 2329</t>
  </si>
  <si>
    <t>Pol14</t>
  </si>
  <si>
    <t>Instalace trubky ohebnéP29 do zdi</t>
  </si>
  <si>
    <t>Pol15</t>
  </si>
  <si>
    <t>Podružný materiál</t>
  </si>
  <si>
    <t>Pol16</t>
  </si>
  <si>
    <t>materiálová rezerva</t>
  </si>
  <si>
    <t>Pol17</t>
  </si>
  <si>
    <t>Kompletace (kpl)</t>
  </si>
  <si>
    <t>Pol18</t>
  </si>
  <si>
    <t>Značení trasy vedení (kpl)</t>
  </si>
  <si>
    <t>Pol19</t>
  </si>
  <si>
    <t>Stavební přípomoci (kpl)</t>
  </si>
  <si>
    <t>Pol20</t>
  </si>
  <si>
    <t>Spolupráce s ostatními profesemi stavby (kpl)</t>
  </si>
  <si>
    <t>Pol21</t>
  </si>
  <si>
    <t>Zaškolení uživetele (kpl)</t>
  </si>
  <si>
    <t>Pol22</t>
  </si>
  <si>
    <t>Vedlejší náklady - cestovné + dopravné</t>
  </si>
  <si>
    <t>Pol23</t>
  </si>
  <si>
    <t>Inženýrská činnost, projekt skutečného provedení</t>
  </si>
  <si>
    <t>003-2 - Kamerový systém (CCTV)</t>
  </si>
  <si>
    <t>D1 - Kamerový systém</t>
  </si>
  <si>
    <t xml:space="preserve">    D2 - Kamery</t>
  </si>
  <si>
    <t xml:space="preserve">    D3 - Napájení</t>
  </si>
  <si>
    <t xml:space="preserve">    D4 - Kabeláž a úložný materiál</t>
  </si>
  <si>
    <t>Kamerový systém</t>
  </si>
  <si>
    <t>Kamery</t>
  </si>
  <si>
    <t>Pol24</t>
  </si>
  <si>
    <t>Kamera antiv.dome ,D/N,30IR LED,dWDR,2,8-12mm DC auto,12V</t>
  </si>
  <si>
    <t>Pol25</t>
  </si>
  <si>
    <t>Montážní box pro minidome kamery</t>
  </si>
  <si>
    <t>Pol26</t>
  </si>
  <si>
    <t>Krabice montážní , plastová,  120x120mm, IP 44</t>
  </si>
  <si>
    <t>Napájení</t>
  </si>
  <si>
    <t>Pol27</t>
  </si>
  <si>
    <t>Napájecí zdroj 230V/12V DC je součástí rozvaděče RB1 v oddíle Elektroinstalace</t>
  </si>
  <si>
    <t>D4</t>
  </si>
  <si>
    <t>Kabeláž a úložný materiál</t>
  </si>
  <si>
    <t>Pol28</t>
  </si>
  <si>
    <t>Koaxiální kabel pro přenos videosignálu, 75 Ohm, do 400 m, plášť PE, venkovní instalace,</t>
  </si>
  <si>
    <t>Pol29</t>
  </si>
  <si>
    <t>CY 6 ŽLUTO/ZELENÝ - drát samostatný</t>
  </si>
  <si>
    <t>Pol30</t>
  </si>
  <si>
    <t>Pol31</t>
  </si>
  <si>
    <t>instalace trubky ohebnéP16 do zdi</t>
  </si>
  <si>
    <t>Pol32</t>
  </si>
  <si>
    <t>Pol33</t>
  </si>
  <si>
    <t>Materiálová rezerva</t>
  </si>
  <si>
    <t>Pol34</t>
  </si>
  <si>
    <t>Pol35</t>
  </si>
  <si>
    <t>Pol36</t>
  </si>
  <si>
    <t>Lešení, montážní plošina</t>
  </si>
  <si>
    <t>Pol37</t>
  </si>
  <si>
    <t>Pol38</t>
  </si>
  <si>
    <t>Pol39</t>
  </si>
  <si>
    <t>vedlejší náklady - cestovné + dopravné</t>
  </si>
  <si>
    <t>Pol40</t>
  </si>
  <si>
    <t>inženýrská činnost, projekt skutečného provedení</t>
  </si>
  <si>
    <t>003-3 - Elektronická kontrola vstupu (EKV)</t>
  </si>
  <si>
    <t>D1 - Elektronická kontrola vstupu</t>
  </si>
  <si>
    <t xml:space="preserve">    D2 - Zařízení</t>
  </si>
  <si>
    <t>Elektronická kontrola vstupu</t>
  </si>
  <si>
    <t>Zařízení</t>
  </si>
  <si>
    <t>Pol41</t>
  </si>
  <si>
    <t>Analogový vrátný low cost dvoutlačítkový napájení z linky, IP44,</t>
  </si>
  <si>
    <t>Pol42</t>
  </si>
  <si>
    <t>El. zámek 12V, nastavitelný</t>
  </si>
  <si>
    <t>Pol43</t>
  </si>
  <si>
    <t>JYTY 3x1</t>
  </si>
  <si>
    <t>Pol44</t>
  </si>
  <si>
    <t>Pol45</t>
  </si>
  <si>
    <t>Pol46</t>
  </si>
  <si>
    <t>Pol47</t>
  </si>
  <si>
    <t>Pol48</t>
  </si>
  <si>
    <t>Pol49</t>
  </si>
  <si>
    <t>Pol50</t>
  </si>
  <si>
    <t>003-4 - Elektronická zabezpečovací signalizace (EZS)</t>
  </si>
  <si>
    <t>D1 - Elektronická zabezpečovací signalizace</t>
  </si>
  <si>
    <t xml:space="preserve">    D2 - Zařízení EZS</t>
  </si>
  <si>
    <t xml:space="preserve">    D3 - Kabeláž a úložný materiál</t>
  </si>
  <si>
    <t xml:space="preserve">    D4 - Ostatní</t>
  </si>
  <si>
    <t>Elektronická zabezpečovací signalizace</t>
  </si>
  <si>
    <t>Zařízení EZS</t>
  </si>
  <si>
    <t>Pol51</t>
  </si>
  <si>
    <t>Tísňové NC tlačítko výklopné bez paměti poplachu a indikační LED diody S 3045</t>
  </si>
  <si>
    <t>Pol52</t>
  </si>
  <si>
    <t>Čtyřdrátový magnetický kontakt, polarizovaný v masivním provedení, určený pro povrchovou montáž na velká vrata a průmyslové použití s většími rozměry. Drátové vývody v pancéřové chráničce, možnost přejezdu autem, součástí balení je montážní držák.</t>
  </si>
  <si>
    <t>Pol53</t>
  </si>
  <si>
    <t>Expandér,  8 dvojitě vyvážených vstupů, 1 reléový výstup 30V/2A, tamper kontakt, plechový box na povrch</t>
  </si>
  <si>
    <t>Pol54</t>
  </si>
  <si>
    <t>Kabel SYKFY 20x2x0,5</t>
  </si>
  <si>
    <t>Pol55</t>
  </si>
  <si>
    <t>Kabel SYKFY 5x2x0,5</t>
  </si>
  <si>
    <t>Pol56</t>
  </si>
  <si>
    <t>Kabel SYKFY 2x2x0,5</t>
  </si>
  <si>
    <t>Pol57</t>
  </si>
  <si>
    <t>Skříň telekomunikační MIS 1b</t>
  </si>
  <si>
    <t>Pol58</t>
  </si>
  <si>
    <t>Montáž skříně MIS1 do zdi</t>
  </si>
  <si>
    <t>Pol59</t>
  </si>
  <si>
    <t>Rozpojovací lišta 2/10</t>
  </si>
  <si>
    <t>Pol60</t>
  </si>
  <si>
    <t>Krabice odbočná KO97</t>
  </si>
  <si>
    <t>Pol61</t>
  </si>
  <si>
    <t>Revize systému</t>
  </si>
  <si>
    <t>Pol62</t>
  </si>
  <si>
    <t>Napájecí přívody 230V, včetně revize elektro[kpl.]</t>
  </si>
  <si>
    <t>Ostatní</t>
  </si>
  <si>
    <t>Pol63</t>
  </si>
  <si>
    <t>Pol64</t>
  </si>
  <si>
    <t>Pol65</t>
  </si>
  <si>
    <t>Pol66</t>
  </si>
  <si>
    <t>Pol67</t>
  </si>
  <si>
    <t>Pol68</t>
  </si>
  <si>
    <t>Pol69</t>
  </si>
  <si>
    <t>Pol70</t>
  </si>
  <si>
    <t>Pol71</t>
  </si>
  <si>
    <t>003-5 - Elektro NN, hromosvody</t>
  </si>
  <si>
    <t>D1 - Elektroinstalace NN, hromosvody</t>
  </si>
  <si>
    <t xml:space="preserve">    D2 - Zařízení NN</t>
  </si>
  <si>
    <t xml:space="preserve">    D4 - Uzemňovací soustava, hromosvod</t>
  </si>
  <si>
    <t xml:space="preserve">    D5 - Ostatní</t>
  </si>
  <si>
    <t>Elektroinstalace NN, hromosvody</t>
  </si>
  <si>
    <t>Zařízení NN</t>
  </si>
  <si>
    <t>Pol72</t>
  </si>
  <si>
    <t>Zářivkové celokovové svítidlo pro zářivky T8 Optický systém: AL parabolická mřížka z vysoce leštěného hliníku s matnými příčnými lamelami B bílá parabolická mřížka ALDP optický systém kategorie C2 z vysoce leštěného hliníku ALMAT parabolická mřížka z matn</t>
  </si>
  <si>
    <t>Pol73</t>
  </si>
  <si>
    <t>Svítidlo LED, exteriérové, IP44, 20W</t>
  </si>
  <si>
    <t>Pol74</t>
  </si>
  <si>
    <t>Ventilátor axiální, pr.200mm, tichý chod, kuličková ložiska, venkovní samotížná žaluzie</t>
  </si>
  <si>
    <t>Pol75</t>
  </si>
  <si>
    <t>Spínač řaz.1/O, kompl.</t>
  </si>
  <si>
    <t>Pol76</t>
  </si>
  <si>
    <t>Spínač řaz.1/O, kompl., IP44</t>
  </si>
  <si>
    <t>Pol77</t>
  </si>
  <si>
    <t>Zásuvka 230V, 16A, s clonkami, jednoduchá</t>
  </si>
  <si>
    <t>Pol78</t>
  </si>
  <si>
    <t>Rozvaděč RB1</t>
  </si>
  <si>
    <t>Pol79</t>
  </si>
  <si>
    <t>Úprava rozvaděče RS1 (1x svodič přepětí B+C, 1x jistič 3x25A)</t>
  </si>
  <si>
    <t>Pol80</t>
  </si>
  <si>
    <t>Kabel CYKY 3Cx1,5</t>
  </si>
  <si>
    <t>Pol81</t>
  </si>
  <si>
    <t>Kabel CYKY 3Ax1,5</t>
  </si>
  <si>
    <t>Pol82</t>
  </si>
  <si>
    <t>Kabel CYKY 3Cx2,5</t>
  </si>
  <si>
    <t>Pol83</t>
  </si>
  <si>
    <t>Kabel CYKY 4x10</t>
  </si>
  <si>
    <t>Pol84</t>
  </si>
  <si>
    <t>Vodič CY16</t>
  </si>
  <si>
    <t>Pol85</t>
  </si>
  <si>
    <t>Vodič CY4</t>
  </si>
  <si>
    <t>Pol86</t>
  </si>
  <si>
    <t>Krabice KP68</t>
  </si>
  <si>
    <t>Pol87</t>
  </si>
  <si>
    <t>Krabice KO97</t>
  </si>
  <si>
    <t>Pol88</t>
  </si>
  <si>
    <t>Trubka ocelová pr.23</t>
  </si>
  <si>
    <t>Uzemňovací soustava, hromosvod</t>
  </si>
  <si>
    <t>Pol89</t>
  </si>
  <si>
    <t>Zemní pásek FeZn 30/4</t>
  </si>
  <si>
    <t>Pol90</t>
  </si>
  <si>
    <t>Drát FeZn 10</t>
  </si>
  <si>
    <t>Pol91</t>
  </si>
  <si>
    <t>Drát AlMgSi 8</t>
  </si>
  <si>
    <t>Pol92</t>
  </si>
  <si>
    <t>Svorka SS, ST, SR, SU</t>
  </si>
  <si>
    <t>Pol93</t>
  </si>
  <si>
    <t>Podložka pro PV21C šedá</t>
  </si>
  <si>
    <t>Pol94</t>
  </si>
  <si>
    <t>Krabice KO 110 vč. Víčka</t>
  </si>
  <si>
    <t>Pol95</t>
  </si>
  <si>
    <t>Svorkovnice ekvipotenciální</t>
  </si>
  <si>
    <t>D5</t>
  </si>
  <si>
    <t>Pol96</t>
  </si>
  <si>
    <t>Pol97</t>
  </si>
  <si>
    <t>Pol98</t>
  </si>
  <si>
    <t>Revize elektro, hromosvody</t>
  </si>
  <si>
    <t>Pol99</t>
  </si>
  <si>
    <t>Pol100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</si>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</sst>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 locked="0"/>
    </xf>
  </cellStyleXfs>
  <cellXfs count="39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0" fillId="2" borderId="0" xfId="0" applyFill="1"/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6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5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6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0" fillId="0" borderId="15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6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9" fillId="2" borderId="0" xfId="20" applyFill="1"/>
    <xf numFmtId="0" fontId="40" fillId="0" borderId="0" xfId="20" applyFont="1" applyAlignment="1">
      <alignment horizontal="center" vertical="center"/>
    </xf>
    <xf numFmtId="0" fontId="41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4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41" fillId="2" borderId="0" xfId="0" applyFont="1" applyFill="1" applyAlignment="1" applyProtection="1">
      <alignment horizontal="left" vertical="center"/>
      <protection/>
    </xf>
    <xf numFmtId="0" fontId="42" fillId="2" borderId="0" xfId="2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21" applyAlignment="1" applyProtection="1">
      <alignment vertical="top"/>
      <protection locked="0"/>
    </xf>
    <xf numFmtId="0" fontId="0" fillId="0" borderId="28" xfId="21" applyFont="1" applyBorder="1" applyAlignment="1" applyProtection="1">
      <alignment vertical="center" wrapText="1"/>
      <protection locked="0"/>
    </xf>
    <xf numFmtId="0" fontId="0" fillId="0" borderId="29" xfId="21" applyFont="1" applyBorder="1" applyAlignment="1" applyProtection="1">
      <alignment vertical="center" wrapText="1"/>
      <protection locked="0"/>
    </xf>
    <xf numFmtId="0" fontId="0" fillId="0" borderId="30" xfId="21" applyFont="1" applyBorder="1" applyAlignment="1" applyProtection="1">
      <alignment vertical="center" wrapText="1"/>
      <protection locked="0"/>
    </xf>
    <xf numFmtId="0" fontId="0" fillId="0" borderId="31" xfId="21" applyFont="1" applyBorder="1" applyAlignment="1" applyProtection="1">
      <alignment horizontal="center" vertical="center" wrapText="1"/>
      <protection locked="0"/>
    </xf>
    <xf numFmtId="0" fontId="0" fillId="0" borderId="32" xfId="21" applyFont="1" applyBorder="1" applyAlignment="1" applyProtection="1">
      <alignment horizontal="center" vertical="center" wrapText="1"/>
      <protection locked="0"/>
    </xf>
    <xf numFmtId="0" fontId="0" fillId="0" borderId="0" xfId="21" applyAlignment="1" applyProtection="1">
      <alignment horizontal="center" vertical="center"/>
      <protection locked="0"/>
    </xf>
    <xf numFmtId="0" fontId="0" fillId="0" borderId="31" xfId="21" applyFont="1" applyBorder="1" applyAlignment="1" applyProtection="1">
      <alignment vertical="center" wrapText="1"/>
      <protection locked="0"/>
    </xf>
    <xf numFmtId="0" fontId="0" fillId="0" borderId="32" xfId="21" applyFont="1" applyBorder="1" applyAlignment="1" applyProtection="1">
      <alignment vertical="center" wrapText="1"/>
      <protection locked="0"/>
    </xf>
    <xf numFmtId="0" fontId="27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0" fillId="0" borderId="33" xfId="21" applyFont="1" applyBorder="1" applyAlignment="1" applyProtection="1">
      <alignment vertical="center" wrapText="1"/>
      <protection locked="0"/>
    </xf>
    <xf numFmtId="0" fontId="6" fillId="0" borderId="34" xfId="21" applyFont="1" applyBorder="1" applyAlignment="1" applyProtection="1">
      <alignment vertical="center" wrapText="1"/>
      <protection locked="0"/>
    </xf>
    <xf numFmtId="0" fontId="0" fillId="0" borderId="35" xfId="21" applyFont="1" applyBorder="1" applyAlignment="1" applyProtection="1">
      <alignment vertical="center" wrapText="1"/>
      <protection locked="0"/>
    </xf>
    <xf numFmtId="0" fontId="0" fillId="0" borderId="0" xfId="21" applyFont="1" applyBorder="1" applyAlignment="1" applyProtection="1">
      <alignment vertical="top"/>
      <protection locked="0"/>
    </xf>
    <xf numFmtId="0" fontId="0" fillId="0" borderId="0" xfId="21" applyFont="1" applyAlignment="1" applyProtection="1">
      <alignment vertical="top"/>
      <protection locked="0"/>
    </xf>
    <xf numFmtId="0" fontId="0" fillId="0" borderId="28" xfId="21" applyFont="1" applyBorder="1" applyAlignment="1" applyProtection="1">
      <alignment horizontal="left" vertical="center"/>
      <protection locked="0"/>
    </xf>
    <xf numFmtId="0" fontId="0" fillId="0" borderId="29" xfId="21" applyFont="1" applyBorder="1" applyAlignment="1" applyProtection="1">
      <alignment horizontal="left" vertical="center"/>
      <protection locked="0"/>
    </xf>
    <xf numFmtId="0" fontId="0" fillId="0" borderId="30" xfId="21" applyFont="1" applyBorder="1" applyAlignment="1" applyProtection="1">
      <alignment horizontal="left" vertical="center"/>
      <protection locked="0"/>
    </xf>
    <xf numFmtId="0" fontId="0" fillId="0" borderId="31" xfId="21" applyFont="1" applyBorder="1" applyAlignment="1" applyProtection="1">
      <alignment horizontal="left" vertical="center"/>
      <protection locked="0"/>
    </xf>
    <xf numFmtId="0" fontId="0" fillId="0" borderId="32" xfId="21" applyFont="1" applyBorder="1" applyAlignment="1" applyProtection="1">
      <alignment horizontal="left" vertical="center"/>
      <protection locked="0"/>
    </xf>
    <xf numFmtId="0" fontId="27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27" fillId="0" borderId="34" xfId="21" applyFont="1" applyBorder="1" applyAlignment="1" applyProtection="1">
      <alignment horizontal="left" vertical="center"/>
      <protection locked="0"/>
    </xf>
    <xf numFmtId="0" fontId="27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21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0" fillId="0" borderId="33" xfId="21" applyFont="1" applyBorder="1" applyAlignment="1" applyProtection="1">
      <alignment horizontal="left" vertical="center"/>
      <protection locked="0"/>
    </xf>
    <xf numFmtId="0" fontId="6" fillId="0" borderId="34" xfId="21" applyFont="1" applyBorder="1" applyAlignment="1" applyProtection="1">
      <alignment horizontal="left" vertical="center"/>
      <protection locked="0"/>
    </xf>
    <xf numFmtId="0" fontId="0" fillId="0" borderId="35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0" fillId="0" borderId="28" xfId="21" applyFont="1" applyBorder="1" applyAlignment="1" applyProtection="1">
      <alignment horizontal="left" vertical="center" wrapText="1"/>
      <protection locked="0"/>
    </xf>
    <xf numFmtId="0" fontId="0" fillId="0" borderId="29" xfId="21" applyFont="1" applyBorder="1" applyAlignment="1" applyProtection="1">
      <alignment horizontal="left" vertical="center" wrapText="1"/>
      <protection locked="0"/>
    </xf>
    <xf numFmtId="0" fontId="0" fillId="0" borderId="30" xfId="21" applyFont="1" applyBorder="1" applyAlignment="1" applyProtection="1">
      <alignment horizontal="left" vertical="center" wrapText="1"/>
      <protection locked="0"/>
    </xf>
    <xf numFmtId="0" fontId="0" fillId="0" borderId="31" xfId="21" applyFont="1" applyBorder="1" applyAlignment="1" applyProtection="1">
      <alignment horizontal="left" vertical="center" wrapText="1"/>
      <protection locked="0"/>
    </xf>
    <xf numFmtId="0" fontId="0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27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27" fillId="0" borderId="34" xfId="21" applyFont="1" applyBorder="1" applyAlignment="1" applyProtection="1">
      <alignment vertical="center"/>
      <protection locked="0"/>
    </xf>
    <xf numFmtId="0" fontId="0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0" fillId="0" borderId="34" xfId="21" applyBorder="1" applyAlignment="1" applyProtection="1">
      <alignment vertical="top"/>
      <protection locked="0"/>
    </xf>
    <xf numFmtId="0" fontId="27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0" fillId="0" borderId="31" xfId="21" applyFont="1" applyBorder="1" applyAlignment="1" applyProtection="1">
      <alignment vertical="top"/>
      <protection locked="0"/>
    </xf>
    <xf numFmtId="0" fontId="0" fillId="0" borderId="32" xfId="21" applyFont="1" applyBorder="1" applyAlignment="1" applyProtection="1">
      <alignment vertical="top"/>
      <protection locked="0"/>
    </xf>
    <xf numFmtId="0" fontId="0" fillId="0" borderId="0" xfId="21" applyFont="1" applyBorder="1" applyAlignment="1" applyProtection="1">
      <alignment horizontal="center" vertical="center"/>
      <protection locked="0"/>
    </xf>
    <xf numFmtId="0" fontId="0" fillId="0" borderId="0" xfId="21" applyFont="1" applyBorder="1" applyAlignment="1" applyProtection="1">
      <alignment horizontal="left" vertical="top"/>
      <protection locked="0"/>
    </xf>
    <xf numFmtId="0" fontId="0" fillId="0" borderId="33" xfId="21" applyFont="1" applyBorder="1" applyAlignment="1" applyProtection="1">
      <alignment vertical="top"/>
      <protection locked="0"/>
    </xf>
    <xf numFmtId="0" fontId="0" fillId="0" borderId="34" xfId="21" applyFont="1" applyBorder="1" applyAlignment="1" applyProtection="1">
      <alignment vertical="top"/>
      <protection locked="0"/>
    </xf>
    <xf numFmtId="0" fontId="0" fillId="0" borderId="35" xfId="21" applyFont="1" applyBorder="1" applyAlignment="1" applyProtection="1">
      <alignment vertical="top"/>
      <protection locked="0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0" fillId="0" borderId="0" xfId="0"/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7" xfId="0" applyFont="1" applyFill="1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42" fillId="2" borderId="0" xfId="20" applyFont="1" applyFill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16" fillId="0" borderId="0" xfId="21" applyFont="1" applyBorder="1" applyAlignment="1" applyProtection="1">
      <alignment horizontal="center" vertical="center" wrapText="1"/>
      <protection locked="0"/>
    </xf>
    <xf numFmtId="0" fontId="27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16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27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workbookViewId="0" topLeftCell="A1">
      <pane ySplit="1" topLeftCell="A73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253" t="s">
        <v>0</v>
      </c>
      <c r="B1" s="254"/>
      <c r="C1" s="254"/>
      <c r="D1" s="255" t="s">
        <v>1</v>
      </c>
      <c r="E1" s="254"/>
      <c r="F1" s="254"/>
      <c r="G1" s="254"/>
      <c r="H1" s="254"/>
      <c r="I1" s="254"/>
      <c r="J1" s="254"/>
      <c r="K1" s="256" t="s">
        <v>1230</v>
      </c>
      <c r="L1" s="256"/>
      <c r="M1" s="256"/>
      <c r="N1" s="256"/>
      <c r="O1" s="256"/>
      <c r="P1" s="256"/>
      <c r="Q1" s="256"/>
      <c r="R1" s="256"/>
      <c r="S1" s="256"/>
      <c r="T1" s="254"/>
      <c r="U1" s="254"/>
      <c r="V1" s="254"/>
      <c r="W1" s="256" t="s">
        <v>1231</v>
      </c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48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5" customHeight="1">
      <c r="AR2" s="339" t="s">
        <v>6</v>
      </c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19" t="s">
        <v>7</v>
      </c>
      <c r="BT2" s="19" t="s">
        <v>8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2:71" ht="36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E4" s="28" t="s">
        <v>12</v>
      </c>
      <c r="BS4" s="19" t="s">
        <v>13</v>
      </c>
    </row>
    <row r="5" spans="2:71" ht="14.45" customHeight="1">
      <c r="B5" s="23"/>
      <c r="C5" s="24"/>
      <c r="D5" s="29" t="s">
        <v>14</v>
      </c>
      <c r="E5" s="24"/>
      <c r="F5" s="24"/>
      <c r="G5" s="24"/>
      <c r="H5" s="24"/>
      <c r="I5" s="24"/>
      <c r="J5" s="24"/>
      <c r="K5" s="370" t="s">
        <v>15</v>
      </c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24"/>
      <c r="AQ5" s="26"/>
      <c r="BE5" s="368" t="s">
        <v>16</v>
      </c>
      <c r="BS5" s="19" t="s">
        <v>7</v>
      </c>
    </row>
    <row r="6" spans="2:71" ht="36.95" customHeight="1">
      <c r="B6" s="23"/>
      <c r="C6" s="24"/>
      <c r="D6" s="31" t="s">
        <v>17</v>
      </c>
      <c r="E6" s="24"/>
      <c r="F6" s="24"/>
      <c r="G6" s="24"/>
      <c r="H6" s="24"/>
      <c r="I6" s="24"/>
      <c r="J6" s="24"/>
      <c r="K6" s="372" t="s">
        <v>18</v>
      </c>
      <c r="L6" s="371"/>
      <c r="M6" s="371"/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24"/>
      <c r="AQ6" s="26"/>
      <c r="BE6" s="340"/>
      <c r="BS6" s="19" t="s">
        <v>7</v>
      </c>
    </row>
    <row r="7" spans="2:71" ht="14.4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20</v>
      </c>
      <c r="AL7" s="24"/>
      <c r="AM7" s="24"/>
      <c r="AN7" s="30" t="s">
        <v>3</v>
      </c>
      <c r="AO7" s="24"/>
      <c r="AP7" s="24"/>
      <c r="AQ7" s="26"/>
      <c r="BE7" s="340"/>
      <c r="BS7" s="19" t="s">
        <v>7</v>
      </c>
    </row>
    <row r="8" spans="2:71" ht="14.45" customHeight="1">
      <c r="B8" s="23"/>
      <c r="C8" s="24"/>
      <c r="D8" s="32" t="s">
        <v>21</v>
      </c>
      <c r="E8" s="24"/>
      <c r="F8" s="24"/>
      <c r="G8" s="24"/>
      <c r="H8" s="24"/>
      <c r="I8" s="24"/>
      <c r="J8" s="24"/>
      <c r="K8" s="30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23</v>
      </c>
      <c r="AL8" s="24"/>
      <c r="AM8" s="24"/>
      <c r="AN8" s="33" t="s">
        <v>24</v>
      </c>
      <c r="AO8" s="24"/>
      <c r="AP8" s="24"/>
      <c r="AQ8" s="26"/>
      <c r="BE8" s="340"/>
      <c r="BS8" s="19" t="s">
        <v>7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40"/>
      <c r="BS9" s="19" t="s">
        <v>7</v>
      </c>
    </row>
    <row r="10" spans="2:71" ht="14.45" customHeight="1">
      <c r="B10" s="23"/>
      <c r="C10" s="24"/>
      <c r="D10" s="32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26</v>
      </c>
      <c r="AL10" s="24"/>
      <c r="AM10" s="24"/>
      <c r="AN10" s="30" t="s">
        <v>3</v>
      </c>
      <c r="AO10" s="24"/>
      <c r="AP10" s="24"/>
      <c r="AQ10" s="26"/>
      <c r="BE10" s="340"/>
      <c r="BS10" s="19" t="s">
        <v>7</v>
      </c>
    </row>
    <row r="11" spans="2:71" ht="18.4" customHeight="1">
      <c r="B11" s="23"/>
      <c r="C11" s="24"/>
      <c r="D11" s="24"/>
      <c r="E11" s="30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28</v>
      </c>
      <c r="AL11" s="24"/>
      <c r="AM11" s="24"/>
      <c r="AN11" s="30" t="s">
        <v>3</v>
      </c>
      <c r="AO11" s="24"/>
      <c r="AP11" s="24"/>
      <c r="AQ11" s="26"/>
      <c r="BE11" s="340"/>
      <c r="BS11" s="19" t="s">
        <v>7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40"/>
      <c r="BS12" s="19" t="s">
        <v>7</v>
      </c>
    </row>
    <row r="13" spans="2:71" ht="14.45" customHeight="1">
      <c r="B13" s="23"/>
      <c r="C13" s="24"/>
      <c r="D13" s="32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26</v>
      </c>
      <c r="AL13" s="24"/>
      <c r="AM13" s="24"/>
      <c r="AN13" s="34" t="s">
        <v>30</v>
      </c>
      <c r="AO13" s="24"/>
      <c r="AP13" s="24"/>
      <c r="AQ13" s="26"/>
      <c r="BE13" s="340"/>
      <c r="BS13" s="19" t="s">
        <v>7</v>
      </c>
    </row>
    <row r="14" spans="2:71" ht="15">
      <c r="B14" s="23"/>
      <c r="C14" s="24"/>
      <c r="D14" s="24"/>
      <c r="E14" s="373" t="s">
        <v>30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2" t="s">
        <v>28</v>
      </c>
      <c r="AL14" s="24"/>
      <c r="AM14" s="24"/>
      <c r="AN14" s="34" t="s">
        <v>30</v>
      </c>
      <c r="AO14" s="24"/>
      <c r="AP14" s="24"/>
      <c r="AQ14" s="26"/>
      <c r="BE14" s="340"/>
      <c r="BS14" s="19" t="s">
        <v>7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40"/>
      <c r="BS15" s="19" t="s">
        <v>4</v>
      </c>
    </row>
    <row r="16" spans="2:71" ht="14.45" customHeight="1">
      <c r="B16" s="23"/>
      <c r="C16" s="24"/>
      <c r="D16" s="32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26</v>
      </c>
      <c r="AL16" s="24"/>
      <c r="AM16" s="24"/>
      <c r="AN16" s="30" t="s">
        <v>3</v>
      </c>
      <c r="AO16" s="24"/>
      <c r="AP16" s="24"/>
      <c r="AQ16" s="26"/>
      <c r="BE16" s="340"/>
      <c r="BS16" s="19" t="s">
        <v>4</v>
      </c>
    </row>
    <row r="17" spans="2:71" ht="18.4" customHeight="1">
      <c r="B17" s="23"/>
      <c r="C17" s="24"/>
      <c r="D17" s="24"/>
      <c r="E17" s="30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28</v>
      </c>
      <c r="AL17" s="24"/>
      <c r="AM17" s="24"/>
      <c r="AN17" s="30" t="s">
        <v>3</v>
      </c>
      <c r="AO17" s="24"/>
      <c r="AP17" s="24"/>
      <c r="AQ17" s="26"/>
      <c r="BE17" s="340"/>
      <c r="BS17" s="19" t="s">
        <v>33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40"/>
      <c r="BS18" s="19" t="s">
        <v>7</v>
      </c>
    </row>
    <row r="19" spans="2:71" ht="14.45" customHeight="1">
      <c r="B19" s="23"/>
      <c r="C19" s="24"/>
      <c r="D19" s="32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40"/>
      <c r="BS19" s="19" t="s">
        <v>7</v>
      </c>
    </row>
    <row r="20" spans="2:71" ht="48.75" customHeight="1">
      <c r="B20" s="23"/>
      <c r="C20" s="24"/>
      <c r="D20" s="24"/>
      <c r="E20" s="374" t="s">
        <v>35</v>
      </c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24"/>
      <c r="AP20" s="24"/>
      <c r="AQ20" s="26"/>
      <c r="BE20" s="340"/>
      <c r="BS20" s="19" t="s">
        <v>33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40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340"/>
    </row>
    <row r="23" spans="2:57" s="1" customFormat="1" ht="25.9" customHeight="1">
      <c r="B23" s="36"/>
      <c r="C23" s="37"/>
      <c r="D23" s="38" t="s">
        <v>36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75">
        <f>ROUND(AG51,2)</f>
        <v>0</v>
      </c>
      <c r="AL23" s="376"/>
      <c r="AM23" s="376"/>
      <c r="AN23" s="376"/>
      <c r="AO23" s="376"/>
      <c r="AP23" s="37"/>
      <c r="AQ23" s="40"/>
      <c r="BE23" s="351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351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7" t="s">
        <v>37</v>
      </c>
      <c r="M25" s="356"/>
      <c r="N25" s="356"/>
      <c r="O25" s="356"/>
      <c r="P25" s="37"/>
      <c r="Q25" s="37"/>
      <c r="R25" s="37"/>
      <c r="S25" s="37"/>
      <c r="T25" s="37"/>
      <c r="U25" s="37"/>
      <c r="V25" s="37"/>
      <c r="W25" s="377" t="s">
        <v>38</v>
      </c>
      <c r="X25" s="356"/>
      <c r="Y25" s="356"/>
      <c r="Z25" s="356"/>
      <c r="AA25" s="356"/>
      <c r="AB25" s="356"/>
      <c r="AC25" s="356"/>
      <c r="AD25" s="356"/>
      <c r="AE25" s="356"/>
      <c r="AF25" s="37"/>
      <c r="AG25" s="37"/>
      <c r="AH25" s="37"/>
      <c r="AI25" s="37"/>
      <c r="AJ25" s="37"/>
      <c r="AK25" s="377" t="s">
        <v>39</v>
      </c>
      <c r="AL25" s="356"/>
      <c r="AM25" s="356"/>
      <c r="AN25" s="356"/>
      <c r="AO25" s="356"/>
      <c r="AP25" s="37"/>
      <c r="AQ25" s="40"/>
      <c r="BE25" s="351"/>
    </row>
    <row r="26" spans="2:57" s="2" customFormat="1" ht="14.45" customHeight="1">
      <c r="B26" s="42"/>
      <c r="C26" s="43"/>
      <c r="D26" s="44" t="s">
        <v>40</v>
      </c>
      <c r="E26" s="43"/>
      <c r="F26" s="44" t="s">
        <v>41</v>
      </c>
      <c r="G26" s="43"/>
      <c r="H26" s="43"/>
      <c r="I26" s="43"/>
      <c r="J26" s="43"/>
      <c r="K26" s="43"/>
      <c r="L26" s="361">
        <v>0.21</v>
      </c>
      <c r="M26" s="362"/>
      <c r="N26" s="362"/>
      <c r="O26" s="362"/>
      <c r="P26" s="43"/>
      <c r="Q26" s="43"/>
      <c r="R26" s="43"/>
      <c r="S26" s="43"/>
      <c r="T26" s="43"/>
      <c r="U26" s="43"/>
      <c r="V26" s="43"/>
      <c r="W26" s="363">
        <f>ROUND(AZ51,2)</f>
        <v>0</v>
      </c>
      <c r="X26" s="362"/>
      <c r="Y26" s="362"/>
      <c r="Z26" s="362"/>
      <c r="AA26" s="362"/>
      <c r="AB26" s="362"/>
      <c r="AC26" s="362"/>
      <c r="AD26" s="362"/>
      <c r="AE26" s="362"/>
      <c r="AF26" s="43"/>
      <c r="AG26" s="43"/>
      <c r="AH26" s="43"/>
      <c r="AI26" s="43"/>
      <c r="AJ26" s="43"/>
      <c r="AK26" s="363">
        <f>ROUND(AV51,2)</f>
        <v>0</v>
      </c>
      <c r="AL26" s="362"/>
      <c r="AM26" s="362"/>
      <c r="AN26" s="362"/>
      <c r="AO26" s="362"/>
      <c r="AP26" s="43"/>
      <c r="AQ26" s="45"/>
      <c r="BE26" s="369"/>
    </row>
    <row r="27" spans="2:57" s="2" customFormat="1" ht="14.45" customHeight="1">
      <c r="B27" s="42"/>
      <c r="C27" s="43"/>
      <c r="D27" s="43"/>
      <c r="E27" s="43"/>
      <c r="F27" s="44" t="s">
        <v>42</v>
      </c>
      <c r="G27" s="43"/>
      <c r="H27" s="43"/>
      <c r="I27" s="43"/>
      <c r="J27" s="43"/>
      <c r="K27" s="43"/>
      <c r="L27" s="361">
        <v>0.15</v>
      </c>
      <c r="M27" s="362"/>
      <c r="N27" s="362"/>
      <c r="O27" s="362"/>
      <c r="P27" s="43"/>
      <c r="Q27" s="43"/>
      <c r="R27" s="43"/>
      <c r="S27" s="43"/>
      <c r="T27" s="43"/>
      <c r="U27" s="43"/>
      <c r="V27" s="43"/>
      <c r="W27" s="363">
        <f>ROUND(BA51,2)</f>
        <v>0</v>
      </c>
      <c r="X27" s="362"/>
      <c r="Y27" s="362"/>
      <c r="Z27" s="362"/>
      <c r="AA27" s="362"/>
      <c r="AB27" s="362"/>
      <c r="AC27" s="362"/>
      <c r="AD27" s="362"/>
      <c r="AE27" s="362"/>
      <c r="AF27" s="43"/>
      <c r="AG27" s="43"/>
      <c r="AH27" s="43"/>
      <c r="AI27" s="43"/>
      <c r="AJ27" s="43"/>
      <c r="AK27" s="363">
        <f>ROUND(AW51,2)</f>
        <v>0</v>
      </c>
      <c r="AL27" s="362"/>
      <c r="AM27" s="362"/>
      <c r="AN27" s="362"/>
      <c r="AO27" s="362"/>
      <c r="AP27" s="43"/>
      <c r="AQ27" s="45"/>
      <c r="BE27" s="369"/>
    </row>
    <row r="28" spans="2:57" s="2" customFormat="1" ht="14.45" customHeight="1" hidden="1">
      <c r="B28" s="42"/>
      <c r="C28" s="43"/>
      <c r="D28" s="43"/>
      <c r="E28" s="43"/>
      <c r="F28" s="44" t="s">
        <v>43</v>
      </c>
      <c r="G28" s="43"/>
      <c r="H28" s="43"/>
      <c r="I28" s="43"/>
      <c r="J28" s="43"/>
      <c r="K28" s="43"/>
      <c r="L28" s="361">
        <v>0.21</v>
      </c>
      <c r="M28" s="362"/>
      <c r="N28" s="362"/>
      <c r="O28" s="362"/>
      <c r="P28" s="43"/>
      <c r="Q28" s="43"/>
      <c r="R28" s="43"/>
      <c r="S28" s="43"/>
      <c r="T28" s="43"/>
      <c r="U28" s="43"/>
      <c r="V28" s="43"/>
      <c r="W28" s="363">
        <f>ROUND(BB51,2)</f>
        <v>0</v>
      </c>
      <c r="X28" s="362"/>
      <c r="Y28" s="362"/>
      <c r="Z28" s="362"/>
      <c r="AA28" s="362"/>
      <c r="AB28" s="362"/>
      <c r="AC28" s="362"/>
      <c r="AD28" s="362"/>
      <c r="AE28" s="362"/>
      <c r="AF28" s="43"/>
      <c r="AG28" s="43"/>
      <c r="AH28" s="43"/>
      <c r="AI28" s="43"/>
      <c r="AJ28" s="43"/>
      <c r="AK28" s="363">
        <v>0</v>
      </c>
      <c r="AL28" s="362"/>
      <c r="AM28" s="362"/>
      <c r="AN28" s="362"/>
      <c r="AO28" s="362"/>
      <c r="AP28" s="43"/>
      <c r="AQ28" s="45"/>
      <c r="BE28" s="369"/>
    </row>
    <row r="29" spans="2:57" s="2" customFormat="1" ht="14.45" customHeight="1" hidden="1">
      <c r="B29" s="42"/>
      <c r="C29" s="43"/>
      <c r="D29" s="43"/>
      <c r="E29" s="43"/>
      <c r="F29" s="44" t="s">
        <v>44</v>
      </c>
      <c r="G29" s="43"/>
      <c r="H29" s="43"/>
      <c r="I29" s="43"/>
      <c r="J29" s="43"/>
      <c r="K29" s="43"/>
      <c r="L29" s="361">
        <v>0.15</v>
      </c>
      <c r="M29" s="362"/>
      <c r="N29" s="362"/>
      <c r="O29" s="362"/>
      <c r="P29" s="43"/>
      <c r="Q29" s="43"/>
      <c r="R29" s="43"/>
      <c r="S29" s="43"/>
      <c r="T29" s="43"/>
      <c r="U29" s="43"/>
      <c r="V29" s="43"/>
      <c r="W29" s="363">
        <f>ROUND(BC51,2)</f>
        <v>0</v>
      </c>
      <c r="X29" s="362"/>
      <c r="Y29" s="362"/>
      <c r="Z29" s="362"/>
      <c r="AA29" s="362"/>
      <c r="AB29" s="362"/>
      <c r="AC29" s="362"/>
      <c r="AD29" s="362"/>
      <c r="AE29" s="362"/>
      <c r="AF29" s="43"/>
      <c r="AG29" s="43"/>
      <c r="AH29" s="43"/>
      <c r="AI29" s="43"/>
      <c r="AJ29" s="43"/>
      <c r="AK29" s="363">
        <v>0</v>
      </c>
      <c r="AL29" s="362"/>
      <c r="AM29" s="362"/>
      <c r="AN29" s="362"/>
      <c r="AO29" s="362"/>
      <c r="AP29" s="43"/>
      <c r="AQ29" s="45"/>
      <c r="BE29" s="369"/>
    </row>
    <row r="30" spans="2:57" s="2" customFormat="1" ht="14.45" customHeight="1" hidden="1">
      <c r="B30" s="42"/>
      <c r="C30" s="43"/>
      <c r="D30" s="43"/>
      <c r="E30" s="43"/>
      <c r="F30" s="44" t="s">
        <v>45</v>
      </c>
      <c r="G30" s="43"/>
      <c r="H30" s="43"/>
      <c r="I30" s="43"/>
      <c r="J30" s="43"/>
      <c r="K30" s="43"/>
      <c r="L30" s="361">
        <v>0</v>
      </c>
      <c r="M30" s="362"/>
      <c r="N30" s="362"/>
      <c r="O30" s="362"/>
      <c r="P30" s="43"/>
      <c r="Q30" s="43"/>
      <c r="R30" s="43"/>
      <c r="S30" s="43"/>
      <c r="T30" s="43"/>
      <c r="U30" s="43"/>
      <c r="V30" s="43"/>
      <c r="W30" s="363">
        <f>ROUND(BD51,2)</f>
        <v>0</v>
      </c>
      <c r="X30" s="362"/>
      <c r="Y30" s="362"/>
      <c r="Z30" s="362"/>
      <c r="AA30" s="362"/>
      <c r="AB30" s="362"/>
      <c r="AC30" s="362"/>
      <c r="AD30" s="362"/>
      <c r="AE30" s="362"/>
      <c r="AF30" s="43"/>
      <c r="AG30" s="43"/>
      <c r="AH30" s="43"/>
      <c r="AI30" s="43"/>
      <c r="AJ30" s="43"/>
      <c r="AK30" s="363">
        <v>0</v>
      </c>
      <c r="AL30" s="362"/>
      <c r="AM30" s="362"/>
      <c r="AN30" s="362"/>
      <c r="AO30" s="362"/>
      <c r="AP30" s="43"/>
      <c r="AQ30" s="45"/>
      <c r="BE30" s="369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351"/>
    </row>
    <row r="32" spans="2:57" s="1" customFormat="1" ht="25.9" customHeight="1">
      <c r="B32" s="36"/>
      <c r="C32" s="46"/>
      <c r="D32" s="47" t="s">
        <v>46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47</v>
      </c>
      <c r="U32" s="48"/>
      <c r="V32" s="48"/>
      <c r="W32" s="48"/>
      <c r="X32" s="364" t="s">
        <v>48</v>
      </c>
      <c r="Y32" s="365"/>
      <c r="Z32" s="365"/>
      <c r="AA32" s="365"/>
      <c r="AB32" s="365"/>
      <c r="AC32" s="48"/>
      <c r="AD32" s="48"/>
      <c r="AE32" s="48"/>
      <c r="AF32" s="48"/>
      <c r="AG32" s="48"/>
      <c r="AH32" s="48"/>
      <c r="AI32" s="48"/>
      <c r="AJ32" s="48"/>
      <c r="AK32" s="366">
        <f>SUM(AK23:AK30)</f>
        <v>0</v>
      </c>
      <c r="AL32" s="365"/>
      <c r="AM32" s="365"/>
      <c r="AN32" s="365"/>
      <c r="AO32" s="367"/>
      <c r="AP32" s="46"/>
      <c r="AQ32" s="50"/>
      <c r="BE32" s="351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95" customHeight="1">
      <c r="B39" s="36"/>
      <c r="C39" s="56" t="s">
        <v>49</v>
      </c>
      <c r="AR39" s="36"/>
    </row>
    <row r="40" spans="2:44" s="1" customFormat="1" ht="6.95" customHeight="1">
      <c r="B40" s="36"/>
      <c r="AR40" s="36"/>
    </row>
    <row r="41" spans="2:44" s="3" customFormat="1" ht="14.45" customHeight="1">
      <c r="B41" s="57"/>
      <c r="C41" s="58" t="s">
        <v>14</v>
      </c>
      <c r="L41" s="3" t="str">
        <f>K5</f>
        <v>001476a</v>
      </c>
      <c r="AR41" s="57"/>
    </row>
    <row r="42" spans="2:44" s="4" customFormat="1" ht="36.95" customHeight="1">
      <c r="B42" s="59"/>
      <c r="C42" s="60" t="s">
        <v>17</v>
      </c>
      <c r="L42" s="348" t="str">
        <f>K6</f>
        <v>Přístavba prohlížecí místnosti u objektu 005 vrátnice, Odolov</v>
      </c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R42" s="59"/>
    </row>
    <row r="43" spans="2:44" s="1" customFormat="1" ht="6.95" customHeight="1">
      <c r="B43" s="36"/>
      <c r="AR43" s="36"/>
    </row>
    <row r="44" spans="2:44" s="1" customFormat="1" ht="15">
      <c r="B44" s="36"/>
      <c r="C44" s="58" t="s">
        <v>21</v>
      </c>
      <c r="L44" s="61" t="str">
        <f>IF(K8="","",K8)</f>
        <v>Malé Svatoňovice - Odolov</v>
      </c>
      <c r="AI44" s="58" t="s">
        <v>23</v>
      </c>
      <c r="AM44" s="350" t="str">
        <f>IF(AN8="","",AN8)</f>
        <v>22.11.2016</v>
      </c>
      <c r="AN44" s="351"/>
      <c r="AR44" s="36"/>
    </row>
    <row r="45" spans="2:44" s="1" customFormat="1" ht="6.95" customHeight="1">
      <c r="B45" s="36"/>
      <c r="AR45" s="36"/>
    </row>
    <row r="46" spans="2:56" s="1" customFormat="1" ht="15">
      <c r="B46" s="36"/>
      <c r="C46" s="58" t="s">
        <v>25</v>
      </c>
      <c r="L46" s="3" t="str">
        <f>IF(E11="","",E11)</f>
        <v>VS ČR, Praha 4</v>
      </c>
      <c r="AI46" s="58" t="s">
        <v>31</v>
      </c>
      <c r="AM46" s="352" t="str">
        <f>IF(E17="","",E17)</f>
        <v>VS ČR OJ věznice Odolov 41, Malé Svatoňovice</v>
      </c>
      <c r="AN46" s="351"/>
      <c r="AO46" s="351"/>
      <c r="AP46" s="351"/>
      <c r="AR46" s="36"/>
      <c r="AS46" s="353" t="s">
        <v>50</v>
      </c>
      <c r="AT46" s="354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29</v>
      </c>
      <c r="L47" s="3" t="str">
        <f>IF(E14="Vyplň údaj","",E14)</f>
        <v/>
      </c>
      <c r="AR47" s="36"/>
      <c r="AS47" s="355"/>
      <c r="AT47" s="356"/>
      <c r="AU47" s="37"/>
      <c r="AV47" s="37"/>
      <c r="AW47" s="37"/>
      <c r="AX47" s="37"/>
      <c r="AY47" s="37"/>
      <c r="AZ47" s="37"/>
      <c r="BA47" s="37"/>
      <c r="BB47" s="37"/>
      <c r="BC47" s="37"/>
      <c r="BD47" s="66"/>
    </row>
    <row r="48" spans="2:56" s="1" customFormat="1" ht="10.9" customHeight="1">
      <c r="B48" s="36"/>
      <c r="AR48" s="36"/>
      <c r="AS48" s="355"/>
      <c r="AT48" s="356"/>
      <c r="AU48" s="37"/>
      <c r="AV48" s="37"/>
      <c r="AW48" s="37"/>
      <c r="AX48" s="37"/>
      <c r="AY48" s="37"/>
      <c r="AZ48" s="37"/>
      <c r="BA48" s="37"/>
      <c r="BB48" s="37"/>
      <c r="BC48" s="37"/>
      <c r="BD48" s="66"/>
    </row>
    <row r="49" spans="2:56" s="1" customFormat="1" ht="29.25" customHeight="1">
      <c r="B49" s="36"/>
      <c r="C49" s="357" t="s">
        <v>51</v>
      </c>
      <c r="D49" s="358"/>
      <c r="E49" s="358"/>
      <c r="F49" s="358"/>
      <c r="G49" s="358"/>
      <c r="H49" s="67"/>
      <c r="I49" s="359" t="s">
        <v>52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60" t="s">
        <v>53</v>
      </c>
      <c r="AH49" s="358"/>
      <c r="AI49" s="358"/>
      <c r="AJ49" s="358"/>
      <c r="AK49" s="358"/>
      <c r="AL49" s="358"/>
      <c r="AM49" s="358"/>
      <c r="AN49" s="359" t="s">
        <v>54</v>
      </c>
      <c r="AO49" s="358"/>
      <c r="AP49" s="358"/>
      <c r="AQ49" s="68" t="s">
        <v>55</v>
      </c>
      <c r="AR49" s="36"/>
      <c r="AS49" s="69" t="s">
        <v>56</v>
      </c>
      <c r="AT49" s="70" t="s">
        <v>57</v>
      </c>
      <c r="AU49" s="70" t="s">
        <v>58</v>
      </c>
      <c r="AV49" s="70" t="s">
        <v>59</v>
      </c>
      <c r="AW49" s="70" t="s">
        <v>60</v>
      </c>
      <c r="AX49" s="70" t="s">
        <v>61</v>
      </c>
      <c r="AY49" s="70" t="s">
        <v>62</v>
      </c>
      <c r="AZ49" s="70" t="s">
        <v>63</v>
      </c>
      <c r="BA49" s="70" t="s">
        <v>64</v>
      </c>
      <c r="BB49" s="70" t="s">
        <v>65</v>
      </c>
      <c r="BC49" s="70" t="s">
        <v>66</v>
      </c>
      <c r="BD49" s="71" t="s">
        <v>67</v>
      </c>
    </row>
    <row r="50" spans="2:56" s="1" customFormat="1" ht="10.9" customHeight="1">
      <c r="B50" s="36"/>
      <c r="AR50" s="36"/>
      <c r="AS50" s="7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45" customHeight="1">
      <c r="B51" s="59"/>
      <c r="C51" s="73" t="s">
        <v>68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37">
        <f>ROUND(AG52+AG53+AG54,2)</f>
        <v>0</v>
      </c>
      <c r="AH51" s="337"/>
      <c r="AI51" s="337"/>
      <c r="AJ51" s="337"/>
      <c r="AK51" s="337"/>
      <c r="AL51" s="337"/>
      <c r="AM51" s="337"/>
      <c r="AN51" s="338">
        <f aca="true" t="shared" si="0" ref="AN51:AN59">SUM(AG51,AT51)</f>
        <v>0</v>
      </c>
      <c r="AO51" s="338"/>
      <c r="AP51" s="338"/>
      <c r="AQ51" s="75" t="s">
        <v>3</v>
      </c>
      <c r="AR51" s="59"/>
      <c r="AS51" s="76">
        <f>ROUND(AS52+AS53+AS54,2)</f>
        <v>0</v>
      </c>
      <c r="AT51" s="77">
        <f aca="true" t="shared" si="1" ref="AT51:AT59">ROUND(SUM(AV51:AW51),2)</f>
        <v>0</v>
      </c>
      <c r="AU51" s="78">
        <f>ROUND(AU52+AU53+AU54,5)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ROUND(AZ52+AZ53+AZ54,2)</f>
        <v>0</v>
      </c>
      <c r="BA51" s="77">
        <f>ROUND(BA52+BA53+BA54,2)</f>
        <v>0</v>
      </c>
      <c r="BB51" s="77">
        <f>ROUND(BB52+BB53+BB54,2)</f>
        <v>0</v>
      </c>
      <c r="BC51" s="77">
        <f>ROUND(BC52+BC53+BC54,2)</f>
        <v>0</v>
      </c>
      <c r="BD51" s="79">
        <f>ROUND(BD52+BD53+BD54,2)</f>
        <v>0</v>
      </c>
      <c r="BS51" s="60" t="s">
        <v>69</v>
      </c>
      <c r="BT51" s="60" t="s">
        <v>70</v>
      </c>
      <c r="BU51" s="80" t="s">
        <v>71</v>
      </c>
      <c r="BV51" s="60" t="s">
        <v>72</v>
      </c>
      <c r="BW51" s="60" t="s">
        <v>5</v>
      </c>
      <c r="BX51" s="60" t="s">
        <v>73</v>
      </c>
      <c r="CL51" s="60" t="s">
        <v>3</v>
      </c>
    </row>
    <row r="52" spans="1:91" s="5" customFormat="1" ht="22.5" customHeight="1">
      <c r="A52" s="249" t="s">
        <v>1232</v>
      </c>
      <c r="B52" s="81"/>
      <c r="C52" s="82"/>
      <c r="D52" s="347" t="s">
        <v>74</v>
      </c>
      <c r="E52" s="345"/>
      <c r="F52" s="345"/>
      <c r="G52" s="345"/>
      <c r="H52" s="345"/>
      <c r="I52" s="83"/>
      <c r="J52" s="347" t="s">
        <v>75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4">
        <f>'001 - Stavební část'!J27</f>
        <v>0</v>
      </c>
      <c r="AH52" s="345"/>
      <c r="AI52" s="345"/>
      <c r="AJ52" s="345"/>
      <c r="AK52" s="345"/>
      <c r="AL52" s="345"/>
      <c r="AM52" s="345"/>
      <c r="AN52" s="344">
        <f t="shared" si="0"/>
        <v>0</v>
      </c>
      <c r="AO52" s="345"/>
      <c r="AP52" s="345"/>
      <c r="AQ52" s="84" t="s">
        <v>76</v>
      </c>
      <c r="AR52" s="81"/>
      <c r="AS52" s="85">
        <v>0</v>
      </c>
      <c r="AT52" s="86">
        <f t="shared" si="1"/>
        <v>0</v>
      </c>
      <c r="AU52" s="87">
        <f>'001 - Stavební část'!P102</f>
        <v>0</v>
      </c>
      <c r="AV52" s="86">
        <f>'001 - Stavební část'!J30</f>
        <v>0</v>
      </c>
      <c r="AW52" s="86">
        <f>'001 - Stavební část'!J31</f>
        <v>0</v>
      </c>
      <c r="AX52" s="86">
        <f>'001 - Stavební část'!J32</f>
        <v>0</v>
      </c>
      <c r="AY52" s="86">
        <f>'001 - Stavební část'!J33</f>
        <v>0</v>
      </c>
      <c r="AZ52" s="86">
        <f>'001 - Stavební část'!F30</f>
        <v>0</v>
      </c>
      <c r="BA52" s="86">
        <f>'001 - Stavební část'!F31</f>
        <v>0</v>
      </c>
      <c r="BB52" s="86">
        <f>'001 - Stavební část'!F32</f>
        <v>0</v>
      </c>
      <c r="BC52" s="86">
        <f>'001 - Stavební část'!F33</f>
        <v>0</v>
      </c>
      <c r="BD52" s="88">
        <f>'001 - Stavební část'!F34</f>
        <v>0</v>
      </c>
      <c r="BT52" s="89" t="s">
        <v>77</v>
      </c>
      <c r="BV52" s="89" t="s">
        <v>72</v>
      </c>
      <c r="BW52" s="89" t="s">
        <v>78</v>
      </c>
      <c r="BX52" s="89" t="s">
        <v>5</v>
      </c>
      <c r="CL52" s="89" t="s">
        <v>3</v>
      </c>
      <c r="CM52" s="89" t="s">
        <v>79</v>
      </c>
    </row>
    <row r="53" spans="1:91" s="5" customFormat="1" ht="22.5" customHeight="1">
      <c r="A53" s="249" t="s">
        <v>1232</v>
      </c>
      <c r="B53" s="81"/>
      <c r="C53" s="82"/>
      <c r="D53" s="347" t="s">
        <v>80</v>
      </c>
      <c r="E53" s="345"/>
      <c r="F53" s="345"/>
      <c r="G53" s="345"/>
      <c r="H53" s="345"/>
      <c r="I53" s="83"/>
      <c r="J53" s="347" t="s">
        <v>81</v>
      </c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  <c r="AG53" s="344">
        <f>'002 - Vytápění'!J27</f>
        <v>0</v>
      </c>
      <c r="AH53" s="345"/>
      <c r="AI53" s="345"/>
      <c r="AJ53" s="345"/>
      <c r="AK53" s="345"/>
      <c r="AL53" s="345"/>
      <c r="AM53" s="345"/>
      <c r="AN53" s="344">
        <f t="shared" si="0"/>
        <v>0</v>
      </c>
      <c r="AO53" s="345"/>
      <c r="AP53" s="345"/>
      <c r="AQ53" s="84" t="s">
        <v>76</v>
      </c>
      <c r="AR53" s="81"/>
      <c r="AS53" s="85">
        <v>0</v>
      </c>
      <c r="AT53" s="86">
        <f t="shared" si="1"/>
        <v>0</v>
      </c>
      <c r="AU53" s="87">
        <f>'002 - Vytápění'!P80</f>
        <v>0</v>
      </c>
      <c r="AV53" s="86">
        <f>'002 - Vytápění'!J30</f>
        <v>0</v>
      </c>
      <c r="AW53" s="86">
        <f>'002 - Vytápění'!J31</f>
        <v>0</v>
      </c>
      <c r="AX53" s="86">
        <f>'002 - Vytápění'!J32</f>
        <v>0</v>
      </c>
      <c r="AY53" s="86">
        <f>'002 - Vytápění'!J33</f>
        <v>0</v>
      </c>
      <c r="AZ53" s="86">
        <f>'002 - Vytápění'!F30</f>
        <v>0</v>
      </c>
      <c r="BA53" s="86">
        <f>'002 - Vytápění'!F31</f>
        <v>0</v>
      </c>
      <c r="BB53" s="86">
        <f>'002 - Vytápění'!F32</f>
        <v>0</v>
      </c>
      <c r="BC53" s="86">
        <f>'002 - Vytápění'!F33</f>
        <v>0</v>
      </c>
      <c r="BD53" s="88">
        <f>'002 - Vytápění'!F34</f>
        <v>0</v>
      </c>
      <c r="BT53" s="89" t="s">
        <v>77</v>
      </c>
      <c r="BV53" s="89" t="s">
        <v>72</v>
      </c>
      <c r="BW53" s="89" t="s">
        <v>82</v>
      </c>
      <c r="BX53" s="89" t="s">
        <v>5</v>
      </c>
      <c r="CL53" s="89" t="s">
        <v>3</v>
      </c>
      <c r="CM53" s="89" t="s">
        <v>79</v>
      </c>
    </row>
    <row r="54" spans="2:91" s="5" customFormat="1" ht="22.5" customHeight="1">
      <c r="B54" s="81"/>
      <c r="C54" s="82"/>
      <c r="D54" s="347" t="s">
        <v>83</v>
      </c>
      <c r="E54" s="345"/>
      <c r="F54" s="345"/>
      <c r="G54" s="345"/>
      <c r="H54" s="345"/>
      <c r="I54" s="83"/>
      <c r="J54" s="347" t="s">
        <v>84</v>
      </c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346">
        <f>ROUND(SUM(AG55:AG59),2)</f>
        <v>0</v>
      </c>
      <c r="AH54" s="345"/>
      <c r="AI54" s="345"/>
      <c r="AJ54" s="345"/>
      <c r="AK54" s="345"/>
      <c r="AL54" s="345"/>
      <c r="AM54" s="345"/>
      <c r="AN54" s="344">
        <f t="shared" si="0"/>
        <v>0</v>
      </c>
      <c r="AO54" s="345"/>
      <c r="AP54" s="345"/>
      <c r="AQ54" s="84" t="s">
        <v>76</v>
      </c>
      <c r="AR54" s="81"/>
      <c r="AS54" s="85">
        <f>ROUND(SUM(AS55:AS59),2)</f>
        <v>0</v>
      </c>
      <c r="AT54" s="86">
        <f t="shared" si="1"/>
        <v>0</v>
      </c>
      <c r="AU54" s="87">
        <f>ROUND(SUM(AU55:AU59),5)</f>
        <v>0</v>
      </c>
      <c r="AV54" s="86">
        <f>ROUND(AZ54*L26,2)</f>
        <v>0</v>
      </c>
      <c r="AW54" s="86">
        <f>ROUND(BA54*L27,2)</f>
        <v>0</v>
      </c>
      <c r="AX54" s="86">
        <f>ROUND(BB54*L26,2)</f>
        <v>0</v>
      </c>
      <c r="AY54" s="86">
        <f>ROUND(BC54*L27,2)</f>
        <v>0</v>
      </c>
      <c r="AZ54" s="86">
        <f>ROUND(SUM(AZ55:AZ59),2)</f>
        <v>0</v>
      </c>
      <c r="BA54" s="86">
        <f>ROUND(SUM(BA55:BA59),2)</f>
        <v>0</v>
      </c>
      <c r="BB54" s="86">
        <f>ROUND(SUM(BB55:BB59),2)</f>
        <v>0</v>
      </c>
      <c r="BC54" s="86">
        <f>ROUND(SUM(BC55:BC59),2)</f>
        <v>0</v>
      </c>
      <c r="BD54" s="88">
        <f>ROUND(SUM(BD55:BD59),2)</f>
        <v>0</v>
      </c>
      <c r="BS54" s="89" t="s">
        <v>69</v>
      </c>
      <c r="BT54" s="89" t="s">
        <v>77</v>
      </c>
      <c r="BU54" s="89" t="s">
        <v>71</v>
      </c>
      <c r="BV54" s="89" t="s">
        <v>72</v>
      </c>
      <c r="BW54" s="89" t="s">
        <v>85</v>
      </c>
      <c r="BX54" s="89" t="s">
        <v>5</v>
      </c>
      <c r="CL54" s="89" t="s">
        <v>3</v>
      </c>
      <c r="CM54" s="89" t="s">
        <v>79</v>
      </c>
    </row>
    <row r="55" spans="1:90" s="6" customFormat="1" ht="22.5" customHeight="1">
      <c r="A55" s="249" t="s">
        <v>1232</v>
      </c>
      <c r="B55" s="90"/>
      <c r="C55" s="9"/>
      <c r="D55" s="9"/>
      <c r="E55" s="343" t="s">
        <v>86</v>
      </c>
      <c r="F55" s="342"/>
      <c r="G55" s="342"/>
      <c r="H55" s="342"/>
      <c r="I55" s="342"/>
      <c r="J55" s="9"/>
      <c r="K55" s="343" t="s">
        <v>87</v>
      </c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1">
        <f>'003-1 - Strukturovaná kab...'!J29</f>
        <v>0</v>
      </c>
      <c r="AH55" s="342"/>
      <c r="AI55" s="342"/>
      <c r="AJ55" s="342"/>
      <c r="AK55" s="342"/>
      <c r="AL55" s="342"/>
      <c r="AM55" s="342"/>
      <c r="AN55" s="341">
        <f t="shared" si="0"/>
        <v>0</v>
      </c>
      <c r="AO55" s="342"/>
      <c r="AP55" s="342"/>
      <c r="AQ55" s="91" t="s">
        <v>88</v>
      </c>
      <c r="AR55" s="90"/>
      <c r="AS55" s="92">
        <v>0</v>
      </c>
      <c r="AT55" s="93">
        <f t="shared" si="1"/>
        <v>0</v>
      </c>
      <c r="AU55" s="94">
        <f>'003-1 - Strukturovaná kab...'!P85</f>
        <v>0</v>
      </c>
      <c r="AV55" s="93">
        <f>'003-1 - Strukturovaná kab...'!J32</f>
        <v>0</v>
      </c>
      <c r="AW55" s="93">
        <f>'003-1 - Strukturovaná kab...'!J33</f>
        <v>0</v>
      </c>
      <c r="AX55" s="93">
        <f>'003-1 - Strukturovaná kab...'!J34</f>
        <v>0</v>
      </c>
      <c r="AY55" s="93">
        <f>'003-1 - Strukturovaná kab...'!J35</f>
        <v>0</v>
      </c>
      <c r="AZ55" s="93">
        <f>'003-1 - Strukturovaná kab...'!F32</f>
        <v>0</v>
      </c>
      <c r="BA55" s="93">
        <f>'003-1 - Strukturovaná kab...'!F33</f>
        <v>0</v>
      </c>
      <c r="BB55" s="93">
        <f>'003-1 - Strukturovaná kab...'!F34</f>
        <v>0</v>
      </c>
      <c r="BC55" s="93">
        <f>'003-1 - Strukturovaná kab...'!F35</f>
        <v>0</v>
      </c>
      <c r="BD55" s="95">
        <f>'003-1 - Strukturovaná kab...'!F36</f>
        <v>0</v>
      </c>
      <c r="BT55" s="96" t="s">
        <v>79</v>
      </c>
      <c r="BV55" s="96" t="s">
        <v>72</v>
      </c>
      <c r="BW55" s="96" t="s">
        <v>89</v>
      </c>
      <c r="BX55" s="96" t="s">
        <v>85</v>
      </c>
      <c r="CL55" s="96" t="s">
        <v>3</v>
      </c>
    </row>
    <row r="56" spans="1:90" s="6" customFormat="1" ht="22.5" customHeight="1">
      <c r="A56" s="249" t="s">
        <v>1232</v>
      </c>
      <c r="B56" s="90"/>
      <c r="C56" s="9"/>
      <c r="D56" s="9"/>
      <c r="E56" s="343" t="s">
        <v>90</v>
      </c>
      <c r="F56" s="342"/>
      <c r="G56" s="342"/>
      <c r="H56" s="342"/>
      <c r="I56" s="342"/>
      <c r="J56" s="9"/>
      <c r="K56" s="343" t="s">
        <v>91</v>
      </c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1">
        <f>'003-2 - Kamerový systém (...'!J29</f>
        <v>0</v>
      </c>
      <c r="AH56" s="342"/>
      <c r="AI56" s="342"/>
      <c r="AJ56" s="342"/>
      <c r="AK56" s="342"/>
      <c r="AL56" s="342"/>
      <c r="AM56" s="342"/>
      <c r="AN56" s="341">
        <f t="shared" si="0"/>
        <v>0</v>
      </c>
      <c r="AO56" s="342"/>
      <c r="AP56" s="342"/>
      <c r="AQ56" s="91" t="s">
        <v>88</v>
      </c>
      <c r="AR56" s="90"/>
      <c r="AS56" s="92">
        <v>0</v>
      </c>
      <c r="AT56" s="93">
        <f t="shared" si="1"/>
        <v>0</v>
      </c>
      <c r="AU56" s="94">
        <f>'003-2 - Kamerový systém (...'!P86</f>
        <v>0</v>
      </c>
      <c r="AV56" s="93">
        <f>'003-2 - Kamerový systém (...'!J32</f>
        <v>0</v>
      </c>
      <c r="AW56" s="93">
        <f>'003-2 - Kamerový systém (...'!J33</f>
        <v>0</v>
      </c>
      <c r="AX56" s="93">
        <f>'003-2 - Kamerový systém (...'!J34</f>
        <v>0</v>
      </c>
      <c r="AY56" s="93">
        <f>'003-2 - Kamerový systém (...'!J35</f>
        <v>0</v>
      </c>
      <c r="AZ56" s="93">
        <f>'003-2 - Kamerový systém (...'!F32</f>
        <v>0</v>
      </c>
      <c r="BA56" s="93">
        <f>'003-2 - Kamerový systém (...'!F33</f>
        <v>0</v>
      </c>
      <c r="BB56" s="93">
        <f>'003-2 - Kamerový systém (...'!F34</f>
        <v>0</v>
      </c>
      <c r="BC56" s="93">
        <f>'003-2 - Kamerový systém (...'!F35</f>
        <v>0</v>
      </c>
      <c r="BD56" s="95">
        <f>'003-2 - Kamerový systém (...'!F36</f>
        <v>0</v>
      </c>
      <c r="BT56" s="96" t="s">
        <v>79</v>
      </c>
      <c r="BV56" s="96" t="s">
        <v>72</v>
      </c>
      <c r="BW56" s="96" t="s">
        <v>92</v>
      </c>
      <c r="BX56" s="96" t="s">
        <v>85</v>
      </c>
      <c r="CL56" s="96" t="s">
        <v>3</v>
      </c>
    </row>
    <row r="57" spans="1:90" s="6" customFormat="1" ht="22.5" customHeight="1">
      <c r="A57" s="249" t="s">
        <v>1232</v>
      </c>
      <c r="B57" s="90"/>
      <c r="C57" s="9"/>
      <c r="D57" s="9"/>
      <c r="E57" s="343" t="s">
        <v>93</v>
      </c>
      <c r="F57" s="342"/>
      <c r="G57" s="342"/>
      <c r="H57" s="342"/>
      <c r="I57" s="342"/>
      <c r="J57" s="9"/>
      <c r="K57" s="343" t="s">
        <v>94</v>
      </c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1">
        <f>'003-3 - Elektronická kont...'!J29</f>
        <v>0</v>
      </c>
      <c r="AH57" s="342"/>
      <c r="AI57" s="342"/>
      <c r="AJ57" s="342"/>
      <c r="AK57" s="342"/>
      <c r="AL57" s="342"/>
      <c r="AM57" s="342"/>
      <c r="AN57" s="341">
        <f t="shared" si="0"/>
        <v>0</v>
      </c>
      <c r="AO57" s="342"/>
      <c r="AP57" s="342"/>
      <c r="AQ57" s="91" t="s">
        <v>88</v>
      </c>
      <c r="AR57" s="90"/>
      <c r="AS57" s="92">
        <v>0</v>
      </c>
      <c r="AT57" s="93">
        <f t="shared" si="1"/>
        <v>0</v>
      </c>
      <c r="AU57" s="94">
        <f>'003-3 - Elektronická kont...'!P86</f>
        <v>0</v>
      </c>
      <c r="AV57" s="93">
        <f>'003-3 - Elektronická kont...'!J32</f>
        <v>0</v>
      </c>
      <c r="AW57" s="93">
        <f>'003-3 - Elektronická kont...'!J33</f>
        <v>0</v>
      </c>
      <c r="AX57" s="93">
        <f>'003-3 - Elektronická kont...'!J34</f>
        <v>0</v>
      </c>
      <c r="AY57" s="93">
        <f>'003-3 - Elektronická kont...'!J35</f>
        <v>0</v>
      </c>
      <c r="AZ57" s="93">
        <f>'003-3 - Elektronická kont...'!F32</f>
        <v>0</v>
      </c>
      <c r="BA57" s="93">
        <f>'003-3 - Elektronická kont...'!F33</f>
        <v>0</v>
      </c>
      <c r="BB57" s="93">
        <f>'003-3 - Elektronická kont...'!F34</f>
        <v>0</v>
      </c>
      <c r="BC57" s="93">
        <f>'003-3 - Elektronická kont...'!F35</f>
        <v>0</v>
      </c>
      <c r="BD57" s="95">
        <f>'003-3 - Elektronická kont...'!F36</f>
        <v>0</v>
      </c>
      <c r="BT57" s="96" t="s">
        <v>79</v>
      </c>
      <c r="BV57" s="96" t="s">
        <v>72</v>
      </c>
      <c r="BW57" s="96" t="s">
        <v>95</v>
      </c>
      <c r="BX57" s="96" t="s">
        <v>85</v>
      </c>
      <c r="CL57" s="96" t="s">
        <v>3</v>
      </c>
    </row>
    <row r="58" spans="1:90" s="6" customFormat="1" ht="22.5" customHeight="1">
      <c r="A58" s="249" t="s">
        <v>1232</v>
      </c>
      <c r="B58" s="90"/>
      <c r="C58" s="9"/>
      <c r="D58" s="9"/>
      <c r="E58" s="343" t="s">
        <v>96</v>
      </c>
      <c r="F58" s="342"/>
      <c r="G58" s="342"/>
      <c r="H58" s="342"/>
      <c r="I58" s="342"/>
      <c r="J58" s="9"/>
      <c r="K58" s="343" t="s">
        <v>97</v>
      </c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1">
        <f>'003-4 - Elektronická zabe...'!J29</f>
        <v>0</v>
      </c>
      <c r="AH58" s="342"/>
      <c r="AI58" s="342"/>
      <c r="AJ58" s="342"/>
      <c r="AK58" s="342"/>
      <c r="AL58" s="342"/>
      <c r="AM58" s="342"/>
      <c r="AN58" s="341">
        <f t="shared" si="0"/>
        <v>0</v>
      </c>
      <c r="AO58" s="342"/>
      <c r="AP58" s="342"/>
      <c r="AQ58" s="91" t="s">
        <v>88</v>
      </c>
      <c r="AR58" s="90"/>
      <c r="AS58" s="92">
        <v>0</v>
      </c>
      <c r="AT58" s="93">
        <f t="shared" si="1"/>
        <v>0</v>
      </c>
      <c r="AU58" s="94">
        <f>'003-4 - Elektronická zabe...'!P86</f>
        <v>0</v>
      </c>
      <c r="AV58" s="93">
        <f>'003-4 - Elektronická zabe...'!J32</f>
        <v>0</v>
      </c>
      <c r="AW58" s="93">
        <f>'003-4 - Elektronická zabe...'!J33</f>
        <v>0</v>
      </c>
      <c r="AX58" s="93">
        <f>'003-4 - Elektronická zabe...'!J34</f>
        <v>0</v>
      </c>
      <c r="AY58" s="93">
        <f>'003-4 - Elektronická zabe...'!J35</f>
        <v>0</v>
      </c>
      <c r="AZ58" s="93">
        <f>'003-4 - Elektronická zabe...'!F32</f>
        <v>0</v>
      </c>
      <c r="BA58" s="93">
        <f>'003-4 - Elektronická zabe...'!F33</f>
        <v>0</v>
      </c>
      <c r="BB58" s="93">
        <f>'003-4 - Elektronická zabe...'!F34</f>
        <v>0</v>
      </c>
      <c r="BC58" s="93">
        <f>'003-4 - Elektronická zabe...'!F35</f>
        <v>0</v>
      </c>
      <c r="BD58" s="95">
        <f>'003-4 - Elektronická zabe...'!F36</f>
        <v>0</v>
      </c>
      <c r="BT58" s="96" t="s">
        <v>79</v>
      </c>
      <c r="BV58" s="96" t="s">
        <v>72</v>
      </c>
      <c r="BW58" s="96" t="s">
        <v>98</v>
      </c>
      <c r="BX58" s="96" t="s">
        <v>85</v>
      </c>
      <c r="CL58" s="96" t="s">
        <v>3</v>
      </c>
    </row>
    <row r="59" spans="1:90" s="6" customFormat="1" ht="22.5" customHeight="1">
      <c r="A59" s="249" t="s">
        <v>1232</v>
      </c>
      <c r="B59" s="90"/>
      <c r="C59" s="9"/>
      <c r="D59" s="9"/>
      <c r="E59" s="343" t="s">
        <v>99</v>
      </c>
      <c r="F59" s="342"/>
      <c r="G59" s="342"/>
      <c r="H59" s="342"/>
      <c r="I59" s="342"/>
      <c r="J59" s="9"/>
      <c r="K59" s="343" t="s">
        <v>100</v>
      </c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1">
        <f>'003-5 - Elektro NN, hromo...'!J29</f>
        <v>0</v>
      </c>
      <c r="AH59" s="342"/>
      <c r="AI59" s="342"/>
      <c r="AJ59" s="342"/>
      <c r="AK59" s="342"/>
      <c r="AL59" s="342"/>
      <c r="AM59" s="342"/>
      <c r="AN59" s="341">
        <f t="shared" si="0"/>
        <v>0</v>
      </c>
      <c r="AO59" s="342"/>
      <c r="AP59" s="342"/>
      <c r="AQ59" s="91" t="s">
        <v>88</v>
      </c>
      <c r="AR59" s="90"/>
      <c r="AS59" s="97">
        <v>0</v>
      </c>
      <c r="AT59" s="98">
        <f t="shared" si="1"/>
        <v>0</v>
      </c>
      <c r="AU59" s="99">
        <f>'003-5 - Elektro NN, hromo...'!P87</f>
        <v>0</v>
      </c>
      <c r="AV59" s="98">
        <f>'003-5 - Elektro NN, hromo...'!J32</f>
        <v>0</v>
      </c>
      <c r="AW59" s="98">
        <f>'003-5 - Elektro NN, hromo...'!J33</f>
        <v>0</v>
      </c>
      <c r="AX59" s="98">
        <f>'003-5 - Elektro NN, hromo...'!J34</f>
        <v>0</v>
      </c>
      <c r="AY59" s="98">
        <f>'003-5 - Elektro NN, hromo...'!J35</f>
        <v>0</v>
      </c>
      <c r="AZ59" s="98">
        <f>'003-5 - Elektro NN, hromo...'!F32</f>
        <v>0</v>
      </c>
      <c r="BA59" s="98">
        <f>'003-5 - Elektro NN, hromo...'!F33</f>
        <v>0</v>
      </c>
      <c r="BB59" s="98">
        <f>'003-5 - Elektro NN, hromo...'!F34</f>
        <v>0</v>
      </c>
      <c r="BC59" s="98">
        <f>'003-5 - Elektro NN, hromo...'!F35</f>
        <v>0</v>
      </c>
      <c r="BD59" s="100">
        <f>'003-5 - Elektro NN, hromo...'!F36</f>
        <v>0</v>
      </c>
      <c r="BT59" s="96" t="s">
        <v>79</v>
      </c>
      <c r="BV59" s="96" t="s">
        <v>72</v>
      </c>
      <c r="BW59" s="96" t="s">
        <v>101</v>
      </c>
      <c r="BX59" s="96" t="s">
        <v>85</v>
      </c>
      <c r="CL59" s="96" t="s">
        <v>3</v>
      </c>
    </row>
    <row r="60" spans="2:44" s="1" customFormat="1" ht="30" customHeight="1">
      <c r="B60" s="36"/>
      <c r="AR60" s="36"/>
    </row>
    <row r="61" spans="2:44" s="1" customFormat="1" ht="6.95" customHeight="1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36"/>
    </row>
  </sheetData>
  <mergeCells count="69">
    <mergeCell ref="L27:O27"/>
    <mergeCell ref="W27:AE27"/>
    <mergeCell ref="AK27:AO27"/>
    <mergeCell ref="L28:O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E55:I55"/>
    <mergeCell ref="K55:AF55"/>
    <mergeCell ref="E56:I56"/>
    <mergeCell ref="K56:AF56"/>
    <mergeCell ref="AN57:AP57"/>
    <mergeCell ref="AG57:AM57"/>
    <mergeCell ref="E57:I57"/>
    <mergeCell ref="K57:AF57"/>
    <mergeCell ref="E58:I58"/>
    <mergeCell ref="K58:AF58"/>
    <mergeCell ref="AN59:AP59"/>
    <mergeCell ref="AG59:AM59"/>
    <mergeCell ref="E59:I59"/>
    <mergeCell ref="K59:AF59"/>
    <mergeCell ref="AG51:AM51"/>
    <mergeCell ref="AN51:AP51"/>
    <mergeCell ref="AR2:BE2"/>
    <mergeCell ref="AN58:AP58"/>
    <mergeCell ref="AG58:AM58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01 - Stavební část'!C2" tooltip="001 - Stavební část" display="/"/>
    <hyperlink ref="A53" location="'002 - Vytápění'!C2" tooltip="002 - Vytápění" display="/"/>
    <hyperlink ref="A55" location="'003-1 - Strukturovaná kab...'!C2" tooltip="003-1 - Strukturovaná kab..." display="/"/>
    <hyperlink ref="A56" location="'003-2 - Kamerový systém (...'!C2" tooltip="003-2 - Kamerový systém (..." display="/"/>
    <hyperlink ref="A57" location="'003-3 - Elektronická kont...'!C2" tooltip="003-3 - Elektronická kont..." display="/"/>
    <hyperlink ref="A58" location="'003-4 - Elektronická zabe...'!C2" tooltip="003-4 - Elektronická zabe..." display="/"/>
    <hyperlink ref="A59" location="'003-5 - Elektro NN, hromo...'!C2" tooltip="003-5 - Elektro NN, hromo...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16"/>
  <sheetViews>
    <sheetView showGridLines="0" tabSelected="1" workbookViewId="0" topLeftCell="A1">
      <pane ySplit="1" topLeftCell="A4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51"/>
      <c r="C1" s="251"/>
      <c r="D1" s="250" t="s">
        <v>1</v>
      </c>
      <c r="E1" s="251"/>
      <c r="F1" s="252" t="s">
        <v>1233</v>
      </c>
      <c r="G1" s="379" t="s">
        <v>1234</v>
      </c>
      <c r="H1" s="379"/>
      <c r="I1" s="257"/>
      <c r="J1" s="252" t="s">
        <v>1235</v>
      </c>
      <c r="K1" s="250" t="s">
        <v>102</v>
      </c>
      <c r="L1" s="252" t="s">
        <v>1236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56" ht="36.95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78</v>
      </c>
      <c r="AZ2" s="102" t="s">
        <v>103</v>
      </c>
      <c r="BA2" s="102" t="s">
        <v>3</v>
      </c>
      <c r="BB2" s="102" t="s">
        <v>3</v>
      </c>
      <c r="BC2" s="102" t="s">
        <v>104</v>
      </c>
      <c r="BD2" s="102" t="s">
        <v>79</v>
      </c>
    </row>
    <row r="3" spans="2:56" ht="6.95" customHeight="1">
      <c r="B3" s="20"/>
      <c r="C3" s="21"/>
      <c r="D3" s="21"/>
      <c r="E3" s="21"/>
      <c r="F3" s="21"/>
      <c r="G3" s="21"/>
      <c r="H3" s="21"/>
      <c r="I3" s="103"/>
      <c r="J3" s="21"/>
      <c r="K3" s="22"/>
      <c r="AT3" s="19" t="s">
        <v>79</v>
      </c>
      <c r="AZ3" s="102" t="s">
        <v>105</v>
      </c>
      <c r="BA3" s="102" t="s">
        <v>3</v>
      </c>
      <c r="BB3" s="102" t="s">
        <v>3</v>
      </c>
      <c r="BC3" s="102" t="s">
        <v>106</v>
      </c>
      <c r="BD3" s="102" t="s">
        <v>79</v>
      </c>
    </row>
    <row r="4" spans="2:56" ht="36.95" customHeight="1">
      <c r="B4" s="23"/>
      <c r="C4" s="24"/>
      <c r="D4" s="25" t="s">
        <v>107</v>
      </c>
      <c r="E4" s="24"/>
      <c r="F4" s="24"/>
      <c r="G4" s="24"/>
      <c r="H4" s="24"/>
      <c r="I4" s="104"/>
      <c r="J4" s="24"/>
      <c r="K4" s="26"/>
      <c r="M4" s="27" t="s">
        <v>11</v>
      </c>
      <c r="AT4" s="19" t="s">
        <v>4</v>
      </c>
      <c r="AZ4" s="102" t="s">
        <v>108</v>
      </c>
      <c r="BA4" s="102" t="s">
        <v>3</v>
      </c>
      <c r="BB4" s="102" t="s">
        <v>3</v>
      </c>
      <c r="BC4" s="102" t="s">
        <v>109</v>
      </c>
      <c r="BD4" s="102" t="s">
        <v>79</v>
      </c>
    </row>
    <row r="5" spans="2:56" ht="6.95" customHeight="1">
      <c r="B5" s="23"/>
      <c r="C5" s="24"/>
      <c r="D5" s="24"/>
      <c r="E5" s="24"/>
      <c r="F5" s="24"/>
      <c r="G5" s="24"/>
      <c r="H5" s="24"/>
      <c r="I5" s="104"/>
      <c r="J5" s="24"/>
      <c r="K5" s="26"/>
      <c r="AZ5" s="102" t="s">
        <v>110</v>
      </c>
      <c r="BA5" s="102" t="s">
        <v>3</v>
      </c>
      <c r="BB5" s="102" t="s">
        <v>3</v>
      </c>
      <c r="BC5" s="102" t="s">
        <v>111</v>
      </c>
      <c r="BD5" s="102" t="s">
        <v>79</v>
      </c>
    </row>
    <row r="6" spans="2:56" ht="15">
      <c r="B6" s="23"/>
      <c r="C6" s="24"/>
      <c r="D6" s="32" t="s">
        <v>17</v>
      </c>
      <c r="E6" s="24"/>
      <c r="F6" s="24"/>
      <c r="G6" s="24"/>
      <c r="H6" s="24"/>
      <c r="I6" s="104"/>
      <c r="J6" s="24"/>
      <c r="K6" s="26"/>
      <c r="AZ6" s="102" t="s">
        <v>112</v>
      </c>
      <c r="BA6" s="102" t="s">
        <v>3</v>
      </c>
      <c r="BB6" s="102" t="s">
        <v>3</v>
      </c>
      <c r="BC6" s="102" t="s">
        <v>113</v>
      </c>
      <c r="BD6" s="102" t="s">
        <v>79</v>
      </c>
    </row>
    <row r="7" spans="2:56" ht="22.5" customHeight="1">
      <c r="B7" s="23"/>
      <c r="C7" s="24"/>
      <c r="D7" s="24"/>
      <c r="E7" s="380" t="str">
        <f>'Rekapitulace stavby'!K6</f>
        <v>Přístavba prohlížecí místnosti u objektu 005 vrátnice, Odolov</v>
      </c>
      <c r="F7" s="371"/>
      <c r="G7" s="371"/>
      <c r="H7" s="371"/>
      <c r="I7" s="104"/>
      <c r="J7" s="24"/>
      <c r="K7" s="26"/>
      <c r="AZ7" s="102" t="s">
        <v>114</v>
      </c>
      <c r="BA7" s="102" t="s">
        <v>3</v>
      </c>
      <c r="BB7" s="102" t="s">
        <v>3</v>
      </c>
      <c r="BC7" s="102" t="s">
        <v>115</v>
      </c>
      <c r="BD7" s="102" t="s">
        <v>79</v>
      </c>
    </row>
    <row r="8" spans="2:56" s="1" customFormat="1" ht="15">
      <c r="B8" s="36"/>
      <c r="C8" s="37"/>
      <c r="D8" s="32" t="s">
        <v>116</v>
      </c>
      <c r="E8" s="37"/>
      <c r="F8" s="37"/>
      <c r="G8" s="37"/>
      <c r="H8" s="37"/>
      <c r="I8" s="105"/>
      <c r="J8" s="37"/>
      <c r="K8" s="40"/>
      <c r="AZ8" s="102" t="s">
        <v>117</v>
      </c>
      <c r="BA8" s="102" t="s">
        <v>3</v>
      </c>
      <c r="BB8" s="102" t="s">
        <v>3</v>
      </c>
      <c r="BC8" s="102" t="s">
        <v>118</v>
      </c>
      <c r="BD8" s="102" t="s">
        <v>79</v>
      </c>
    </row>
    <row r="9" spans="2:56" s="1" customFormat="1" ht="36.95" customHeight="1">
      <c r="B9" s="36"/>
      <c r="C9" s="37"/>
      <c r="D9" s="37"/>
      <c r="E9" s="381" t="s">
        <v>119</v>
      </c>
      <c r="F9" s="356"/>
      <c r="G9" s="356"/>
      <c r="H9" s="356"/>
      <c r="I9" s="105"/>
      <c r="J9" s="37"/>
      <c r="K9" s="40"/>
      <c r="AZ9" s="102" t="s">
        <v>120</v>
      </c>
      <c r="BA9" s="102" t="s">
        <v>3</v>
      </c>
      <c r="BB9" s="102" t="s">
        <v>3</v>
      </c>
      <c r="BC9" s="102" t="s">
        <v>121</v>
      </c>
      <c r="BD9" s="102" t="s">
        <v>79</v>
      </c>
    </row>
    <row r="10" spans="2:56" s="1" customFormat="1" ht="13.5">
      <c r="B10" s="36"/>
      <c r="C10" s="37"/>
      <c r="D10" s="37"/>
      <c r="E10" s="37"/>
      <c r="F10" s="37"/>
      <c r="G10" s="37"/>
      <c r="H10" s="37"/>
      <c r="I10" s="105"/>
      <c r="J10" s="37"/>
      <c r="K10" s="40"/>
      <c r="AZ10" s="102" t="s">
        <v>122</v>
      </c>
      <c r="BA10" s="102" t="s">
        <v>3</v>
      </c>
      <c r="BB10" s="102" t="s">
        <v>3</v>
      </c>
      <c r="BC10" s="102" t="s">
        <v>123</v>
      </c>
      <c r="BD10" s="102" t="s">
        <v>79</v>
      </c>
    </row>
    <row r="11" spans="2:56" s="1" customFormat="1" ht="14.45" customHeight="1">
      <c r="B11" s="36"/>
      <c r="C11" s="37"/>
      <c r="D11" s="32" t="s">
        <v>19</v>
      </c>
      <c r="E11" s="37"/>
      <c r="F11" s="30" t="s">
        <v>3</v>
      </c>
      <c r="G11" s="37"/>
      <c r="H11" s="37"/>
      <c r="I11" s="106" t="s">
        <v>20</v>
      </c>
      <c r="J11" s="30" t="s">
        <v>3</v>
      </c>
      <c r="K11" s="40"/>
      <c r="AZ11" s="102" t="s">
        <v>124</v>
      </c>
      <c r="BA11" s="102" t="s">
        <v>3</v>
      </c>
      <c r="BB11" s="102" t="s">
        <v>3</v>
      </c>
      <c r="BC11" s="102" t="s">
        <v>125</v>
      </c>
      <c r="BD11" s="102" t="s">
        <v>79</v>
      </c>
    </row>
    <row r="12" spans="2:56" s="1" customFormat="1" ht="14.45" customHeight="1">
      <c r="B12" s="36"/>
      <c r="C12" s="37"/>
      <c r="D12" s="32" t="s">
        <v>21</v>
      </c>
      <c r="E12" s="37"/>
      <c r="F12" s="30" t="s">
        <v>22</v>
      </c>
      <c r="G12" s="37"/>
      <c r="H12" s="37"/>
      <c r="I12" s="106" t="s">
        <v>23</v>
      </c>
      <c r="J12" s="107" t="str">
        <f>'Rekapitulace stavby'!AN8</f>
        <v>22.11.2016</v>
      </c>
      <c r="K12" s="40"/>
      <c r="AZ12" s="102" t="s">
        <v>126</v>
      </c>
      <c r="BA12" s="102" t="s">
        <v>3</v>
      </c>
      <c r="BB12" s="102" t="s">
        <v>3</v>
      </c>
      <c r="BC12" s="102" t="s">
        <v>127</v>
      </c>
      <c r="BD12" s="102" t="s">
        <v>79</v>
      </c>
    </row>
    <row r="13" spans="2:56" s="1" customFormat="1" ht="10.9" customHeight="1">
      <c r="B13" s="36"/>
      <c r="C13" s="37"/>
      <c r="D13" s="37"/>
      <c r="E13" s="37"/>
      <c r="F13" s="37"/>
      <c r="G13" s="37"/>
      <c r="H13" s="37"/>
      <c r="I13" s="105"/>
      <c r="J13" s="37"/>
      <c r="K13" s="40"/>
      <c r="AZ13" s="102" t="s">
        <v>128</v>
      </c>
      <c r="BA13" s="102" t="s">
        <v>3</v>
      </c>
      <c r="BB13" s="102" t="s">
        <v>3</v>
      </c>
      <c r="BC13" s="102" t="s">
        <v>129</v>
      </c>
      <c r="BD13" s="102" t="s">
        <v>79</v>
      </c>
    </row>
    <row r="14" spans="2:56" s="1" customFormat="1" ht="14.45" customHeight="1">
      <c r="B14" s="36"/>
      <c r="C14" s="37"/>
      <c r="D14" s="32" t="s">
        <v>25</v>
      </c>
      <c r="E14" s="37"/>
      <c r="F14" s="37"/>
      <c r="G14" s="37"/>
      <c r="H14" s="37"/>
      <c r="I14" s="106" t="s">
        <v>26</v>
      </c>
      <c r="J14" s="30" t="s">
        <v>3</v>
      </c>
      <c r="K14" s="40"/>
      <c r="AZ14" s="102" t="s">
        <v>130</v>
      </c>
      <c r="BA14" s="102" t="s">
        <v>3</v>
      </c>
      <c r="BB14" s="102" t="s">
        <v>3</v>
      </c>
      <c r="BC14" s="102" t="s">
        <v>131</v>
      </c>
      <c r="BD14" s="102" t="s">
        <v>79</v>
      </c>
    </row>
    <row r="15" spans="2:56" s="1" customFormat="1" ht="18" customHeight="1">
      <c r="B15" s="36"/>
      <c r="C15" s="37"/>
      <c r="D15" s="37"/>
      <c r="E15" s="30" t="s">
        <v>27</v>
      </c>
      <c r="F15" s="37"/>
      <c r="G15" s="37"/>
      <c r="H15" s="37"/>
      <c r="I15" s="106" t="s">
        <v>28</v>
      </c>
      <c r="J15" s="30" t="s">
        <v>3</v>
      </c>
      <c r="K15" s="40"/>
      <c r="AZ15" s="102" t="s">
        <v>132</v>
      </c>
      <c r="BA15" s="102" t="s">
        <v>3</v>
      </c>
      <c r="BB15" s="102" t="s">
        <v>3</v>
      </c>
      <c r="BC15" s="102" t="s">
        <v>133</v>
      </c>
      <c r="BD15" s="102" t="s">
        <v>79</v>
      </c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5"/>
      <c r="J16" s="37"/>
      <c r="K16" s="40"/>
    </row>
    <row r="17" spans="2:11" s="1" customFormat="1" ht="14.45" customHeight="1">
      <c r="B17" s="36"/>
      <c r="C17" s="37"/>
      <c r="D17" s="32" t="s">
        <v>29</v>
      </c>
      <c r="E17" s="37"/>
      <c r="F17" s="37"/>
      <c r="G17" s="37"/>
      <c r="H17" s="37"/>
      <c r="I17" s="106" t="s">
        <v>26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6" t="s">
        <v>28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5"/>
      <c r="J19" s="37"/>
      <c r="K19" s="40"/>
    </row>
    <row r="20" spans="2:11" s="1" customFormat="1" ht="14.45" customHeight="1">
      <c r="B20" s="36"/>
      <c r="C20" s="37"/>
      <c r="D20" s="32" t="s">
        <v>31</v>
      </c>
      <c r="E20" s="37"/>
      <c r="F20" s="37"/>
      <c r="G20" s="37"/>
      <c r="H20" s="37"/>
      <c r="I20" s="106" t="s">
        <v>26</v>
      </c>
      <c r="J20" s="30" t="s">
        <v>3</v>
      </c>
      <c r="K20" s="40"/>
    </row>
    <row r="21" spans="2:11" s="1" customFormat="1" ht="18" customHeight="1">
      <c r="B21" s="36"/>
      <c r="C21" s="37"/>
      <c r="D21" s="37"/>
      <c r="E21" s="30" t="s">
        <v>32</v>
      </c>
      <c r="F21" s="37"/>
      <c r="G21" s="37"/>
      <c r="H21" s="37"/>
      <c r="I21" s="106" t="s">
        <v>28</v>
      </c>
      <c r="J21" s="30" t="s">
        <v>3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5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5"/>
      <c r="J23" s="37"/>
      <c r="K23" s="40"/>
    </row>
    <row r="24" spans="2:11" s="7" customFormat="1" ht="22.5" customHeight="1">
      <c r="B24" s="108"/>
      <c r="C24" s="109"/>
      <c r="D24" s="109"/>
      <c r="E24" s="374" t="s">
        <v>3</v>
      </c>
      <c r="F24" s="382"/>
      <c r="G24" s="382"/>
      <c r="H24" s="382"/>
      <c r="I24" s="110"/>
      <c r="J24" s="109"/>
      <c r="K24" s="111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5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12"/>
      <c r="J26" s="63"/>
      <c r="K26" s="113"/>
    </row>
    <row r="27" spans="2:11" s="1" customFormat="1" ht="25.35" customHeight="1">
      <c r="B27" s="36"/>
      <c r="C27" s="37"/>
      <c r="D27" s="114" t="s">
        <v>36</v>
      </c>
      <c r="E27" s="37"/>
      <c r="F27" s="37"/>
      <c r="G27" s="37"/>
      <c r="H27" s="37"/>
      <c r="I27" s="105"/>
      <c r="J27" s="115">
        <f>ROUND(J102,2)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12"/>
      <c r="J28" s="63"/>
      <c r="K28" s="113"/>
    </row>
    <row r="29" spans="2:11" s="1" customFormat="1" ht="14.45" customHeight="1">
      <c r="B29" s="36"/>
      <c r="C29" s="37"/>
      <c r="D29" s="37"/>
      <c r="E29" s="37"/>
      <c r="F29" s="41" t="s">
        <v>38</v>
      </c>
      <c r="G29" s="37"/>
      <c r="H29" s="37"/>
      <c r="I29" s="116" t="s">
        <v>37</v>
      </c>
      <c r="J29" s="41" t="s">
        <v>39</v>
      </c>
      <c r="K29" s="40"/>
    </row>
    <row r="30" spans="2:11" s="1" customFormat="1" ht="14.45" customHeight="1">
      <c r="B30" s="36"/>
      <c r="C30" s="37"/>
      <c r="D30" s="44" t="s">
        <v>40</v>
      </c>
      <c r="E30" s="44" t="s">
        <v>41</v>
      </c>
      <c r="F30" s="117">
        <f>ROUND(SUM(BE102:BE515),2)</f>
        <v>0</v>
      </c>
      <c r="G30" s="37"/>
      <c r="H30" s="37"/>
      <c r="I30" s="118">
        <v>0.21</v>
      </c>
      <c r="J30" s="117">
        <f>ROUND(ROUND((SUM(BE102:BE515)),2)*I30,2)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42</v>
      </c>
      <c r="F31" s="117">
        <f>ROUND(SUM(BF102:BF515),2)</f>
        <v>0</v>
      </c>
      <c r="G31" s="37"/>
      <c r="H31" s="37"/>
      <c r="I31" s="118">
        <v>0.15</v>
      </c>
      <c r="J31" s="117">
        <f>ROUND(ROUND((SUM(BF102:BF515)),2)*I31,2)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43</v>
      </c>
      <c r="F32" s="117">
        <f>ROUND(SUM(BG102:BG515),2)</f>
        <v>0</v>
      </c>
      <c r="G32" s="37"/>
      <c r="H32" s="37"/>
      <c r="I32" s="118">
        <v>0.21</v>
      </c>
      <c r="J32" s="117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44</v>
      </c>
      <c r="F33" s="117">
        <f>ROUND(SUM(BH102:BH515),2)</f>
        <v>0</v>
      </c>
      <c r="G33" s="37"/>
      <c r="H33" s="37"/>
      <c r="I33" s="118">
        <v>0.15</v>
      </c>
      <c r="J33" s="117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45</v>
      </c>
      <c r="F34" s="117">
        <f>ROUND(SUM(BI102:BI515),2)</f>
        <v>0</v>
      </c>
      <c r="G34" s="37"/>
      <c r="H34" s="37"/>
      <c r="I34" s="118">
        <v>0</v>
      </c>
      <c r="J34" s="117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5"/>
      <c r="J35" s="37"/>
      <c r="K35" s="40"/>
    </row>
    <row r="36" spans="2:11" s="1" customFormat="1" ht="25.35" customHeight="1">
      <c r="B36" s="36"/>
      <c r="C36" s="119"/>
      <c r="D36" s="120" t="s">
        <v>46</v>
      </c>
      <c r="E36" s="67"/>
      <c r="F36" s="67"/>
      <c r="G36" s="121" t="s">
        <v>47</v>
      </c>
      <c r="H36" s="122" t="s">
        <v>48</v>
      </c>
      <c r="I36" s="123"/>
      <c r="J36" s="124">
        <f>SUM(J27:J34)</f>
        <v>0</v>
      </c>
      <c r="K36" s="125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6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7"/>
      <c r="J41" s="55"/>
      <c r="K41" s="128"/>
    </row>
    <row r="42" spans="2:11" s="1" customFormat="1" ht="36.95" customHeight="1">
      <c r="B42" s="36"/>
      <c r="C42" s="25" t="s">
        <v>134</v>
      </c>
      <c r="D42" s="37"/>
      <c r="E42" s="37"/>
      <c r="F42" s="37"/>
      <c r="G42" s="37"/>
      <c r="H42" s="37"/>
      <c r="I42" s="105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5"/>
      <c r="J43" s="37"/>
      <c r="K43" s="40"/>
    </row>
    <row r="44" spans="2:11" s="1" customFormat="1" ht="14.45" customHeight="1">
      <c r="B44" s="36"/>
      <c r="C44" s="32" t="s">
        <v>17</v>
      </c>
      <c r="D44" s="37"/>
      <c r="E44" s="37"/>
      <c r="F44" s="37"/>
      <c r="G44" s="37"/>
      <c r="H44" s="37"/>
      <c r="I44" s="105"/>
      <c r="J44" s="37"/>
      <c r="K44" s="40"/>
    </row>
    <row r="45" spans="2:11" s="1" customFormat="1" ht="22.5" customHeight="1">
      <c r="B45" s="36"/>
      <c r="C45" s="37"/>
      <c r="D45" s="37"/>
      <c r="E45" s="380" t="str">
        <f>E7</f>
        <v>Přístavba prohlížecí místnosti u objektu 005 vrátnice, Odolov</v>
      </c>
      <c r="F45" s="356"/>
      <c r="G45" s="356"/>
      <c r="H45" s="356"/>
      <c r="I45" s="105"/>
      <c r="J45" s="37"/>
      <c r="K45" s="40"/>
    </row>
    <row r="46" spans="2:11" s="1" customFormat="1" ht="14.45" customHeight="1">
      <c r="B46" s="36"/>
      <c r="C46" s="32" t="s">
        <v>116</v>
      </c>
      <c r="D46" s="37"/>
      <c r="E46" s="37"/>
      <c r="F46" s="37"/>
      <c r="G46" s="37"/>
      <c r="H46" s="37"/>
      <c r="I46" s="105"/>
      <c r="J46" s="37"/>
      <c r="K46" s="40"/>
    </row>
    <row r="47" spans="2:11" s="1" customFormat="1" ht="23.25" customHeight="1">
      <c r="B47" s="36"/>
      <c r="C47" s="37"/>
      <c r="D47" s="37"/>
      <c r="E47" s="381" t="str">
        <f>E9</f>
        <v>001 - Stavební část</v>
      </c>
      <c r="F47" s="356"/>
      <c r="G47" s="356"/>
      <c r="H47" s="356"/>
      <c r="I47" s="105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5"/>
      <c r="J48" s="37"/>
      <c r="K48" s="40"/>
    </row>
    <row r="49" spans="2:11" s="1" customFormat="1" ht="18" customHeight="1">
      <c r="B49" s="36"/>
      <c r="C49" s="32" t="s">
        <v>21</v>
      </c>
      <c r="D49" s="37"/>
      <c r="E49" s="37"/>
      <c r="F49" s="30" t="str">
        <f>F12</f>
        <v>Malé Svatoňovice - Odolov</v>
      </c>
      <c r="G49" s="37"/>
      <c r="H49" s="37"/>
      <c r="I49" s="106" t="s">
        <v>23</v>
      </c>
      <c r="J49" s="107" t="str">
        <f>IF(J12="","",J12)</f>
        <v>22.11.2016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5"/>
      <c r="J50" s="37"/>
      <c r="K50" s="40"/>
    </row>
    <row r="51" spans="2:11" s="1" customFormat="1" ht="15">
      <c r="B51" s="36"/>
      <c r="C51" s="32" t="s">
        <v>25</v>
      </c>
      <c r="D51" s="37"/>
      <c r="E51" s="37"/>
      <c r="F51" s="30" t="str">
        <f>E15</f>
        <v>VS ČR, Praha 4</v>
      </c>
      <c r="G51" s="37"/>
      <c r="H51" s="37"/>
      <c r="I51" s="106" t="s">
        <v>31</v>
      </c>
      <c r="J51" s="30" t="str">
        <f>E21</f>
        <v>VS ČR OJ věznice Odolov 41, Malé Svatoňovice</v>
      </c>
      <c r="K51" s="40"/>
    </row>
    <row r="52" spans="2:11" s="1" customFormat="1" ht="14.45" customHeight="1">
      <c r="B52" s="36"/>
      <c r="C52" s="32" t="s">
        <v>29</v>
      </c>
      <c r="D52" s="37"/>
      <c r="E52" s="37"/>
      <c r="F52" s="30" t="str">
        <f>IF(E18="","",E18)</f>
        <v/>
      </c>
      <c r="G52" s="37"/>
      <c r="H52" s="37"/>
      <c r="I52" s="105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5"/>
      <c r="J53" s="37"/>
      <c r="K53" s="40"/>
    </row>
    <row r="54" spans="2:11" s="1" customFormat="1" ht="29.25" customHeight="1">
      <c r="B54" s="36"/>
      <c r="C54" s="129" t="s">
        <v>135</v>
      </c>
      <c r="D54" s="119"/>
      <c r="E54" s="119"/>
      <c r="F54" s="119"/>
      <c r="G54" s="119"/>
      <c r="H54" s="119"/>
      <c r="I54" s="130"/>
      <c r="J54" s="131" t="s">
        <v>136</v>
      </c>
      <c r="K54" s="13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5"/>
      <c r="J55" s="37"/>
      <c r="K55" s="40"/>
    </row>
    <row r="56" spans="2:47" s="1" customFormat="1" ht="29.25" customHeight="1">
      <c r="B56" s="36"/>
      <c r="C56" s="133" t="s">
        <v>137</v>
      </c>
      <c r="D56" s="37"/>
      <c r="E56" s="37"/>
      <c r="F56" s="37"/>
      <c r="G56" s="37"/>
      <c r="H56" s="37"/>
      <c r="I56" s="105"/>
      <c r="J56" s="115">
        <f>J102</f>
        <v>0</v>
      </c>
      <c r="K56" s="40"/>
      <c r="AU56" s="19" t="s">
        <v>138</v>
      </c>
    </row>
    <row r="57" spans="2:11" s="8" customFormat="1" ht="24.95" customHeight="1">
      <c r="B57" s="134"/>
      <c r="C57" s="135"/>
      <c r="D57" s="136" t="s">
        <v>139</v>
      </c>
      <c r="E57" s="137"/>
      <c r="F57" s="137"/>
      <c r="G57" s="137"/>
      <c r="H57" s="137"/>
      <c r="I57" s="138"/>
      <c r="J57" s="139">
        <f>J103</f>
        <v>0</v>
      </c>
      <c r="K57" s="140"/>
    </row>
    <row r="58" spans="2:11" s="9" customFormat="1" ht="19.9" customHeight="1">
      <c r="B58" s="141"/>
      <c r="C58" s="142"/>
      <c r="D58" s="143" t="s">
        <v>140</v>
      </c>
      <c r="E58" s="144"/>
      <c r="F58" s="144"/>
      <c r="G58" s="144"/>
      <c r="H58" s="144"/>
      <c r="I58" s="145"/>
      <c r="J58" s="146">
        <f>J104</f>
        <v>0</v>
      </c>
      <c r="K58" s="147"/>
    </row>
    <row r="59" spans="2:11" s="9" customFormat="1" ht="19.9" customHeight="1">
      <c r="B59" s="141"/>
      <c r="C59" s="142"/>
      <c r="D59" s="143" t="s">
        <v>141</v>
      </c>
      <c r="E59" s="144"/>
      <c r="F59" s="144"/>
      <c r="G59" s="144"/>
      <c r="H59" s="144"/>
      <c r="I59" s="145"/>
      <c r="J59" s="146">
        <f>J137</f>
        <v>0</v>
      </c>
      <c r="K59" s="147"/>
    </row>
    <row r="60" spans="2:11" s="9" customFormat="1" ht="19.9" customHeight="1">
      <c r="B60" s="141"/>
      <c r="C60" s="142"/>
      <c r="D60" s="143" t="s">
        <v>142</v>
      </c>
      <c r="E60" s="144"/>
      <c r="F60" s="144"/>
      <c r="G60" s="144"/>
      <c r="H60" s="144"/>
      <c r="I60" s="145"/>
      <c r="J60" s="146">
        <f>J176</f>
        <v>0</v>
      </c>
      <c r="K60" s="147"/>
    </row>
    <row r="61" spans="2:11" s="9" customFormat="1" ht="19.9" customHeight="1">
      <c r="B61" s="141"/>
      <c r="C61" s="142"/>
      <c r="D61" s="143" t="s">
        <v>143</v>
      </c>
      <c r="E61" s="144"/>
      <c r="F61" s="144"/>
      <c r="G61" s="144"/>
      <c r="H61" s="144"/>
      <c r="I61" s="145"/>
      <c r="J61" s="146">
        <f>J187</f>
        <v>0</v>
      </c>
      <c r="K61" s="147"/>
    </row>
    <row r="62" spans="2:11" s="9" customFormat="1" ht="19.9" customHeight="1">
      <c r="B62" s="141"/>
      <c r="C62" s="142"/>
      <c r="D62" s="143" t="s">
        <v>144</v>
      </c>
      <c r="E62" s="144"/>
      <c r="F62" s="144"/>
      <c r="G62" s="144"/>
      <c r="H62" s="144"/>
      <c r="I62" s="145"/>
      <c r="J62" s="146">
        <f>J213</f>
        <v>0</v>
      </c>
      <c r="K62" s="147"/>
    </row>
    <row r="63" spans="2:11" s="9" customFormat="1" ht="19.9" customHeight="1">
      <c r="B63" s="141"/>
      <c r="C63" s="142"/>
      <c r="D63" s="143" t="s">
        <v>145</v>
      </c>
      <c r="E63" s="144"/>
      <c r="F63" s="144"/>
      <c r="G63" s="144"/>
      <c r="H63" s="144"/>
      <c r="I63" s="145"/>
      <c r="J63" s="146">
        <f>J300</f>
        <v>0</v>
      </c>
      <c r="K63" s="147"/>
    </row>
    <row r="64" spans="2:11" s="9" customFormat="1" ht="19.9" customHeight="1">
      <c r="B64" s="141"/>
      <c r="C64" s="142"/>
      <c r="D64" s="143" t="s">
        <v>146</v>
      </c>
      <c r="E64" s="144"/>
      <c r="F64" s="144"/>
      <c r="G64" s="144"/>
      <c r="H64" s="144"/>
      <c r="I64" s="145"/>
      <c r="J64" s="146">
        <f>J304</f>
        <v>0</v>
      </c>
      <c r="K64" s="147"/>
    </row>
    <row r="65" spans="2:11" s="9" customFormat="1" ht="19.9" customHeight="1">
      <c r="B65" s="141"/>
      <c r="C65" s="142"/>
      <c r="D65" s="143" t="s">
        <v>147</v>
      </c>
      <c r="E65" s="144"/>
      <c r="F65" s="144"/>
      <c r="G65" s="144"/>
      <c r="H65" s="144"/>
      <c r="I65" s="145"/>
      <c r="J65" s="146">
        <f>J353</f>
        <v>0</v>
      </c>
      <c r="K65" s="147"/>
    </row>
    <row r="66" spans="2:11" s="9" customFormat="1" ht="19.9" customHeight="1">
      <c r="B66" s="141"/>
      <c r="C66" s="142"/>
      <c r="D66" s="143" t="s">
        <v>148</v>
      </c>
      <c r="E66" s="144"/>
      <c r="F66" s="144"/>
      <c r="G66" s="144"/>
      <c r="H66" s="144"/>
      <c r="I66" s="145"/>
      <c r="J66" s="146">
        <f>J360</f>
        <v>0</v>
      </c>
      <c r="K66" s="147"/>
    </row>
    <row r="67" spans="2:11" s="8" customFormat="1" ht="24.95" customHeight="1">
      <c r="B67" s="134"/>
      <c r="C67" s="135"/>
      <c r="D67" s="136" t="s">
        <v>149</v>
      </c>
      <c r="E67" s="137"/>
      <c r="F67" s="137"/>
      <c r="G67" s="137"/>
      <c r="H67" s="137"/>
      <c r="I67" s="138"/>
      <c r="J67" s="139">
        <f>J362</f>
        <v>0</v>
      </c>
      <c r="K67" s="140"/>
    </row>
    <row r="68" spans="2:11" s="9" customFormat="1" ht="19.9" customHeight="1">
      <c r="B68" s="141"/>
      <c r="C68" s="142"/>
      <c r="D68" s="143" t="s">
        <v>150</v>
      </c>
      <c r="E68" s="144"/>
      <c r="F68" s="144"/>
      <c r="G68" s="144"/>
      <c r="H68" s="144"/>
      <c r="I68" s="145"/>
      <c r="J68" s="146">
        <f>J363</f>
        <v>0</v>
      </c>
      <c r="K68" s="147"/>
    </row>
    <row r="69" spans="2:11" s="9" customFormat="1" ht="19.9" customHeight="1">
      <c r="B69" s="141"/>
      <c r="C69" s="142"/>
      <c r="D69" s="143" t="s">
        <v>151</v>
      </c>
      <c r="E69" s="144"/>
      <c r="F69" s="144"/>
      <c r="G69" s="144"/>
      <c r="H69" s="144"/>
      <c r="I69" s="145"/>
      <c r="J69" s="146">
        <f>J379</f>
        <v>0</v>
      </c>
      <c r="K69" s="147"/>
    </row>
    <row r="70" spans="2:11" s="9" customFormat="1" ht="19.9" customHeight="1">
      <c r="B70" s="141"/>
      <c r="C70" s="142"/>
      <c r="D70" s="143" t="s">
        <v>152</v>
      </c>
      <c r="E70" s="144"/>
      <c r="F70" s="144"/>
      <c r="G70" s="144"/>
      <c r="H70" s="144"/>
      <c r="I70" s="145"/>
      <c r="J70" s="146">
        <f>J385</f>
        <v>0</v>
      </c>
      <c r="K70" s="147"/>
    </row>
    <row r="71" spans="2:11" s="9" customFormat="1" ht="19.9" customHeight="1">
      <c r="B71" s="141"/>
      <c r="C71" s="142"/>
      <c r="D71" s="143" t="s">
        <v>153</v>
      </c>
      <c r="E71" s="144"/>
      <c r="F71" s="144"/>
      <c r="G71" s="144"/>
      <c r="H71" s="144"/>
      <c r="I71" s="145"/>
      <c r="J71" s="146">
        <f>J407</f>
        <v>0</v>
      </c>
      <c r="K71" s="147"/>
    </row>
    <row r="72" spans="2:11" s="9" customFormat="1" ht="19.9" customHeight="1">
      <c r="B72" s="141"/>
      <c r="C72" s="142"/>
      <c r="D72" s="143" t="s">
        <v>154</v>
      </c>
      <c r="E72" s="144"/>
      <c r="F72" s="144"/>
      <c r="G72" s="144"/>
      <c r="H72" s="144"/>
      <c r="I72" s="145"/>
      <c r="J72" s="146">
        <f>J412</f>
        <v>0</v>
      </c>
      <c r="K72" s="147"/>
    </row>
    <row r="73" spans="2:11" s="9" customFormat="1" ht="19.9" customHeight="1">
      <c r="B73" s="141"/>
      <c r="C73" s="142"/>
      <c r="D73" s="143" t="s">
        <v>155</v>
      </c>
      <c r="E73" s="144"/>
      <c r="F73" s="144"/>
      <c r="G73" s="144"/>
      <c r="H73" s="144"/>
      <c r="I73" s="145"/>
      <c r="J73" s="146">
        <f>J416</f>
        <v>0</v>
      </c>
      <c r="K73" s="147"/>
    </row>
    <row r="74" spans="2:11" s="9" customFormat="1" ht="19.9" customHeight="1">
      <c r="B74" s="141"/>
      <c r="C74" s="142"/>
      <c r="D74" s="143" t="s">
        <v>156</v>
      </c>
      <c r="E74" s="144"/>
      <c r="F74" s="144"/>
      <c r="G74" s="144"/>
      <c r="H74" s="144"/>
      <c r="I74" s="145"/>
      <c r="J74" s="146">
        <f>J421</f>
        <v>0</v>
      </c>
      <c r="K74" s="147"/>
    </row>
    <row r="75" spans="2:11" s="9" customFormat="1" ht="19.9" customHeight="1">
      <c r="B75" s="141"/>
      <c r="C75" s="142"/>
      <c r="D75" s="143" t="s">
        <v>157</v>
      </c>
      <c r="E75" s="144"/>
      <c r="F75" s="144"/>
      <c r="G75" s="144"/>
      <c r="H75" s="144"/>
      <c r="I75" s="145"/>
      <c r="J75" s="146">
        <f>J432</f>
        <v>0</v>
      </c>
      <c r="K75" s="147"/>
    </row>
    <row r="76" spans="2:11" s="9" customFormat="1" ht="19.9" customHeight="1">
      <c r="B76" s="141"/>
      <c r="C76" s="142"/>
      <c r="D76" s="143" t="s">
        <v>158</v>
      </c>
      <c r="E76" s="144"/>
      <c r="F76" s="144"/>
      <c r="G76" s="144"/>
      <c r="H76" s="144"/>
      <c r="I76" s="145"/>
      <c r="J76" s="146">
        <f>J448</f>
        <v>0</v>
      </c>
      <c r="K76" s="147"/>
    </row>
    <row r="77" spans="2:11" s="9" customFormat="1" ht="19.9" customHeight="1">
      <c r="B77" s="141"/>
      <c r="C77" s="142"/>
      <c r="D77" s="143" t="s">
        <v>159</v>
      </c>
      <c r="E77" s="144"/>
      <c r="F77" s="144"/>
      <c r="G77" s="144"/>
      <c r="H77" s="144"/>
      <c r="I77" s="145"/>
      <c r="J77" s="146">
        <f>J462</f>
        <v>0</v>
      </c>
      <c r="K77" s="147"/>
    </row>
    <row r="78" spans="2:11" s="9" customFormat="1" ht="19.9" customHeight="1">
      <c r="B78" s="141"/>
      <c r="C78" s="142"/>
      <c r="D78" s="143" t="s">
        <v>160</v>
      </c>
      <c r="E78" s="144"/>
      <c r="F78" s="144"/>
      <c r="G78" s="144"/>
      <c r="H78" s="144"/>
      <c r="I78" s="145"/>
      <c r="J78" s="146">
        <f>J488</f>
        <v>0</v>
      </c>
      <c r="K78" s="147"/>
    </row>
    <row r="79" spans="2:11" s="9" customFormat="1" ht="19.9" customHeight="1">
      <c r="B79" s="141"/>
      <c r="C79" s="142"/>
      <c r="D79" s="143" t="s">
        <v>161</v>
      </c>
      <c r="E79" s="144"/>
      <c r="F79" s="144"/>
      <c r="G79" s="144"/>
      <c r="H79" s="144"/>
      <c r="I79" s="145"/>
      <c r="J79" s="146">
        <f>J495</f>
        <v>0</v>
      </c>
      <c r="K79" s="147"/>
    </row>
    <row r="80" spans="2:11" s="9" customFormat="1" ht="19.9" customHeight="1">
      <c r="B80" s="141"/>
      <c r="C80" s="142"/>
      <c r="D80" s="143" t="s">
        <v>162</v>
      </c>
      <c r="E80" s="144"/>
      <c r="F80" s="144"/>
      <c r="G80" s="144"/>
      <c r="H80" s="144"/>
      <c r="I80" s="145"/>
      <c r="J80" s="146">
        <f>J506</f>
        <v>0</v>
      </c>
      <c r="K80" s="147"/>
    </row>
    <row r="81" spans="2:11" s="8" customFormat="1" ht="24.95" customHeight="1">
      <c r="B81" s="134"/>
      <c r="C81" s="135"/>
      <c r="D81" s="136" t="s">
        <v>163</v>
      </c>
      <c r="E81" s="137"/>
      <c r="F81" s="137"/>
      <c r="G81" s="137"/>
      <c r="H81" s="137"/>
      <c r="I81" s="138"/>
      <c r="J81" s="139">
        <f>J512</f>
        <v>0</v>
      </c>
      <c r="K81" s="140"/>
    </row>
    <row r="82" spans="2:11" s="9" customFormat="1" ht="19.9" customHeight="1">
      <c r="B82" s="141"/>
      <c r="C82" s="142"/>
      <c r="D82" s="143" t="s">
        <v>164</v>
      </c>
      <c r="E82" s="144"/>
      <c r="F82" s="144"/>
      <c r="G82" s="144"/>
      <c r="H82" s="144"/>
      <c r="I82" s="145"/>
      <c r="J82" s="146">
        <f>J513</f>
        <v>0</v>
      </c>
      <c r="K82" s="147"/>
    </row>
    <row r="83" spans="2:11" s="1" customFormat="1" ht="21.75" customHeight="1">
      <c r="B83" s="36"/>
      <c r="C83" s="37"/>
      <c r="D83" s="37"/>
      <c r="E83" s="37"/>
      <c r="F83" s="37"/>
      <c r="G83" s="37"/>
      <c r="H83" s="37"/>
      <c r="I83" s="105"/>
      <c r="J83" s="37"/>
      <c r="K83" s="40"/>
    </row>
    <row r="84" spans="2:11" s="1" customFormat="1" ht="6.95" customHeight="1">
      <c r="B84" s="51"/>
      <c r="C84" s="52"/>
      <c r="D84" s="52"/>
      <c r="E84" s="52"/>
      <c r="F84" s="52"/>
      <c r="G84" s="52"/>
      <c r="H84" s="52"/>
      <c r="I84" s="126"/>
      <c r="J84" s="52"/>
      <c r="K84" s="53"/>
    </row>
    <row r="88" spans="2:12" s="1" customFormat="1" ht="6.95" customHeight="1">
      <c r="B88" s="54"/>
      <c r="C88" s="55"/>
      <c r="D88" s="55"/>
      <c r="E88" s="55"/>
      <c r="F88" s="55"/>
      <c r="G88" s="55"/>
      <c r="H88" s="55"/>
      <c r="I88" s="127"/>
      <c r="J88" s="55"/>
      <c r="K88" s="55"/>
      <c r="L88" s="36"/>
    </row>
    <row r="89" spans="2:12" s="1" customFormat="1" ht="36.95" customHeight="1">
      <c r="B89" s="36"/>
      <c r="C89" s="56" t="s">
        <v>165</v>
      </c>
      <c r="L89" s="36"/>
    </row>
    <row r="90" spans="2:12" s="1" customFormat="1" ht="6.95" customHeight="1">
      <c r="B90" s="36"/>
      <c r="L90" s="36"/>
    </row>
    <row r="91" spans="2:12" s="1" customFormat="1" ht="14.45" customHeight="1">
      <c r="B91" s="36"/>
      <c r="C91" s="58" t="s">
        <v>17</v>
      </c>
      <c r="L91" s="36"/>
    </row>
    <row r="92" spans="2:12" s="1" customFormat="1" ht="22.5" customHeight="1">
      <c r="B92" s="36"/>
      <c r="E92" s="378" t="str">
        <f>E7</f>
        <v>Přístavba prohlížecí místnosti u objektu 005 vrátnice, Odolov</v>
      </c>
      <c r="F92" s="351"/>
      <c r="G92" s="351"/>
      <c r="H92" s="351"/>
      <c r="L92" s="36"/>
    </row>
    <row r="93" spans="2:12" s="1" customFormat="1" ht="14.45" customHeight="1">
      <c r="B93" s="36"/>
      <c r="C93" s="58" t="s">
        <v>116</v>
      </c>
      <c r="L93" s="36"/>
    </row>
    <row r="94" spans="2:12" s="1" customFormat="1" ht="23.25" customHeight="1">
      <c r="B94" s="36"/>
      <c r="E94" s="348" t="str">
        <f>E9</f>
        <v>001 - Stavební část</v>
      </c>
      <c r="F94" s="351"/>
      <c r="G94" s="351"/>
      <c r="H94" s="351"/>
      <c r="L94" s="36"/>
    </row>
    <row r="95" spans="2:12" s="1" customFormat="1" ht="6.95" customHeight="1">
      <c r="B95" s="36"/>
      <c r="L95" s="36"/>
    </row>
    <row r="96" spans="2:12" s="1" customFormat="1" ht="18" customHeight="1">
      <c r="B96" s="36"/>
      <c r="C96" s="58" t="s">
        <v>21</v>
      </c>
      <c r="F96" s="148" t="str">
        <f>F12</f>
        <v>Malé Svatoňovice - Odolov</v>
      </c>
      <c r="I96" s="149" t="s">
        <v>23</v>
      </c>
      <c r="J96" s="62" t="str">
        <f>IF(J12="","",J12)</f>
        <v>22.11.2016</v>
      </c>
      <c r="L96" s="36"/>
    </row>
    <row r="97" spans="2:12" s="1" customFormat="1" ht="6.95" customHeight="1">
      <c r="B97" s="36"/>
      <c r="L97" s="36"/>
    </row>
    <row r="98" spans="2:12" s="1" customFormat="1" ht="15">
      <c r="B98" s="36"/>
      <c r="C98" s="58" t="s">
        <v>25</v>
      </c>
      <c r="F98" s="148" t="str">
        <f>E15</f>
        <v>VS ČR, Praha 4</v>
      </c>
      <c r="I98" s="149" t="s">
        <v>31</v>
      </c>
      <c r="J98" s="148" t="str">
        <f>E21</f>
        <v>VS ČR OJ věznice Odolov 41, Malé Svatoňovice</v>
      </c>
      <c r="L98" s="36"/>
    </row>
    <row r="99" spans="2:12" s="1" customFormat="1" ht="14.45" customHeight="1">
      <c r="B99" s="36"/>
      <c r="C99" s="58" t="s">
        <v>29</v>
      </c>
      <c r="F99" s="148" t="str">
        <f>IF(E18="","",E18)</f>
        <v/>
      </c>
      <c r="L99" s="36"/>
    </row>
    <row r="100" spans="2:12" s="1" customFormat="1" ht="10.35" customHeight="1">
      <c r="B100" s="36"/>
      <c r="L100" s="36"/>
    </row>
    <row r="101" spans="2:20" s="10" customFormat="1" ht="29.25" customHeight="1">
      <c r="B101" s="150"/>
      <c r="C101" s="151" t="s">
        <v>166</v>
      </c>
      <c r="D101" s="152" t="s">
        <v>55</v>
      </c>
      <c r="E101" s="152" t="s">
        <v>51</v>
      </c>
      <c r="F101" s="152" t="s">
        <v>167</v>
      </c>
      <c r="G101" s="152" t="s">
        <v>168</v>
      </c>
      <c r="H101" s="152" t="s">
        <v>169</v>
      </c>
      <c r="I101" s="153" t="s">
        <v>170</v>
      </c>
      <c r="J101" s="152" t="s">
        <v>136</v>
      </c>
      <c r="K101" s="154" t="s">
        <v>171</v>
      </c>
      <c r="L101" s="150"/>
      <c r="M101" s="69" t="s">
        <v>172</v>
      </c>
      <c r="N101" s="70" t="s">
        <v>40</v>
      </c>
      <c r="O101" s="70" t="s">
        <v>173</v>
      </c>
      <c r="P101" s="70" t="s">
        <v>174</v>
      </c>
      <c r="Q101" s="70" t="s">
        <v>175</v>
      </c>
      <c r="R101" s="70" t="s">
        <v>176</v>
      </c>
      <c r="S101" s="70" t="s">
        <v>177</v>
      </c>
      <c r="T101" s="71" t="s">
        <v>178</v>
      </c>
    </row>
    <row r="102" spans="2:63" s="1" customFormat="1" ht="29.25" customHeight="1">
      <c r="B102" s="36"/>
      <c r="C102" s="73" t="s">
        <v>137</v>
      </c>
      <c r="J102" s="155">
        <f>BK102</f>
        <v>0</v>
      </c>
      <c r="L102" s="36"/>
      <c r="M102" s="72"/>
      <c r="N102" s="63"/>
      <c r="O102" s="63"/>
      <c r="P102" s="156">
        <f>P103+P362+P512</f>
        <v>0</v>
      </c>
      <c r="Q102" s="63"/>
      <c r="R102" s="156">
        <f>R103+R362+R512</f>
        <v>266.85844816400004</v>
      </c>
      <c r="S102" s="63"/>
      <c r="T102" s="157">
        <f>T103+T362+T512</f>
        <v>25.64991</v>
      </c>
      <c r="AT102" s="19" t="s">
        <v>69</v>
      </c>
      <c r="AU102" s="19" t="s">
        <v>138</v>
      </c>
      <c r="BK102" s="158">
        <f>BK103+BK362+BK512</f>
        <v>0</v>
      </c>
    </row>
    <row r="103" spans="2:63" s="11" customFormat="1" ht="37.35" customHeight="1">
      <c r="B103" s="159"/>
      <c r="D103" s="160" t="s">
        <v>69</v>
      </c>
      <c r="E103" s="161" t="s">
        <v>179</v>
      </c>
      <c r="F103" s="161" t="s">
        <v>180</v>
      </c>
      <c r="I103" s="162"/>
      <c r="J103" s="163">
        <f>BK103</f>
        <v>0</v>
      </c>
      <c r="L103" s="159"/>
      <c r="M103" s="164"/>
      <c r="N103" s="165"/>
      <c r="O103" s="165"/>
      <c r="P103" s="166">
        <f>P104+P137+P176+P187+P213+P300+P304+P353+P360</f>
        <v>0</v>
      </c>
      <c r="Q103" s="165"/>
      <c r="R103" s="166">
        <f>R104+R137+R176+R187+R213+R300+R304+R353+R360</f>
        <v>262.662249824</v>
      </c>
      <c r="S103" s="165"/>
      <c r="T103" s="167">
        <f>T104+T137+T176+T187+T213+T300+T304+T353+T360</f>
        <v>25.56015</v>
      </c>
      <c r="AR103" s="160" t="s">
        <v>77</v>
      </c>
      <c r="AT103" s="168" t="s">
        <v>69</v>
      </c>
      <c r="AU103" s="168" t="s">
        <v>70</v>
      </c>
      <c r="AY103" s="160" t="s">
        <v>181</v>
      </c>
      <c r="BK103" s="169">
        <f>BK104+BK137+BK176+BK187+BK213+BK300+BK304+BK353+BK360</f>
        <v>0</v>
      </c>
    </row>
    <row r="104" spans="2:63" s="11" customFormat="1" ht="19.9" customHeight="1">
      <c r="B104" s="159"/>
      <c r="D104" s="170" t="s">
        <v>69</v>
      </c>
      <c r="E104" s="171" t="s">
        <v>77</v>
      </c>
      <c r="F104" s="171" t="s">
        <v>182</v>
      </c>
      <c r="I104" s="162"/>
      <c r="J104" s="172">
        <f>BK104</f>
        <v>0</v>
      </c>
      <c r="L104" s="159"/>
      <c r="M104" s="164"/>
      <c r="N104" s="165"/>
      <c r="O104" s="165"/>
      <c r="P104" s="166">
        <f>SUM(P105:P136)</f>
        <v>0</v>
      </c>
      <c r="Q104" s="165"/>
      <c r="R104" s="166">
        <f>SUM(R105:R136)</f>
        <v>0.02975</v>
      </c>
      <c r="S104" s="165"/>
      <c r="T104" s="167">
        <f>SUM(T105:T136)</f>
        <v>7.93</v>
      </c>
      <c r="AR104" s="160" t="s">
        <v>77</v>
      </c>
      <c r="AT104" s="168" t="s">
        <v>69</v>
      </c>
      <c r="AU104" s="168" t="s">
        <v>77</v>
      </c>
      <c r="AY104" s="160" t="s">
        <v>181</v>
      </c>
      <c r="BK104" s="169">
        <f>SUM(BK105:BK136)</f>
        <v>0</v>
      </c>
    </row>
    <row r="105" spans="2:65" s="1" customFormat="1" ht="22.5" customHeight="1">
      <c r="B105" s="173"/>
      <c r="C105" s="174" t="s">
        <v>77</v>
      </c>
      <c r="D105" s="174" t="s">
        <v>183</v>
      </c>
      <c r="E105" s="175" t="s">
        <v>184</v>
      </c>
      <c r="F105" s="176" t="s">
        <v>185</v>
      </c>
      <c r="G105" s="177" t="s">
        <v>186</v>
      </c>
      <c r="H105" s="178">
        <v>15.86</v>
      </c>
      <c r="I105" s="179"/>
      <c r="J105" s="180">
        <f>ROUND(I105*H105,2)</f>
        <v>0</v>
      </c>
      <c r="K105" s="176" t="s">
        <v>187</v>
      </c>
      <c r="L105" s="36"/>
      <c r="M105" s="181" t="s">
        <v>3</v>
      </c>
      <c r="N105" s="182" t="s">
        <v>41</v>
      </c>
      <c r="O105" s="37"/>
      <c r="P105" s="183">
        <f>O105*H105</f>
        <v>0</v>
      </c>
      <c r="Q105" s="183">
        <v>0</v>
      </c>
      <c r="R105" s="183">
        <f>Q105*H105</f>
        <v>0</v>
      </c>
      <c r="S105" s="183">
        <v>0.5</v>
      </c>
      <c r="T105" s="184">
        <f>S105*H105</f>
        <v>7.93</v>
      </c>
      <c r="AR105" s="19" t="s">
        <v>188</v>
      </c>
      <c r="AT105" s="19" t="s">
        <v>183</v>
      </c>
      <c r="AU105" s="19" t="s">
        <v>79</v>
      </c>
      <c r="AY105" s="19" t="s">
        <v>181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9" t="s">
        <v>77</v>
      </c>
      <c r="BK105" s="185">
        <f>ROUND(I105*H105,2)</f>
        <v>0</v>
      </c>
      <c r="BL105" s="19" t="s">
        <v>188</v>
      </c>
      <c r="BM105" s="19" t="s">
        <v>189</v>
      </c>
    </row>
    <row r="106" spans="2:51" s="12" customFormat="1" ht="13.5">
      <c r="B106" s="186"/>
      <c r="D106" s="187" t="s">
        <v>190</v>
      </c>
      <c r="E106" s="188" t="s">
        <v>3</v>
      </c>
      <c r="F106" s="189" t="s">
        <v>191</v>
      </c>
      <c r="H106" s="190">
        <v>1.35</v>
      </c>
      <c r="I106" s="191"/>
      <c r="L106" s="186"/>
      <c r="M106" s="192"/>
      <c r="N106" s="193"/>
      <c r="O106" s="193"/>
      <c r="P106" s="193"/>
      <c r="Q106" s="193"/>
      <c r="R106" s="193"/>
      <c r="S106" s="193"/>
      <c r="T106" s="194"/>
      <c r="AT106" s="188" t="s">
        <v>190</v>
      </c>
      <c r="AU106" s="188" t="s">
        <v>79</v>
      </c>
      <c r="AV106" s="12" t="s">
        <v>79</v>
      </c>
      <c r="AW106" s="12" t="s">
        <v>33</v>
      </c>
      <c r="AX106" s="12" t="s">
        <v>70</v>
      </c>
      <c r="AY106" s="188" t="s">
        <v>181</v>
      </c>
    </row>
    <row r="107" spans="2:51" s="12" customFormat="1" ht="13.5">
      <c r="B107" s="186"/>
      <c r="D107" s="187" t="s">
        <v>190</v>
      </c>
      <c r="E107" s="188" t="s">
        <v>3</v>
      </c>
      <c r="F107" s="189" t="s">
        <v>192</v>
      </c>
      <c r="H107" s="190">
        <v>11.83</v>
      </c>
      <c r="I107" s="191"/>
      <c r="L107" s="186"/>
      <c r="M107" s="192"/>
      <c r="N107" s="193"/>
      <c r="O107" s="193"/>
      <c r="P107" s="193"/>
      <c r="Q107" s="193"/>
      <c r="R107" s="193"/>
      <c r="S107" s="193"/>
      <c r="T107" s="194"/>
      <c r="AT107" s="188" t="s">
        <v>190</v>
      </c>
      <c r="AU107" s="188" t="s">
        <v>79</v>
      </c>
      <c r="AV107" s="12" t="s">
        <v>79</v>
      </c>
      <c r="AW107" s="12" t="s">
        <v>33</v>
      </c>
      <c r="AX107" s="12" t="s">
        <v>70</v>
      </c>
      <c r="AY107" s="188" t="s">
        <v>181</v>
      </c>
    </row>
    <row r="108" spans="2:51" s="12" customFormat="1" ht="13.5">
      <c r="B108" s="186"/>
      <c r="D108" s="187" t="s">
        <v>190</v>
      </c>
      <c r="E108" s="188" t="s">
        <v>3</v>
      </c>
      <c r="F108" s="189" t="s">
        <v>193</v>
      </c>
      <c r="H108" s="190">
        <v>2.68</v>
      </c>
      <c r="I108" s="191"/>
      <c r="L108" s="186"/>
      <c r="M108" s="192"/>
      <c r="N108" s="193"/>
      <c r="O108" s="193"/>
      <c r="P108" s="193"/>
      <c r="Q108" s="193"/>
      <c r="R108" s="193"/>
      <c r="S108" s="193"/>
      <c r="T108" s="194"/>
      <c r="AT108" s="188" t="s">
        <v>190</v>
      </c>
      <c r="AU108" s="188" t="s">
        <v>79</v>
      </c>
      <c r="AV108" s="12" t="s">
        <v>79</v>
      </c>
      <c r="AW108" s="12" t="s">
        <v>33</v>
      </c>
      <c r="AX108" s="12" t="s">
        <v>70</v>
      </c>
      <c r="AY108" s="188" t="s">
        <v>181</v>
      </c>
    </row>
    <row r="109" spans="2:51" s="13" customFormat="1" ht="13.5">
      <c r="B109" s="195"/>
      <c r="D109" s="196" t="s">
        <v>190</v>
      </c>
      <c r="E109" s="197" t="s">
        <v>3</v>
      </c>
      <c r="F109" s="198" t="s">
        <v>194</v>
      </c>
      <c r="H109" s="199">
        <v>15.86</v>
      </c>
      <c r="I109" s="200"/>
      <c r="L109" s="195"/>
      <c r="M109" s="201"/>
      <c r="N109" s="202"/>
      <c r="O109" s="202"/>
      <c r="P109" s="202"/>
      <c r="Q109" s="202"/>
      <c r="R109" s="202"/>
      <c r="S109" s="202"/>
      <c r="T109" s="203"/>
      <c r="AT109" s="204" t="s">
        <v>190</v>
      </c>
      <c r="AU109" s="204" t="s">
        <v>79</v>
      </c>
      <c r="AV109" s="13" t="s">
        <v>188</v>
      </c>
      <c r="AW109" s="13" t="s">
        <v>33</v>
      </c>
      <c r="AX109" s="13" t="s">
        <v>77</v>
      </c>
      <c r="AY109" s="204" t="s">
        <v>181</v>
      </c>
    </row>
    <row r="110" spans="2:65" s="1" customFormat="1" ht="22.5" customHeight="1">
      <c r="B110" s="173"/>
      <c r="C110" s="174" t="s">
        <v>79</v>
      </c>
      <c r="D110" s="174" t="s">
        <v>183</v>
      </c>
      <c r="E110" s="175" t="s">
        <v>195</v>
      </c>
      <c r="F110" s="176" t="s">
        <v>196</v>
      </c>
      <c r="G110" s="177" t="s">
        <v>197</v>
      </c>
      <c r="H110" s="178">
        <v>28.69</v>
      </c>
      <c r="I110" s="179"/>
      <c r="J110" s="180">
        <f>ROUND(I110*H110,2)</f>
        <v>0</v>
      </c>
      <c r="K110" s="176" t="s">
        <v>187</v>
      </c>
      <c r="L110" s="36"/>
      <c r="M110" s="181" t="s">
        <v>3</v>
      </c>
      <c r="N110" s="182" t="s">
        <v>41</v>
      </c>
      <c r="O110" s="37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19" t="s">
        <v>188</v>
      </c>
      <c r="AT110" s="19" t="s">
        <v>183</v>
      </c>
      <c r="AU110" s="19" t="s">
        <v>79</v>
      </c>
      <c r="AY110" s="19" t="s">
        <v>181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9" t="s">
        <v>77</v>
      </c>
      <c r="BK110" s="185">
        <f>ROUND(I110*H110,2)</f>
        <v>0</v>
      </c>
      <c r="BL110" s="19" t="s">
        <v>188</v>
      </c>
      <c r="BM110" s="19" t="s">
        <v>198</v>
      </c>
    </row>
    <row r="111" spans="2:51" s="14" customFormat="1" ht="13.5">
      <c r="B111" s="205"/>
      <c r="D111" s="187" t="s">
        <v>190</v>
      </c>
      <c r="E111" s="206" t="s">
        <v>3</v>
      </c>
      <c r="F111" s="207" t="s">
        <v>199</v>
      </c>
      <c r="H111" s="208" t="s">
        <v>3</v>
      </c>
      <c r="I111" s="209"/>
      <c r="L111" s="205"/>
      <c r="M111" s="210"/>
      <c r="N111" s="211"/>
      <c r="O111" s="211"/>
      <c r="P111" s="211"/>
      <c r="Q111" s="211"/>
      <c r="R111" s="211"/>
      <c r="S111" s="211"/>
      <c r="T111" s="212"/>
      <c r="AT111" s="208" t="s">
        <v>190</v>
      </c>
      <c r="AU111" s="208" t="s">
        <v>79</v>
      </c>
      <c r="AV111" s="14" t="s">
        <v>77</v>
      </c>
      <c r="AW111" s="14" t="s">
        <v>33</v>
      </c>
      <c r="AX111" s="14" t="s">
        <v>70</v>
      </c>
      <c r="AY111" s="208" t="s">
        <v>181</v>
      </c>
    </row>
    <row r="112" spans="2:51" s="12" customFormat="1" ht="13.5">
      <c r="B112" s="186"/>
      <c r="D112" s="187" t="s">
        <v>190</v>
      </c>
      <c r="E112" s="188" t="s">
        <v>3</v>
      </c>
      <c r="F112" s="189" t="s">
        <v>200</v>
      </c>
      <c r="H112" s="190">
        <v>1.98</v>
      </c>
      <c r="I112" s="191"/>
      <c r="L112" s="186"/>
      <c r="M112" s="192"/>
      <c r="N112" s="193"/>
      <c r="O112" s="193"/>
      <c r="P112" s="193"/>
      <c r="Q112" s="193"/>
      <c r="R112" s="193"/>
      <c r="S112" s="193"/>
      <c r="T112" s="194"/>
      <c r="AT112" s="188" t="s">
        <v>190</v>
      </c>
      <c r="AU112" s="188" t="s">
        <v>79</v>
      </c>
      <c r="AV112" s="12" t="s">
        <v>79</v>
      </c>
      <c r="AW112" s="12" t="s">
        <v>33</v>
      </c>
      <c r="AX112" s="12" t="s">
        <v>70</v>
      </c>
      <c r="AY112" s="188" t="s">
        <v>181</v>
      </c>
    </row>
    <row r="113" spans="2:51" s="12" customFormat="1" ht="13.5">
      <c r="B113" s="186"/>
      <c r="D113" s="187" t="s">
        <v>190</v>
      </c>
      <c r="E113" s="188" t="s">
        <v>3</v>
      </c>
      <c r="F113" s="189" t="s">
        <v>201</v>
      </c>
      <c r="H113" s="190">
        <v>3.24</v>
      </c>
      <c r="I113" s="191"/>
      <c r="L113" s="186"/>
      <c r="M113" s="192"/>
      <c r="N113" s="193"/>
      <c r="O113" s="193"/>
      <c r="P113" s="193"/>
      <c r="Q113" s="193"/>
      <c r="R113" s="193"/>
      <c r="S113" s="193"/>
      <c r="T113" s="194"/>
      <c r="AT113" s="188" t="s">
        <v>190</v>
      </c>
      <c r="AU113" s="188" t="s">
        <v>79</v>
      </c>
      <c r="AV113" s="12" t="s">
        <v>79</v>
      </c>
      <c r="AW113" s="12" t="s">
        <v>33</v>
      </c>
      <c r="AX113" s="12" t="s">
        <v>70</v>
      </c>
      <c r="AY113" s="188" t="s">
        <v>181</v>
      </c>
    </row>
    <row r="114" spans="2:51" s="12" customFormat="1" ht="13.5">
      <c r="B114" s="186"/>
      <c r="D114" s="187" t="s">
        <v>190</v>
      </c>
      <c r="E114" s="188" t="s">
        <v>3</v>
      </c>
      <c r="F114" s="189" t="s">
        <v>202</v>
      </c>
      <c r="H114" s="190">
        <v>1.89</v>
      </c>
      <c r="I114" s="191"/>
      <c r="L114" s="186"/>
      <c r="M114" s="192"/>
      <c r="N114" s="193"/>
      <c r="O114" s="193"/>
      <c r="P114" s="193"/>
      <c r="Q114" s="193"/>
      <c r="R114" s="193"/>
      <c r="S114" s="193"/>
      <c r="T114" s="194"/>
      <c r="AT114" s="188" t="s">
        <v>190</v>
      </c>
      <c r="AU114" s="188" t="s">
        <v>79</v>
      </c>
      <c r="AV114" s="12" t="s">
        <v>79</v>
      </c>
      <c r="AW114" s="12" t="s">
        <v>33</v>
      </c>
      <c r="AX114" s="12" t="s">
        <v>70</v>
      </c>
      <c r="AY114" s="188" t="s">
        <v>181</v>
      </c>
    </row>
    <row r="115" spans="2:51" s="12" customFormat="1" ht="13.5">
      <c r="B115" s="186"/>
      <c r="D115" s="187" t="s">
        <v>190</v>
      </c>
      <c r="E115" s="188" t="s">
        <v>3</v>
      </c>
      <c r="F115" s="189" t="s">
        <v>203</v>
      </c>
      <c r="H115" s="190">
        <v>1.98</v>
      </c>
      <c r="I115" s="191"/>
      <c r="L115" s="186"/>
      <c r="M115" s="192"/>
      <c r="N115" s="193"/>
      <c r="O115" s="193"/>
      <c r="P115" s="193"/>
      <c r="Q115" s="193"/>
      <c r="R115" s="193"/>
      <c r="S115" s="193"/>
      <c r="T115" s="194"/>
      <c r="AT115" s="188" t="s">
        <v>190</v>
      </c>
      <c r="AU115" s="188" t="s">
        <v>79</v>
      </c>
      <c r="AV115" s="12" t="s">
        <v>79</v>
      </c>
      <c r="AW115" s="12" t="s">
        <v>33</v>
      </c>
      <c r="AX115" s="12" t="s">
        <v>70</v>
      </c>
      <c r="AY115" s="188" t="s">
        <v>181</v>
      </c>
    </row>
    <row r="116" spans="2:51" s="15" customFormat="1" ht="13.5">
      <c r="B116" s="213"/>
      <c r="D116" s="187" t="s">
        <v>190</v>
      </c>
      <c r="E116" s="214" t="s">
        <v>3</v>
      </c>
      <c r="F116" s="215" t="s">
        <v>204</v>
      </c>
      <c r="H116" s="216">
        <v>9.09</v>
      </c>
      <c r="I116" s="217"/>
      <c r="L116" s="213"/>
      <c r="M116" s="218"/>
      <c r="N116" s="219"/>
      <c r="O116" s="219"/>
      <c r="P116" s="219"/>
      <c r="Q116" s="219"/>
      <c r="R116" s="219"/>
      <c r="S116" s="219"/>
      <c r="T116" s="220"/>
      <c r="AT116" s="214" t="s">
        <v>190</v>
      </c>
      <c r="AU116" s="214" t="s">
        <v>79</v>
      </c>
      <c r="AV116" s="15" t="s">
        <v>205</v>
      </c>
      <c r="AW116" s="15" t="s">
        <v>33</v>
      </c>
      <c r="AX116" s="15" t="s">
        <v>70</v>
      </c>
      <c r="AY116" s="214" t="s">
        <v>181</v>
      </c>
    </row>
    <row r="117" spans="2:51" s="14" customFormat="1" ht="13.5">
      <c r="B117" s="205"/>
      <c r="D117" s="187" t="s">
        <v>190</v>
      </c>
      <c r="E117" s="206" t="s">
        <v>3</v>
      </c>
      <c r="F117" s="207" t="s">
        <v>206</v>
      </c>
      <c r="H117" s="208" t="s">
        <v>3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8" t="s">
        <v>190</v>
      </c>
      <c r="AU117" s="208" t="s">
        <v>79</v>
      </c>
      <c r="AV117" s="14" t="s">
        <v>77</v>
      </c>
      <c r="AW117" s="14" t="s">
        <v>33</v>
      </c>
      <c r="AX117" s="14" t="s">
        <v>70</v>
      </c>
      <c r="AY117" s="208" t="s">
        <v>181</v>
      </c>
    </row>
    <row r="118" spans="2:51" s="12" customFormat="1" ht="13.5">
      <c r="B118" s="186"/>
      <c r="D118" s="187" t="s">
        <v>190</v>
      </c>
      <c r="E118" s="188" t="s">
        <v>3</v>
      </c>
      <c r="F118" s="189" t="s">
        <v>207</v>
      </c>
      <c r="H118" s="190">
        <v>19.6</v>
      </c>
      <c r="I118" s="191"/>
      <c r="L118" s="186"/>
      <c r="M118" s="192"/>
      <c r="N118" s="193"/>
      <c r="O118" s="193"/>
      <c r="P118" s="193"/>
      <c r="Q118" s="193"/>
      <c r="R118" s="193"/>
      <c r="S118" s="193"/>
      <c r="T118" s="194"/>
      <c r="AT118" s="188" t="s">
        <v>190</v>
      </c>
      <c r="AU118" s="188" t="s">
        <v>79</v>
      </c>
      <c r="AV118" s="12" t="s">
        <v>79</v>
      </c>
      <c r="AW118" s="12" t="s">
        <v>33</v>
      </c>
      <c r="AX118" s="12" t="s">
        <v>70</v>
      </c>
      <c r="AY118" s="188" t="s">
        <v>181</v>
      </c>
    </row>
    <row r="119" spans="2:51" s="15" customFormat="1" ht="13.5">
      <c r="B119" s="213"/>
      <c r="D119" s="187" t="s">
        <v>190</v>
      </c>
      <c r="E119" s="214" t="s">
        <v>122</v>
      </c>
      <c r="F119" s="215" t="s">
        <v>204</v>
      </c>
      <c r="H119" s="216">
        <v>19.6</v>
      </c>
      <c r="I119" s="217"/>
      <c r="L119" s="213"/>
      <c r="M119" s="218"/>
      <c r="N119" s="219"/>
      <c r="O119" s="219"/>
      <c r="P119" s="219"/>
      <c r="Q119" s="219"/>
      <c r="R119" s="219"/>
      <c r="S119" s="219"/>
      <c r="T119" s="220"/>
      <c r="AT119" s="214" t="s">
        <v>190</v>
      </c>
      <c r="AU119" s="214" t="s">
        <v>79</v>
      </c>
      <c r="AV119" s="15" t="s">
        <v>205</v>
      </c>
      <c r="AW119" s="15" t="s">
        <v>33</v>
      </c>
      <c r="AX119" s="15" t="s">
        <v>70</v>
      </c>
      <c r="AY119" s="214" t="s">
        <v>181</v>
      </c>
    </row>
    <row r="120" spans="2:51" s="13" customFormat="1" ht="13.5">
      <c r="B120" s="195"/>
      <c r="D120" s="196" t="s">
        <v>190</v>
      </c>
      <c r="E120" s="197" t="s">
        <v>120</v>
      </c>
      <c r="F120" s="198" t="s">
        <v>194</v>
      </c>
      <c r="H120" s="199">
        <v>28.69</v>
      </c>
      <c r="I120" s="200"/>
      <c r="L120" s="195"/>
      <c r="M120" s="201"/>
      <c r="N120" s="202"/>
      <c r="O120" s="202"/>
      <c r="P120" s="202"/>
      <c r="Q120" s="202"/>
      <c r="R120" s="202"/>
      <c r="S120" s="202"/>
      <c r="T120" s="203"/>
      <c r="AT120" s="204" t="s">
        <v>190</v>
      </c>
      <c r="AU120" s="204" t="s">
        <v>79</v>
      </c>
      <c r="AV120" s="13" t="s">
        <v>188</v>
      </c>
      <c r="AW120" s="13" t="s">
        <v>33</v>
      </c>
      <c r="AX120" s="13" t="s">
        <v>77</v>
      </c>
      <c r="AY120" s="204" t="s">
        <v>181</v>
      </c>
    </row>
    <row r="121" spans="2:65" s="1" customFormat="1" ht="22.5" customHeight="1">
      <c r="B121" s="173"/>
      <c r="C121" s="174" t="s">
        <v>208</v>
      </c>
      <c r="D121" s="174" t="s">
        <v>183</v>
      </c>
      <c r="E121" s="175" t="s">
        <v>209</v>
      </c>
      <c r="F121" s="176" t="s">
        <v>210</v>
      </c>
      <c r="G121" s="177" t="s">
        <v>197</v>
      </c>
      <c r="H121" s="178">
        <v>28.69</v>
      </c>
      <c r="I121" s="179"/>
      <c r="J121" s="180">
        <f>ROUND(I121*H121,2)</f>
        <v>0</v>
      </c>
      <c r="K121" s="176" t="s">
        <v>187</v>
      </c>
      <c r="L121" s="36"/>
      <c r="M121" s="181" t="s">
        <v>3</v>
      </c>
      <c r="N121" s="182" t="s">
        <v>41</v>
      </c>
      <c r="O121" s="37"/>
      <c r="P121" s="183">
        <f>O121*H121</f>
        <v>0</v>
      </c>
      <c r="Q121" s="183">
        <v>0</v>
      </c>
      <c r="R121" s="183">
        <f>Q121*H121</f>
        <v>0</v>
      </c>
      <c r="S121" s="183">
        <v>0</v>
      </c>
      <c r="T121" s="184">
        <f>S121*H121</f>
        <v>0</v>
      </c>
      <c r="AR121" s="19" t="s">
        <v>188</v>
      </c>
      <c r="AT121" s="19" t="s">
        <v>183</v>
      </c>
      <c r="AU121" s="19" t="s">
        <v>79</v>
      </c>
      <c r="AY121" s="19" t="s">
        <v>181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9" t="s">
        <v>77</v>
      </c>
      <c r="BK121" s="185">
        <f>ROUND(I121*H121,2)</f>
        <v>0</v>
      </c>
      <c r="BL121" s="19" t="s">
        <v>188</v>
      </c>
      <c r="BM121" s="19" t="s">
        <v>211</v>
      </c>
    </row>
    <row r="122" spans="2:51" s="12" customFormat="1" ht="13.5">
      <c r="B122" s="186"/>
      <c r="D122" s="196" t="s">
        <v>190</v>
      </c>
      <c r="E122" s="221" t="s">
        <v>3</v>
      </c>
      <c r="F122" s="222" t="s">
        <v>120</v>
      </c>
      <c r="H122" s="223">
        <v>28.69</v>
      </c>
      <c r="I122" s="191"/>
      <c r="L122" s="186"/>
      <c r="M122" s="192"/>
      <c r="N122" s="193"/>
      <c r="O122" s="193"/>
      <c r="P122" s="193"/>
      <c r="Q122" s="193"/>
      <c r="R122" s="193"/>
      <c r="S122" s="193"/>
      <c r="T122" s="194"/>
      <c r="AT122" s="188" t="s">
        <v>190</v>
      </c>
      <c r="AU122" s="188" t="s">
        <v>79</v>
      </c>
      <c r="AV122" s="12" t="s">
        <v>79</v>
      </c>
      <c r="AW122" s="12" t="s">
        <v>33</v>
      </c>
      <c r="AX122" s="12" t="s">
        <v>77</v>
      </c>
      <c r="AY122" s="188" t="s">
        <v>181</v>
      </c>
    </row>
    <row r="123" spans="2:65" s="1" customFormat="1" ht="22.5" customHeight="1">
      <c r="B123" s="173"/>
      <c r="C123" s="174" t="s">
        <v>212</v>
      </c>
      <c r="D123" s="174" t="s">
        <v>183</v>
      </c>
      <c r="E123" s="175" t="s">
        <v>213</v>
      </c>
      <c r="F123" s="176" t="s">
        <v>214</v>
      </c>
      <c r="G123" s="177" t="s">
        <v>186</v>
      </c>
      <c r="H123" s="178">
        <v>35</v>
      </c>
      <c r="I123" s="179"/>
      <c r="J123" s="180">
        <f>ROUND(I123*H123,2)</f>
        <v>0</v>
      </c>
      <c r="K123" s="176" t="s">
        <v>187</v>
      </c>
      <c r="L123" s="36"/>
      <c r="M123" s="181" t="s">
        <v>3</v>
      </c>
      <c r="N123" s="182" t="s">
        <v>41</v>
      </c>
      <c r="O123" s="37"/>
      <c r="P123" s="183">
        <f>O123*H123</f>
        <v>0</v>
      </c>
      <c r="Q123" s="183">
        <v>0.00085</v>
      </c>
      <c r="R123" s="183">
        <f>Q123*H123</f>
        <v>0.02975</v>
      </c>
      <c r="S123" s="183">
        <v>0</v>
      </c>
      <c r="T123" s="184">
        <f>S123*H123</f>
        <v>0</v>
      </c>
      <c r="AR123" s="19" t="s">
        <v>188</v>
      </c>
      <c r="AT123" s="19" t="s">
        <v>183</v>
      </c>
      <c r="AU123" s="19" t="s">
        <v>79</v>
      </c>
      <c r="AY123" s="19" t="s">
        <v>181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9" t="s">
        <v>77</v>
      </c>
      <c r="BK123" s="185">
        <f>ROUND(I123*H123,2)</f>
        <v>0</v>
      </c>
      <c r="BL123" s="19" t="s">
        <v>188</v>
      </c>
      <c r="BM123" s="19" t="s">
        <v>215</v>
      </c>
    </row>
    <row r="124" spans="2:51" s="14" customFormat="1" ht="13.5">
      <c r="B124" s="205"/>
      <c r="D124" s="187" t="s">
        <v>190</v>
      </c>
      <c r="E124" s="206" t="s">
        <v>3</v>
      </c>
      <c r="F124" s="207" t="s">
        <v>206</v>
      </c>
      <c r="H124" s="208" t="s">
        <v>3</v>
      </c>
      <c r="I124" s="209"/>
      <c r="L124" s="205"/>
      <c r="M124" s="210"/>
      <c r="N124" s="211"/>
      <c r="O124" s="211"/>
      <c r="P124" s="211"/>
      <c r="Q124" s="211"/>
      <c r="R124" s="211"/>
      <c r="S124" s="211"/>
      <c r="T124" s="212"/>
      <c r="AT124" s="208" t="s">
        <v>190</v>
      </c>
      <c r="AU124" s="208" t="s">
        <v>79</v>
      </c>
      <c r="AV124" s="14" t="s">
        <v>77</v>
      </c>
      <c r="AW124" s="14" t="s">
        <v>33</v>
      </c>
      <c r="AX124" s="14" t="s">
        <v>70</v>
      </c>
      <c r="AY124" s="208" t="s">
        <v>181</v>
      </c>
    </row>
    <row r="125" spans="2:51" s="12" customFormat="1" ht="13.5">
      <c r="B125" s="186"/>
      <c r="D125" s="196" t="s">
        <v>190</v>
      </c>
      <c r="E125" s="221" t="s">
        <v>3</v>
      </c>
      <c r="F125" s="222" t="s">
        <v>216</v>
      </c>
      <c r="H125" s="223">
        <v>35</v>
      </c>
      <c r="I125" s="191"/>
      <c r="L125" s="186"/>
      <c r="M125" s="192"/>
      <c r="N125" s="193"/>
      <c r="O125" s="193"/>
      <c r="P125" s="193"/>
      <c r="Q125" s="193"/>
      <c r="R125" s="193"/>
      <c r="S125" s="193"/>
      <c r="T125" s="194"/>
      <c r="AT125" s="188" t="s">
        <v>190</v>
      </c>
      <c r="AU125" s="188" t="s">
        <v>79</v>
      </c>
      <c r="AV125" s="12" t="s">
        <v>79</v>
      </c>
      <c r="AW125" s="12" t="s">
        <v>33</v>
      </c>
      <c r="AX125" s="12" t="s">
        <v>77</v>
      </c>
      <c r="AY125" s="188" t="s">
        <v>181</v>
      </c>
    </row>
    <row r="126" spans="2:65" s="1" customFormat="1" ht="22.5" customHeight="1">
      <c r="B126" s="173"/>
      <c r="C126" s="174" t="s">
        <v>217</v>
      </c>
      <c r="D126" s="174" t="s">
        <v>183</v>
      </c>
      <c r="E126" s="175" t="s">
        <v>218</v>
      </c>
      <c r="F126" s="176" t="s">
        <v>219</v>
      </c>
      <c r="G126" s="177" t="s">
        <v>186</v>
      </c>
      <c r="H126" s="178">
        <v>35</v>
      </c>
      <c r="I126" s="179"/>
      <c r="J126" s="180">
        <f>ROUND(I126*H126,2)</f>
        <v>0</v>
      </c>
      <c r="K126" s="176" t="s">
        <v>187</v>
      </c>
      <c r="L126" s="36"/>
      <c r="M126" s="181" t="s">
        <v>3</v>
      </c>
      <c r="N126" s="182" t="s">
        <v>41</v>
      </c>
      <c r="O126" s="37"/>
      <c r="P126" s="183">
        <f>O126*H126</f>
        <v>0</v>
      </c>
      <c r="Q126" s="183">
        <v>0</v>
      </c>
      <c r="R126" s="183">
        <f>Q126*H126</f>
        <v>0</v>
      </c>
      <c r="S126" s="183">
        <v>0</v>
      </c>
      <c r="T126" s="184">
        <f>S126*H126</f>
        <v>0</v>
      </c>
      <c r="AR126" s="19" t="s">
        <v>188</v>
      </c>
      <c r="AT126" s="19" t="s">
        <v>183</v>
      </c>
      <c r="AU126" s="19" t="s">
        <v>79</v>
      </c>
      <c r="AY126" s="19" t="s">
        <v>181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9" t="s">
        <v>77</v>
      </c>
      <c r="BK126" s="185">
        <f>ROUND(I126*H126,2)</f>
        <v>0</v>
      </c>
      <c r="BL126" s="19" t="s">
        <v>188</v>
      </c>
      <c r="BM126" s="19" t="s">
        <v>220</v>
      </c>
    </row>
    <row r="127" spans="2:65" s="1" customFormat="1" ht="22.5" customHeight="1">
      <c r="B127" s="173"/>
      <c r="C127" s="174" t="s">
        <v>205</v>
      </c>
      <c r="D127" s="174" t="s">
        <v>183</v>
      </c>
      <c r="E127" s="175" t="s">
        <v>221</v>
      </c>
      <c r="F127" s="176" t="s">
        <v>222</v>
      </c>
      <c r="G127" s="177" t="s">
        <v>197</v>
      </c>
      <c r="H127" s="178">
        <v>12.046</v>
      </c>
      <c r="I127" s="179"/>
      <c r="J127" s="180">
        <f>ROUND(I127*H127,2)</f>
        <v>0</v>
      </c>
      <c r="K127" s="176" t="s">
        <v>187</v>
      </c>
      <c r="L127" s="36"/>
      <c r="M127" s="181" t="s">
        <v>3</v>
      </c>
      <c r="N127" s="182" t="s">
        <v>41</v>
      </c>
      <c r="O127" s="37"/>
      <c r="P127" s="183">
        <f>O127*H127</f>
        <v>0</v>
      </c>
      <c r="Q127" s="183">
        <v>0</v>
      </c>
      <c r="R127" s="183">
        <f>Q127*H127</f>
        <v>0</v>
      </c>
      <c r="S127" s="183">
        <v>0</v>
      </c>
      <c r="T127" s="184">
        <f>S127*H127</f>
        <v>0</v>
      </c>
      <c r="AR127" s="19" t="s">
        <v>188</v>
      </c>
      <c r="AT127" s="19" t="s">
        <v>183</v>
      </c>
      <c r="AU127" s="19" t="s">
        <v>79</v>
      </c>
      <c r="AY127" s="19" t="s">
        <v>181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9" t="s">
        <v>77</v>
      </c>
      <c r="BK127" s="185">
        <f>ROUND(I127*H127,2)</f>
        <v>0</v>
      </c>
      <c r="BL127" s="19" t="s">
        <v>188</v>
      </c>
      <c r="BM127" s="19" t="s">
        <v>223</v>
      </c>
    </row>
    <row r="128" spans="2:51" s="12" customFormat="1" ht="13.5">
      <c r="B128" s="186"/>
      <c r="D128" s="187" t="s">
        <v>190</v>
      </c>
      <c r="E128" s="188" t="s">
        <v>3</v>
      </c>
      <c r="F128" s="189" t="s">
        <v>224</v>
      </c>
      <c r="H128" s="190">
        <v>12.046</v>
      </c>
      <c r="I128" s="191"/>
      <c r="L128" s="186"/>
      <c r="M128" s="192"/>
      <c r="N128" s="193"/>
      <c r="O128" s="193"/>
      <c r="P128" s="193"/>
      <c r="Q128" s="193"/>
      <c r="R128" s="193"/>
      <c r="S128" s="193"/>
      <c r="T128" s="194"/>
      <c r="AT128" s="188" t="s">
        <v>190</v>
      </c>
      <c r="AU128" s="188" t="s">
        <v>79</v>
      </c>
      <c r="AV128" s="12" t="s">
        <v>79</v>
      </c>
      <c r="AW128" s="12" t="s">
        <v>33</v>
      </c>
      <c r="AX128" s="12" t="s">
        <v>70</v>
      </c>
      <c r="AY128" s="188" t="s">
        <v>181</v>
      </c>
    </row>
    <row r="129" spans="2:51" s="13" customFormat="1" ht="13.5">
      <c r="B129" s="195"/>
      <c r="D129" s="196" t="s">
        <v>190</v>
      </c>
      <c r="E129" s="197" t="s">
        <v>114</v>
      </c>
      <c r="F129" s="198" t="s">
        <v>194</v>
      </c>
      <c r="H129" s="199">
        <v>12.046</v>
      </c>
      <c r="I129" s="200"/>
      <c r="L129" s="195"/>
      <c r="M129" s="201"/>
      <c r="N129" s="202"/>
      <c r="O129" s="202"/>
      <c r="P129" s="202"/>
      <c r="Q129" s="202"/>
      <c r="R129" s="202"/>
      <c r="S129" s="202"/>
      <c r="T129" s="203"/>
      <c r="AT129" s="204" t="s">
        <v>190</v>
      </c>
      <c r="AU129" s="204" t="s">
        <v>79</v>
      </c>
      <c r="AV129" s="13" t="s">
        <v>188</v>
      </c>
      <c r="AW129" s="13" t="s">
        <v>33</v>
      </c>
      <c r="AX129" s="13" t="s">
        <v>77</v>
      </c>
      <c r="AY129" s="204" t="s">
        <v>181</v>
      </c>
    </row>
    <row r="130" spans="2:65" s="1" customFormat="1" ht="22.5" customHeight="1">
      <c r="B130" s="173"/>
      <c r="C130" s="174" t="s">
        <v>188</v>
      </c>
      <c r="D130" s="174" t="s">
        <v>183</v>
      </c>
      <c r="E130" s="175" t="s">
        <v>225</v>
      </c>
      <c r="F130" s="176" t="s">
        <v>226</v>
      </c>
      <c r="G130" s="177" t="s">
        <v>197</v>
      </c>
      <c r="H130" s="178">
        <v>12.046</v>
      </c>
      <c r="I130" s="179"/>
      <c r="J130" s="180">
        <f>ROUND(I130*H130,2)</f>
        <v>0</v>
      </c>
      <c r="K130" s="176" t="s">
        <v>187</v>
      </c>
      <c r="L130" s="36"/>
      <c r="M130" s="181" t="s">
        <v>3</v>
      </c>
      <c r="N130" s="182" t="s">
        <v>41</v>
      </c>
      <c r="O130" s="37"/>
      <c r="P130" s="183">
        <f>O130*H130</f>
        <v>0</v>
      </c>
      <c r="Q130" s="183">
        <v>0</v>
      </c>
      <c r="R130" s="183">
        <f>Q130*H130</f>
        <v>0</v>
      </c>
      <c r="S130" s="183">
        <v>0</v>
      </c>
      <c r="T130" s="184">
        <f>S130*H130</f>
        <v>0</v>
      </c>
      <c r="AR130" s="19" t="s">
        <v>188</v>
      </c>
      <c r="AT130" s="19" t="s">
        <v>183</v>
      </c>
      <c r="AU130" s="19" t="s">
        <v>79</v>
      </c>
      <c r="AY130" s="19" t="s">
        <v>181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77</v>
      </c>
      <c r="BK130" s="185">
        <f>ROUND(I130*H130,2)</f>
        <v>0</v>
      </c>
      <c r="BL130" s="19" t="s">
        <v>188</v>
      </c>
      <c r="BM130" s="19" t="s">
        <v>227</v>
      </c>
    </row>
    <row r="131" spans="2:51" s="12" customFormat="1" ht="13.5">
      <c r="B131" s="186"/>
      <c r="D131" s="196" t="s">
        <v>190</v>
      </c>
      <c r="E131" s="221" t="s">
        <v>3</v>
      </c>
      <c r="F131" s="222" t="s">
        <v>114</v>
      </c>
      <c r="H131" s="223">
        <v>12.046</v>
      </c>
      <c r="I131" s="191"/>
      <c r="L131" s="186"/>
      <c r="M131" s="192"/>
      <c r="N131" s="193"/>
      <c r="O131" s="193"/>
      <c r="P131" s="193"/>
      <c r="Q131" s="193"/>
      <c r="R131" s="193"/>
      <c r="S131" s="193"/>
      <c r="T131" s="194"/>
      <c r="AT131" s="188" t="s">
        <v>190</v>
      </c>
      <c r="AU131" s="188" t="s">
        <v>79</v>
      </c>
      <c r="AV131" s="12" t="s">
        <v>79</v>
      </c>
      <c r="AW131" s="12" t="s">
        <v>33</v>
      </c>
      <c r="AX131" s="12" t="s">
        <v>77</v>
      </c>
      <c r="AY131" s="188" t="s">
        <v>181</v>
      </c>
    </row>
    <row r="132" spans="2:65" s="1" customFormat="1" ht="22.5" customHeight="1">
      <c r="B132" s="173"/>
      <c r="C132" s="174" t="s">
        <v>228</v>
      </c>
      <c r="D132" s="174" t="s">
        <v>183</v>
      </c>
      <c r="E132" s="175" t="s">
        <v>229</v>
      </c>
      <c r="F132" s="176" t="s">
        <v>230</v>
      </c>
      <c r="G132" s="177" t="s">
        <v>231</v>
      </c>
      <c r="H132" s="178">
        <v>21.683</v>
      </c>
      <c r="I132" s="179"/>
      <c r="J132" s="180">
        <f>ROUND(I132*H132,2)</f>
        <v>0</v>
      </c>
      <c r="K132" s="176" t="s">
        <v>187</v>
      </c>
      <c r="L132" s="36"/>
      <c r="M132" s="181" t="s">
        <v>3</v>
      </c>
      <c r="N132" s="182" t="s">
        <v>41</v>
      </c>
      <c r="O132" s="37"/>
      <c r="P132" s="183">
        <f>O132*H132</f>
        <v>0</v>
      </c>
      <c r="Q132" s="183">
        <v>0</v>
      </c>
      <c r="R132" s="183">
        <f>Q132*H132</f>
        <v>0</v>
      </c>
      <c r="S132" s="183">
        <v>0</v>
      </c>
      <c r="T132" s="184">
        <f>S132*H132</f>
        <v>0</v>
      </c>
      <c r="AR132" s="19" t="s">
        <v>188</v>
      </c>
      <c r="AT132" s="19" t="s">
        <v>183</v>
      </c>
      <c r="AU132" s="19" t="s">
        <v>79</v>
      </c>
      <c r="AY132" s="19" t="s">
        <v>181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77</v>
      </c>
      <c r="BK132" s="185">
        <f>ROUND(I132*H132,2)</f>
        <v>0</v>
      </c>
      <c r="BL132" s="19" t="s">
        <v>188</v>
      </c>
      <c r="BM132" s="19" t="s">
        <v>232</v>
      </c>
    </row>
    <row r="133" spans="2:51" s="12" customFormat="1" ht="13.5">
      <c r="B133" s="186"/>
      <c r="D133" s="196" t="s">
        <v>190</v>
      </c>
      <c r="E133" s="221" t="s">
        <v>3</v>
      </c>
      <c r="F133" s="222" t="s">
        <v>233</v>
      </c>
      <c r="H133" s="223">
        <v>21.683</v>
      </c>
      <c r="I133" s="191"/>
      <c r="L133" s="186"/>
      <c r="M133" s="192"/>
      <c r="N133" s="193"/>
      <c r="O133" s="193"/>
      <c r="P133" s="193"/>
      <c r="Q133" s="193"/>
      <c r="R133" s="193"/>
      <c r="S133" s="193"/>
      <c r="T133" s="194"/>
      <c r="AT133" s="188" t="s">
        <v>190</v>
      </c>
      <c r="AU133" s="188" t="s">
        <v>79</v>
      </c>
      <c r="AV133" s="12" t="s">
        <v>79</v>
      </c>
      <c r="AW133" s="12" t="s">
        <v>33</v>
      </c>
      <c r="AX133" s="12" t="s">
        <v>77</v>
      </c>
      <c r="AY133" s="188" t="s">
        <v>181</v>
      </c>
    </row>
    <row r="134" spans="2:65" s="1" customFormat="1" ht="22.5" customHeight="1">
      <c r="B134" s="173"/>
      <c r="C134" s="174" t="s">
        <v>234</v>
      </c>
      <c r="D134" s="174" t="s">
        <v>183</v>
      </c>
      <c r="E134" s="175" t="s">
        <v>235</v>
      </c>
      <c r="F134" s="176" t="s">
        <v>236</v>
      </c>
      <c r="G134" s="177" t="s">
        <v>197</v>
      </c>
      <c r="H134" s="178">
        <v>16.644</v>
      </c>
      <c r="I134" s="179"/>
      <c r="J134" s="180">
        <f>ROUND(I134*H134,2)</f>
        <v>0</v>
      </c>
      <c r="K134" s="176" t="s">
        <v>187</v>
      </c>
      <c r="L134" s="36"/>
      <c r="M134" s="181" t="s">
        <v>3</v>
      </c>
      <c r="N134" s="182" t="s">
        <v>41</v>
      </c>
      <c r="O134" s="37"/>
      <c r="P134" s="183">
        <f>O134*H134</f>
        <v>0</v>
      </c>
      <c r="Q134" s="183">
        <v>0</v>
      </c>
      <c r="R134" s="183">
        <f>Q134*H134</f>
        <v>0</v>
      </c>
      <c r="S134" s="183">
        <v>0</v>
      </c>
      <c r="T134" s="184">
        <f>S134*H134</f>
        <v>0</v>
      </c>
      <c r="AR134" s="19" t="s">
        <v>188</v>
      </c>
      <c r="AT134" s="19" t="s">
        <v>183</v>
      </c>
      <c r="AU134" s="19" t="s">
        <v>79</v>
      </c>
      <c r="AY134" s="19" t="s">
        <v>181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77</v>
      </c>
      <c r="BK134" s="185">
        <f>ROUND(I134*H134,2)</f>
        <v>0</v>
      </c>
      <c r="BL134" s="19" t="s">
        <v>188</v>
      </c>
      <c r="BM134" s="19" t="s">
        <v>237</v>
      </c>
    </row>
    <row r="135" spans="2:51" s="12" customFormat="1" ht="13.5">
      <c r="B135" s="186"/>
      <c r="D135" s="187" t="s">
        <v>190</v>
      </c>
      <c r="E135" s="188" t="s">
        <v>3</v>
      </c>
      <c r="F135" s="189" t="s">
        <v>238</v>
      </c>
      <c r="H135" s="190">
        <v>16.644</v>
      </c>
      <c r="I135" s="191"/>
      <c r="L135" s="186"/>
      <c r="M135" s="192"/>
      <c r="N135" s="193"/>
      <c r="O135" s="193"/>
      <c r="P135" s="193"/>
      <c r="Q135" s="193"/>
      <c r="R135" s="193"/>
      <c r="S135" s="193"/>
      <c r="T135" s="194"/>
      <c r="AT135" s="188" t="s">
        <v>190</v>
      </c>
      <c r="AU135" s="188" t="s">
        <v>79</v>
      </c>
      <c r="AV135" s="12" t="s">
        <v>79</v>
      </c>
      <c r="AW135" s="12" t="s">
        <v>33</v>
      </c>
      <c r="AX135" s="12" t="s">
        <v>70</v>
      </c>
      <c r="AY135" s="188" t="s">
        <v>181</v>
      </c>
    </row>
    <row r="136" spans="2:51" s="13" customFormat="1" ht="13.5">
      <c r="B136" s="195"/>
      <c r="D136" s="187" t="s">
        <v>190</v>
      </c>
      <c r="E136" s="224" t="s">
        <v>132</v>
      </c>
      <c r="F136" s="225" t="s">
        <v>194</v>
      </c>
      <c r="H136" s="226">
        <v>16.644</v>
      </c>
      <c r="I136" s="200"/>
      <c r="L136" s="195"/>
      <c r="M136" s="201"/>
      <c r="N136" s="202"/>
      <c r="O136" s="202"/>
      <c r="P136" s="202"/>
      <c r="Q136" s="202"/>
      <c r="R136" s="202"/>
      <c r="S136" s="202"/>
      <c r="T136" s="203"/>
      <c r="AT136" s="204" t="s">
        <v>190</v>
      </c>
      <c r="AU136" s="204" t="s">
        <v>79</v>
      </c>
      <c r="AV136" s="13" t="s">
        <v>188</v>
      </c>
      <c r="AW136" s="13" t="s">
        <v>33</v>
      </c>
      <c r="AX136" s="13" t="s">
        <v>77</v>
      </c>
      <c r="AY136" s="204" t="s">
        <v>181</v>
      </c>
    </row>
    <row r="137" spans="2:63" s="11" customFormat="1" ht="29.85" customHeight="1">
      <c r="B137" s="159"/>
      <c r="D137" s="170" t="s">
        <v>69</v>
      </c>
      <c r="E137" s="171" t="s">
        <v>79</v>
      </c>
      <c r="F137" s="171" t="s">
        <v>239</v>
      </c>
      <c r="I137" s="162"/>
      <c r="J137" s="172">
        <f>BK137</f>
        <v>0</v>
      </c>
      <c r="L137" s="159"/>
      <c r="M137" s="164"/>
      <c r="N137" s="165"/>
      <c r="O137" s="165"/>
      <c r="P137" s="166">
        <f>SUM(P138:P175)</f>
        <v>0</v>
      </c>
      <c r="Q137" s="165"/>
      <c r="R137" s="166">
        <f>SUM(R138:R175)</f>
        <v>155.4435306</v>
      </c>
      <c r="S137" s="165"/>
      <c r="T137" s="167">
        <f>SUM(T138:T175)</f>
        <v>0</v>
      </c>
      <c r="AR137" s="160" t="s">
        <v>77</v>
      </c>
      <c r="AT137" s="168" t="s">
        <v>69</v>
      </c>
      <c r="AU137" s="168" t="s">
        <v>77</v>
      </c>
      <c r="AY137" s="160" t="s">
        <v>181</v>
      </c>
      <c r="BK137" s="169">
        <f>SUM(BK138:BK175)</f>
        <v>0</v>
      </c>
    </row>
    <row r="138" spans="2:65" s="1" customFormat="1" ht="31.5" customHeight="1">
      <c r="B138" s="173"/>
      <c r="C138" s="174" t="s">
        <v>240</v>
      </c>
      <c r="D138" s="174" t="s">
        <v>183</v>
      </c>
      <c r="E138" s="175" t="s">
        <v>241</v>
      </c>
      <c r="F138" s="176" t="s">
        <v>242</v>
      </c>
      <c r="G138" s="177" t="s">
        <v>243</v>
      </c>
      <c r="H138" s="178">
        <v>24</v>
      </c>
      <c r="I138" s="179"/>
      <c r="J138" s="180">
        <f>ROUND(I138*H138,2)</f>
        <v>0</v>
      </c>
      <c r="K138" s="176" t="s">
        <v>187</v>
      </c>
      <c r="L138" s="36"/>
      <c r="M138" s="181" t="s">
        <v>3</v>
      </c>
      <c r="N138" s="182" t="s">
        <v>41</v>
      </c>
      <c r="O138" s="37"/>
      <c r="P138" s="183">
        <f>O138*H138</f>
        <v>0</v>
      </c>
      <c r="Q138" s="183">
        <v>0.22657</v>
      </c>
      <c r="R138" s="183">
        <f>Q138*H138</f>
        <v>5.43768</v>
      </c>
      <c r="S138" s="183">
        <v>0</v>
      </c>
      <c r="T138" s="184">
        <f>S138*H138</f>
        <v>0</v>
      </c>
      <c r="AR138" s="19" t="s">
        <v>188</v>
      </c>
      <c r="AT138" s="19" t="s">
        <v>183</v>
      </c>
      <c r="AU138" s="19" t="s">
        <v>79</v>
      </c>
      <c r="AY138" s="19" t="s">
        <v>181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9" t="s">
        <v>77</v>
      </c>
      <c r="BK138" s="185">
        <f>ROUND(I138*H138,2)</f>
        <v>0</v>
      </c>
      <c r="BL138" s="19" t="s">
        <v>188</v>
      </c>
      <c r="BM138" s="19" t="s">
        <v>244</v>
      </c>
    </row>
    <row r="139" spans="2:51" s="12" customFormat="1" ht="13.5">
      <c r="B139" s="186"/>
      <c r="D139" s="196" t="s">
        <v>190</v>
      </c>
      <c r="E139" s="221" t="s">
        <v>3</v>
      </c>
      <c r="F139" s="222" t="s">
        <v>245</v>
      </c>
      <c r="H139" s="223">
        <v>24</v>
      </c>
      <c r="I139" s="191"/>
      <c r="L139" s="186"/>
      <c r="M139" s="192"/>
      <c r="N139" s="193"/>
      <c r="O139" s="193"/>
      <c r="P139" s="193"/>
      <c r="Q139" s="193"/>
      <c r="R139" s="193"/>
      <c r="S139" s="193"/>
      <c r="T139" s="194"/>
      <c r="AT139" s="188" t="s">
        <v>190</v>
      </c>
      <c r="AU139" s="188" t="s">
        <v>79</v>
      </c>
      <c r="AV139" s="12" t="s">
        <v>79</v>
      </c>
      <c r="AW139" s="12" t="s">
        <v>33</v>
      </c>
      <c r="AX139" s="12" t="s">
        <v>77</v>
      </c>
      <c r="AY139" s="188" t="s">
        <v>181</v>
      </c>
    </row>
    <row r="140" spans="2:65" s="1" customFormat="1" ht="22.5" customHeight="1">
      <c r="B140" s="173"/>
      <c r="C140" s="174" t="s">
        <v>246</v>
      </c>
      <c r="D140" s="174" t="s">
        <v>183</v>
      </c>
      <c r="E140" s="175" t="s">
        <v>247</v>
      </c>
      <c r="F140" s="176" t="s">
        <v>248</v>
      </c>
      <c r="G140" s="177" t="s">
        <v>197</v>
      </c>
      <c r="H140" s="178">
        <v>35.076</v>
      </c>
      <c r="I140" s="179"/>
      <c r="J140" s="180">
        <f>ROUND(I140*H140,2)</f>
        <v>0</v>
      </c>
      <c r="K140" s="176" t="s">
        <v>187</v>
      </c>
      <c r="L140" s="36"/>
      <c r="M140" s="181" t="s">
        <v>3</v>
      </c>
      <c r="N140" s="182" t="s">
        <v>41</v>
      </c>
      <c r="O140" s="37"/>
      <c r="P140" s="183">
        <f>O140*H140</f>
        <v>0</v>
      </c>
      <c r="Q140" s="183">
        <v>2.16</v>
      </c>
      <c r="R140" s="183">
        <f>Q140*H140</f>
        <v>75.76416</v>
      </c>
      <c r="S140" s="183">
        <v>0</v>
      </c>
      <c r="T140" s="184">
        <f>S140*H140</f>
        <v>0</v>
      </c>
      <c r="AR140" s="19" t="s">
        <v>188</v>
      </c>
      <c r="AT140" s="19" t="s">
        <v>183</v>
      </c>
      <c r="AU140" s="19" t="s">
        <v>79</v>
      </c>
      <c r="AY140" s="19" t="s">
        <v>181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77</v>
      </c>
      <c r="BK140" s="185">
        <f>ROUND(I140*H140,2)</f>
        <v>0</v>
      </c>
      <c r="BL140" s="19" t="s">
        <v>188</v>
      </c>
      <c r="BM140" s="19" t="s">
        <v>249</v>
      </c>
    </row>
    <row r="141" spans="2:51" s="12" customFormat="1" ht="13.5">
      <c r="B141" s="186"/>
      <c r="D141" s="187" t="s">
        <v>190</v>
      </c>
      <c r="E141" s="188" t="s">
        <v>3</v>
      </c>
      <c r="F141" s="189" t="s">
        <v>250</v>
      </c>
      <c r="H141" s="190">
        <v>17.538</v>
      </c>
      <c r="I141" s="191"/>
      <c r="L141" s="186"/>
      <c r="M141" s="192"/>
      <c r="N141" s="193"/>
      <c r="O141" s="193"/>
      <c r="P141" s="193"/>
      <c r="Q141" s="193"/>
      <c r="R141" s="193"/>
      <c r="S141" s="193"/>
      <c r="T141" s="194"/>
      <c r="AT141" s="188" t="s">
        <v>190</v>
      </c>
      <c r="AU141" s="188" t="s">
        <v>79</v>
      </c>
      <c r="AV141" s="12" t="s">
        <v>79</v>
      </c>
      <c r="AW141" s="12" t="s">
        <v>33</v>
      </c>
      <c r="AX141" s="12" t="s">
        <v>70</v>
      </c>
      <c r="AY141" s="188" t="s">
        <v>181</v>
      </c>
    </row>
    <row r="142" spans="2:51" s="12" customFormat="1" ht="13.5">
      <c r="B142" s="186"/>
      <c r="D142" s="187" t="s">
        <v>190</v>
      </c>
      <c r="E142" s="188" t="s">
        <v>3</v>
      </c>
      <c r="F142" s="189" t="s">
        <v>251</v>
      </c>
      <c r="H142" s="190">
        <v>17.538</v>
      </c>
      <c r="I142" s="191"/>
      <c r="L142" s="186"/>
      <c r="M142" s="192"/>
      <c r="N142" s="193"/>
      <c r="O142" s="193"/>
      <c r="P142" s="193"/>
      <c r="Q142" s="193"/>
      <c r="R142" s="193"/>
      <c r="S142" s="193"/>
      <c r="T142" s="194"/>
      <c r="AT142" s="188" t="s">
        <v>190</v>
      </c>
      <c r="AU142" s="188" t="s">
        <v>79</v>
      </c>
      <c r="AV142" s="12" t="s">
        <v>79</v>
      </c>
      <c r="AW142" s="12" t="s">
        <v>33</v>
      </c>
      <c r="AX142" s="12" t="s">
        <v>70</v>
      </c>
      <c r="AY142" s="188" t="s">
        <v>181</v>
      </c>
    </row>
    <row r="143" spans="2:51" s="13" customFormat="1" ht="13.5">
      <c r="B143" s="195"/>
      <c r="D143" s="196" t="s">
        <v>190</v>
      </c>
      <c r="E143" s="197" t="s">
        <v>3</v>
      </c>
      <c r="F143" s="198" t="s">
        <v>194</v>
      </c>
      <c r="H143" s="199">
        <v>35.076</v>
      </c>
      <c r="I143" s="200"/>
      <c r="L143" s="195"/>
      <c r="M143" s="201"/>
      <c r="N143" s="202"/>
      <c r="O143" s="202"/>
      <c r="P143" s="202"/>
      <c r="Q143" s="202"/>
      <c r="R143" s="202"/>
      <c r="S143" s="202"/>
      <c r="T143" s="203"/>
      <c r="AT143" s="204" t="s">
        <v>190</v>
      </c>
      <c r="AU143" s="204" t="s">
        <v>79</v>
      </c>
      <c r="AV143" s="13" t="s">
        <v>188</v>
      </c>
      <c r="AW143" s="13" t="s">
        <v>33</v>
      </c>
      <c r="AX143" s="13" t="s">
        <v>77</v>
      </c>
      <c r="AY143" s="204" t="s">
        <v>181</v>
      </c>
    </row>
    <row r="144" spans="2:65" s="1" customFormat="1" ht="22.5" customHeight="1">
      <c r="B144" s="173"/>
      <c r="C144" s="174" t="s">
        <v>252</v>
      </c>
      <c r="D144" s="174" t="s">
        <v>183</v>
      </c>
      <c r="E144" s="175" t="s">
        <v>253</v>
      </c>
      <c r="F144" s="176" t="s">
        <v>254</v>
      </c>
      <c r="G144" s="177" t="s">
        <v>197</v>
      </c>
      <c r="H144" s="178">
        <v>10.022</v>
      </c>
      <c r="I144" s="179"/>
      <c r="J144" s="180">
        <f>ROUND(I144*H144,2)</f>
        <v>0</v>
      </c>
      <c r="K144" s="176" t="s">
        <v>187</v>
      </c>
      <c r="L144" s="36"/>
      <c r="M144" s="181" t="s">
        <v>3</v>
      </c>
      <c r="N144" s="182" t="s">
        <v>41</v>
      </c>
      <c r="O144" s="37"/>
      <c r="P144" s="183">
        <f>O144*H144</f>
        <v>0</v>
      </c>
      <c r="Q144" s="183">
        <v>2.45329</v>
      </c>
      <c r="R144" s="183">
        <f>Q144*H144</f>
        <v>24.58687238</v>
      </c>
      <c r="S144" s="183">
        <v>0</v>
      </c>
      <c r="T144" s="184">
        <f>S144*H144</f>
        <v>0</v>
      </c>
      <c r="AR144" s="19" t="s">
        <v>188</v>
      </c>
      <c r="AT144" s="19" t="s">
        <v>183</v>
      </c>
      <c r="AU144" s="19" t="s">
        <v>79</v>
      </c>
      <c r="AY144" s="19" t="s">
        <v>181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9" t="s">
        <v>77</v>
      </c>
      <c r="BK144" s="185">
        <f>ROUND(I144*H144,2)</f>
        <v>0</v>
      </c>
      <c r="BL144" s="19" t="s">
        <v>188</v>
      </c>
      <c r="BM144" s="19" t="s">
        <v>255</v>
      </c>
    </row>
    <row r="145" spans="2:51" s="12" customFormat="1" ht="13.5">
      <c r="B145" s="186"/>
      <c r="D145" s="187" t="s">
        <v>190</v>
      </c>
      <c r="E145" s="188" t="s">
        <v>3</v>
      </c>
      <c r="F145" s="189" t="s">
        <v>256</v>
      </c>
      <c r="H145" s="190">
        <v>5.011</v>
      </c>
      <c r="I145" s="191"/>
      <c r="L145" s="186"/>
      <c r="M145" s="192"/>
      <c r="N145" s="193"/>
      <c r="O145" s="193"/>
      <c r="P145" s="193"/>
      <c r="Q145" s="193"/>
      <c r="R145" s="193"/>
      <c r="S145" s="193"/>
      <c r="T145" s="194"/>
      <c r="AT145" s="188" t="s">
        <v>190</v>
      </c>
      <c r="AU145" s="188" t="s">
        <v>79</v>
      </c>
      <c r="AV145" s="12" t="s">
        <v>79</v>
      </c>
      <c r="AW145" s="12" t="s">
        <v>33</v>
      </c>
      <c r="AX145" s="12" t="s">
        <v>70</v>
      </c>
      <c r="AY145" s="188" t="s">
        <v>181</v>
      </c>
    </row>
    <row r="146" spans="2:51" s="12" customFormat="1" ht="13.5">
      <c r="B146" s="186"/>
      <c r="D146" s="187" t="s">
        <v>190</v>
      </c>
      <c r="E146" s="188" t="s">
        <v>3</v>
      </c>
      <c r="F146" s="189" t="s">
        <v>257</v>
      </c>
      <c r="H146" s="190">
        <v>5.011</v>
      </c>
      <c r="I146" s="191"/>
      <c r="L146" s="186"/>
      <c r="M146" s="192"/>
      <c r="N146" s="193"/>
      <c r="O146" s="193"/>
      <c r="P146" s="193"/>
      <c r="Q146" s="193"/>
      <c r="R146" s="193"/>
      <c r="S146" s="193"/>
      <c r="T146" s="194"/>
      <c r="AT146" s="188" t="s">
        <v>190</v>
      </c>
      <c r="AU146" s="188" t="s">
        <v>79</v>
      </c>
      <c r="AV146" s="12" t="s">
        <v>79</v>
      </c>
      <c r="AW146" s="12" t="s">
        <v>33</v>
      </c>
      <c r="AX146" s="12" t="s">
        <v>70</v>
      </c>
      <c r="AY146" s="188" t="s">
        <v>181</v>
      </c>
    </row>
    <row r="147" spans="2:51" s="13" customFormat="1" ht="13.5">
      <c r="B147" s="195"/>
      <c r="D147" s="196" t="s">
        <v>190</v>
      </c>
      <c r="E147" s="197" t="s">
        <v>3</v>
      </c>
      <c r="F147" s="198" t="s">
        <v>194</v>
      </c>
      <c r="H147" s="199">
        <v>10.022</v>
      </c>
      <c r="I147" s="200"/>
      <c r="L147" s="195"/>
      <c r="M147" s="201"/>
      <c r="N147" s="202"/>
      <c r="O147" s="202"/>
      <c r="P147" s="202"/>
      <c r="Q147" s="202"/>
      <c r="R147" s="202"/>
      <c r="S147" s="202"/>
      <c r="T147" s="203"/>
      <c r="AT147" s="204" t="s">
        <v>190</v>
      </c>
      <c r="AU147" s="204" t="s">
        <v>79</v>
      </c>
      <c r="AV147" s="13" t="s">
        <v>188</v>
      </c>
      <c r="AW147" s="13" t="s">
        <v>33</v>
      </c>
      <c r="AX147" s="13" t="s">
        <v>77</v>
      </c>
      <c r="AY147" s="204" t="s">
        <v>181</v>
      </c>
    </row>
    <row r="148" spans="2:65" s="1" customFormat="1" ht="22.5" customHeight="1">
      <c r="B148" s="173"/>
      <c r="C148" s="174" t="s">
        <v>258</v>
      </c>
      <c r="D148" s="174" t="s">
        <v>183</v>
      </c>
      <c r="E148" s="175" t="s">
        <v>259</v>
      </c>
      <c r="F148" s="176" t="s">
        <v>260</v>
      </c>
      <c r="G148" s="177" t="s">
        <v>186</v>
      </c>
      <c r="H148" s="178">
        <v>7.32</v>
      </c>
      <c r="I148" s="179"/>
      <c r="J148" s="180">
        <f>ROUND(I148*H148,2)</f>
        <v>0</v>
      </c>
      <c r="K148" s="176" t="s">
        <v>187</v>
      </c>
      <c r="L148" s="36"/>
      <c r="M148" s="181" t="s">
        <v>3</v>
      </c>
      <c r="N148" s="182" t="s">
        <v>41</v>
      </c>
      <c r="O148" s="37"/>
      <c r="P148" s="183">
        <f>O148*H148</f>
        <v>0</v>
      </c>
      <c r="Q148" s="183">
        <v>0.00103</v>
      </c>
      <c r="R148" s="183">
        <f>Q148*H148</f>
        <v>0.007539600000000001</v>
      </c>
      <c r="S148" s="183">
        <v>0</v>
      </c>
      <c r="T148" s="184">
        <f>S148*H148</f>
        <v>0</v>
      </c>
      <c r="AR148" s="19" t="s">
        <v>188</v>
      </c>
      <c r="AT148" s="19" t="s">
        <v>183</v>
      </c>
      <c r="AU148" s="19" t="s">
        <v>79</v>
      </c>
      <c r="AY148" s="19" t="s">
        <v>181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77</v>
      </c>
      <c r="BK148" s="185">
        <f>ROUND(I148*H148,2)</f>
        <v>0</v>
      </c>
      <c r="BL148" s="19" t="s">
        <v>188</v>
      </c>
      <c r="BM148" s="19" t="s">
        <v>261</v>
      </c>
    </row>
    <row r="149" spans="2:51" s="12" customFormat="1" ht="13.5">
      <c r="B149" s="186"/>
      <c r="D149" s="187" t="s">
        <v>190</v>
      </c>
      <c r="E149" s="188" t="s">
        <v>3</v>
      </c>
      <c r="F149" s="189" t="s">
        <v>262</v>
      </c>
      <c r="H149" s="190">
        <v>3.66</v>
      </c>
      <c r="I149" s="191"/>
      <c r="L149" s="186"/>
      <c r="M149" s="192"/>
      <c r="N149" s="193"/>
      <c r="O149" s="193"/>
      <c r="P149" s="193"/>
      <c r="Q149" s="193"/>
      <c r="R149" s="193"/>
      <c r="S149" s="193"/>
      <c r="T149" s="194"/>
      <c r="AT149" s="188" t="s">
        <v>190</v>
      </c>
      <c r="AU149" s="188" t="s">
        <v>79</v>
      </c>
      <c r="AV149" s="12" t="s">
        <v>79</v>
      </c>
      <c r="AW149" s="12" t="s">
        <v>33</v>
      </c>
      <c r="AX149" s="12" t="s">
        <v>70</v>
      </c>
      <c r="AY149" s="188" t="s">
        <v>181</v>
      </c>
    </row>
    <row r="150" spans="2:51" s="12" customFormat="1" ht="13.5">
      <c r="B150" s="186"/>
      <c r="D150" s="187" t="s">
        <v>190</v>
      </c>
      <c r="E150" s="188" t="s">
        <v>3</v>
      </c>
      <c r="F150" s="189" t="s">
        <v>263</v>
      </c>
      <c r="H150" s="190">
        <v>3.66</v>
      </c>
      <c r="I150" s="191"/>
      <c r="L150" s="186"/>
      <c r="M150" s="192"/>
      <c r="N150" s="193"/>
      <c r="O150" s="193"/>
      <c r="P150" s="193"/>
      <c r="Q150" s="193"/>
      <c r="R150" s="193"/>
      <c r="S150" s="193"/>
      <c r="T150" s="194"/>
      <c r="AT150" s="188" t="s">
        <v>190</v>
      </c>
      <c r="AU150" s="188" t="s">
        <v>79</v>
      </c>
      <c r="AV150" s="12" t="s">
        <v>79</v>
      </c>
      <c r="AW150" s="12" t="s">
        <v>33</v>
      </c>
      <c r="AX150" s="12" t="s">
        <v>70</v>
      </c>
      <c r="AY150" s="188" t="s">
        <v>181</v>
      </c>
    </row>
    <row r="151" spans="2:51" s="13" customFormat="1" ht="13.5">
      <c r="B151" s="195"/>
      <c r="D151" s="196" t="s">
        <v>190</v>
      </c>
      <c r="E151" s="197" t="s">
        <v>3</v>
      </c>
      <c r="F151" s="198" t="s">
        <v>194</v>
      </c>
      <c r="H151" s="199">
        <v>7.32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204" t="s">
        <v>190</v>
      </c>
      <c r="AU151" s="204" t="s">
        <v>79</v>
      </c>
      <c r="AV151" s="13" t="s">
        <v>188</v>
      </c>
      <c r="AW151" s="13" t="s">
        <v>33</v>
      </c>
      <c r="AX151" s="13" t="s">
        <v>77</v>
      </c>
      <c r="AY151" s="204" t="s">
        <v>181</v>
      </c>
    </row>
    <row r="152" spans="2:65" s="1" customFormat="1" ht="22.5" customHeight="1">
      <c r="B152" s="173"/>
      <c r="C152" s="174" t="s">
        <v>264</v>
      </c>
      <c r="D152" s="174" t="s">
        <v>183</v>
      </c>
      <c r="E152" s="175" t="s">
        <v>265</v>
      </c>
      <c r="F152" s="176" t="s">
        <v>266</v>
      </c>
      <c r="G152" s="177" t="s">
        <v>186</v>
      </c>
      <c r="H152" s="178">
        <v>7.32</v>
      </c>
      <c r="I152" s="179"/>
      <c r="J152" s="180">
        <f>ROUND(I152*H152,2)</f>
        <v>0</v>
      </c>
      <c r="K152" s="176" t="s">
        <v>187</v>
      </c>
      <c r="L152" s="36"/>
      <c r="M152" s="181" t="s">
        <v>3</v>
      </c>
      <c r="N152" s="182" t="s">
        <v>41</v>
      </c>
      <c r="O152" s="37"/>
      <c r="P152" s="183">
        <f>O152*H152</f>
        <v>0</v>
      </c>
      <c r="Q152" s="183">
        <v>0</v>
      </c>
      <c r="R152" s="183">
        <f>Q152*H152</f>
        <v>0</v>
      </c>
      <c r="S152" s="183">
        <v>0</v>
      </c>
      <c r="T152" s="184">
        <f>S152*H152</f>
        <v>0</v>
      </c>
      <c r="AR152" s="19" t="s">
        <v>188</v>
      </c>
      <c r="AT152" s="19" t="s">
        <v>183</v>
      </c>
      <c r="AU152" s="19" t="s">
        <v>79</v>
      </c>
      <c r="AY152" s="19" t="s">
        <v>181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9" t="s">
        <v>77</v>
      </c>
      <c r="BK152" s="185">
        <f>ROUND(I152*H152,2)</f>
        <v>0</v>
      </c>
      <c r="BL152" s="19" t="s">
        <v>188</v>
      </c>
      <c r="BM152" s="19" t="s">
        <v>267</v>
      </c>
    </row>
    <row r="153" spans="2:65" s="1" customFormat="1" ht="22.5" customHeight="1">
      <c r="B153" s="173"/>
      <c r="C153" s="174" t="s">
        <v>268</v>
      </c>
      <c r="D153" s="174" t="s">
        <v>183</v>
      </c>
      <c r="E153" s="175" t="s">
        <v>269</v>
      </c>
      <c r="F153" s="176" t="s">
        <v>270</v>
      </c>
      <c r="G153" s="177" t="s">
        <v>231</v>
      </c>
      <c r="H153" s="178">
        <v>0.006</v>
      </c>
      <c r="I153" s="179"/>
      <c r="J153" s="180">
        <f>ROUND(I153*H153,2)</f>
        <v>0</v>
      </c>
      <c r="K153" s="176" t="s">
        <v>187</v>
      </c>
      <c r="L153" s="36"/>
      <c r="M153" s="181" t="s">
        <v>3</v>
      </c>
      <c r="N153" s="182" t="s">
        <v>41</v>
      </c>
      <c r="O153" s="37"/>
      <c r="P153" s="183">
        <f>O153*H153</f>
        <v>0</v>
      </c>
      <c r="Q153" s="183">
        <v>1.06017</v>
      </c>
      <c r="R153" s="183">
        <f>Q153*H153</f>
        <v>0.00636102</v>
      </c>
      <c r="S153" s="183">
        <v>0</v>
      </c>
      <c r="T153" s="184">
        <f>S153*H153</f>
        <v>0</v>
      </c>
      <c r="AR153" s="19" t="s">
        <v>188</v>
      </c>
      <c r="AT153" s="19" t="s">
        <v>183</v>
      </c>
      <c r="AU153" s="19" t="s">
        <v>79</v>
      </c>
      <c r="AY153" s="19" t="s">
        <v>181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77</v>
      </c>
      <c r="BK153" s="185">
        <f>ROUND(I153*H153,2)</f>
        <v>0</v>
      </c>
      <c r="BL153" s="19" t="s">
        <v>188</v>
      </c>
      <c r="BM153" s="19" t="s">
        <v>271</v>
      </c>
    </row>
    <row r="154" spans="2:51" s="12" customFormat="1" ht="13.5">
      <c r="B154" s="186"/>
      <c r="D154" s="196" t="s">
        <v>190</v>
      </c>
      <c r="E154" s="221" t="s">
        <v>3</v>
      </c>
      <c r="F154" s="222" t="s">
        <v>272</v>
      </c>
      <c r="H154" s="223">
        <v>0.006</v>
      </c>
      <c r="I154" s="191"/>
      <c r="L154" s="186"/>
      <c r="M154" s="192"/>
      <c r="N154" s="193"/>
      <c r="O154" s="193"/>
      <c r="P154" s="193"/>
      <c r="Q154" s="193"/>
      <c r="R154" s="193"/>
      <c r="S154" s="193"/>
      <c r="T154" s="194"/>
      <c r="AT154" s="188" t="s">
        <v>190</v>
      </c>
      <c r="AU154" s="188" t="s">
        <v>79</v>
      </c>
      <c r="AV154" s="12" t="s">
        <v>79</v>
      </c>
      <c r="AW154" s="12" t="s">
        <v>33</v>
      </c>
      <c r="AX154" s="12" t="s">
        <v>77</v>
      </c>
      <c r="AY154" s="188" t="s">
        <v>181</v>
      </c>
    </row>
    <row r="155" spans="2:65" s="1" customFormat="1" ht="22.5" customHeight="1">
      <c r="B155" s="173"/>
      <c r="C155" s="174" t="s">
        <v>273</v>
      </c>
      <c r="D155" s="174" t="s">
        <v>183</v>
      </c>
      <c r="E155" s="175" t="s">
        <v>274</v>
      </c>
      <c r="F155" s="176" t="s">
        <v>275</v>
      </c>
      <c r="G155" s="177" t="s">
        <v>231</v>
      </c>
      <c r="H155" s="178">
        <v>0.683</v>
      </c>
      <c r="I155" s="179"/>
      <c r="J155" s="180">
        <f>ROUND(I155*H155,2)</f>
        <v>0</v>
      </c>
      <c r="K155" s="176" t="s">
        <v>187</v>
      </c>
      <c r="L155" s="36"/>
      <c r="M155" s="181" t="s">
        <v>3</v>
      </c>
      <c r="N155" s="182" t="s">
        <v>41</v>
      </c>
      <c r="O155" s="37"/>
      <c r="P155" s="183">
        <f>O155*H155</f>
        <v>0</v>
      </c>
      <c r="Q155" s="183">
        <v>1.05306</v>
      </c>
      <c r="R155" s="183">
        <f>Q155*H155</f>
        <v>0.7192399800000001</v>
      </c>
      <c r="S155" s="183">
        <v>0</v>
      </c>
      <c r="T155" s="184">
        <f>S155*H155</f>
        <v>0</v>
      </c>
      <c r="AR155" s="19" t="s">
        <v>188</v>
      </c>
      <c r="AT155" s="19" t="s">
        <v>183</v>
      </c>
      <c r="AU155" s="19" t="s">
        <v>79</v>
      </c>
      <c r="AY155" s="19" t="s">
        <v>181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9" t="s">
        <v>77</v>
      </c>
      <c r="BK155" s="185">
        <f>ROUND(I155*H155,2)</f>
        <v>0</v>
      </c>
      <c r="BL155" s="19" t="s">
        <v>188</v>
      </c>
      <c r="BM155" s="19" t="s">
        <v>276</v>
      </c>
    </row>
    <row r="156" spans="2:51" s="12" customFormat="1" ht="13.5">
      <c r="B156" s="186"/>
      <c r="D156" s="187" t="s">
        <v>190</v>
      </c>
      <c r="E156" s="188" t="s">
        <v>3</v>
      </c>
      <c r="F156" s="189" t="s">
        <v>277</v>
      </c>
      <c r="H156" s="190">
        <v>0.171</v>
      </c>
      <c r="I156" s="191"/>
      <c r="L156" s="186"/>
      <c r="M156" s="192"/>
      <c r="N156" s="193"/>
      <c r="O156" s="193"/>
      <c r="P156" s="193"/>
      <c r="Q156" s="193"/>
      <c r="R156" s="193"/>
      <c r="S156" s="193"/>
      <c r="T156" s="194"/>
      <c r="AT156" s="188" t="s">
        <v>190</v>
      </c>
      <c r="AU156" s="188" t="s">
        <v>79</v>
      </c>
      <c r="AV156" s="12" t="s">
        <v>79</v>
      </c>
      <c r="AW156" s="12" t="s">
        <v>33</v>
      </c>
      <c r="AX156" s="12" t="s">
        <v>70</v>
      </c>
      <c r="AY156" s="188" t="s">
        <v>181</v>
      </c>
    </row>
    <row r="157" spans="2:51" s="12" customFormat="1" ht="13.5">
      <c r="B157" s="186"/>
      <c r="D157" s="187" t="s">
        <v>190</v>
      </c>
      <c r="E157" s="188" t="s">
        <v>3</v>
      </c>
      <c r="F157" s="189" t="s">
        <v>278</v>
      </c>
      <c r="H157" s="190">
        <v>0.512</v>
      </c>
      <c r="I157" s="191"/>
      <c r="L157" s="186"/>
      <c r="M157" s="192"/>
      <c r="N157" s="193"/>
      <c r="O157" s="193"/>
      <c r="P157" s="193"/>
      <c r="Q157" s="193"/>
      <c r="R157" s="193"/>
      <c r="S157" s="193"/>
      <c r="T157" s="194"/>
      <c r="AT157" s="188" t="s">
        <v>190</v>
      </c>
      <c r="AU157" s="188" t="s">
        <v>79</v>
      </c>
      <c r="AV157" s="12" t="s">
        <v>79</v>
      </c>
      <c r="AW157" s="12" t="s">
        <v>33</v>
      </c>
      <c r="AX157" s="12" t="s">
        <v>70</v>
      </c>
      <c r="AY157" s="188" t="s">
        <v>181</v>
      </c>
    </row>
    <row r="158" spans="2:51" s="13" customFormat="1" ht="13.5">
      <c r="B158" s="195"/>
      <c r="D158" s="196" t="s">
        <v>190</v>
      </c>
      <c r="E158" s="197" t="s">
        <v>3</v>
      </c>
      <c r="F158" s="198" t="s">
        <v>194</v>
      </c>
      <c r="H158" s="199">
        <v>0.683</v>
      </c>
      <c r="I158" s="200"/>
      <c r="L158" s="195"/>
      <c r="M158" s="201"/>
      <c r="N158" s="202"/>
      <c r="O158" s="202"/>
      <c r="P158" s="202"/>
      <c r="Q158" s="202"/>
      <c r="R158" s="202"/>
      <c r="S158" s="202"/>
      <c r="T158" s="203"/>
      <c r="AT158" s="204" t="s">
        <v>190</v>
      </c>
      <c r="AU158" s="204" t="s">
        <v>79</v>
      </c>
      <c r="AV158" s="13" t="s">
        <v>188</v>
      </c>
      <c r="AW158" s="13" t="s">
        <v>33</v>
      </c>
      <c r="AX158" s="13" t="s">
        <v>77</v>
      </c>
      <c r="AY158" s="204" t="s">
        <v>181</v>
      </c>
    </row>
    <row r="159" spans="2:65" s="1" customFormat="1" ht="22.5" customHeight="1">
      <c r="B159" s="173"/>
      <c r="C159" s="174" t="s">
        <v>279</v>
      </c>
      <c r="D159" s="174" t="s">
        <v>183</v>
      </c>
      <c r="E159" s="175" t="s">
        <v>280</v>
      </c>
      <c r="F159" s="176" t="s">
        <v>281</v>
      </c>
      <c r="G159" s="177" t="s">
        <v>197</v>
      </c>
      <c r="H159" s="178">
        <v>14.1</v>
      </c>
      <c r="I159" s="179"/>
      <c r="J159" s="180">
        <f>ROUND(I159*H159,2)</f>
        <v>0</v>
      </c>
      <c r="K159" s="176" t="s">
        <v>187</v>
      </c>
      <c r="L159" s="36"/>
      <c r="M159" s="181" t="s">
        <v>3</v>
      </c>
      <c r="N159" s="182" t="s">
        <v>41</v>
      </c>
      <c r="O159" s="37"/>
      <c r="P159" s="183">
        <f>O159*H159</f>
        <v>0</v>
      </c>
      <c r="Q159" s="183">
        <v>2.25634</v>
      </c>
      <c r="R159" s="183">
        <f>Q159*H159</f>
        <v>31.814393999999997</v>
      </c>
      <c r="S159" s="183">
        <v>0</v>
      </c>
      <c r="T159" s="184">
        <f>S159*H159</f>
        <v>0</v>
      </c>
      <c r="AR159" s="19" t="s">
        <v>188</v>
      </c>
      <c r="AT159" s="19" t="s">
        <v>183</v>
      </c>
      <c r="AU159" s="19" t="s">
        <v>79</v>
      </c>
      <c r="AY159" s="19" t="s">
        <v>181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9" t="s">
        <v>77</v>
      </c>
      <c r="BK159" s="185">
        <f>ROUND(I159*H159,2)</f>
        <v>0</v>
      </c>
      <c r="BL159" s="19" t="s">
        <v>188</v>
      </c>
      <c r="BM159" s="19" t="s">
        <v>282</v>
      </c>
    </row>
    <row r="160" spans="2:51" s="12" customFormat="1" ht="13.5">
      <c r="B160" s="186"/>
      <c r="D160" s="187" t="s">
        <v>190</v>
      </c>
      <c r="E160" s="188" t="s">
        <v>3</v>
      </c>
      <c r="F160" s="189" t="s">
        <v>283</v>
      </c>
      <c r="H160" s="190">
        <v>1.1</v>
      </c>
      <c r="I160" s="191"/>
      <c r="L160" s="186"/>
      <c r="M160" s="192"/>
      <c r="N160" s="193"/>
      <c r="O160" s="193"/>
      <c r="P160" s="193"/>
      <c r="Q160" s="193"/>
      <c r="R160" s="193"/>
      <c r="S160" s="193"/>
      <c r="T160" s="194"/>
      <c r="AT160" s="188" t="s">
        <v>190</v>
      </c>
      <c r="AU160" s="188" t="s">
        <v>79</v>
      </c>
      <c r="AV160" s="12" t="s">
        <v>79</v>
      </c>
      <c r="AW160" s="12" t="s">
        <v>33</v>
      </c>
      <c r="AX160" s="12" t="s">
        <v>70</v>
      </c>
      <c r="AY160" s="188" t="s">
        <v>181</v>
      </c>
    </row>
    <row r="161" spans="2:51" s="12" customFormat="1" ht="13.5">
      <c r="B161" s="186"/>
      <c r="D161" s="187" t="s">
        <v>190</v>
      </c>
      <c r="E161" s="188" t="s">
        <v>3</v>
      </c>
      <c r="F161" s="189" t="s">
        <v>284</v>
      </c>
      <c r="H161" s="190">
        <v>2.7</v>
      </c>
      <c r="I161" s="191"/>
      <c r="L161" s="186"/>
      <c r="M161" s="192"/>
      <c r="N161" s="193"/>
      <c r="O161" s="193"/>
      <c r="P161" s="193"/>
      <c r="Q161" s="193"/>
      <c r="R161" s="193"/>
      <c r="S161" s="193"/>
      <c r="T161" s="194"/>
      <c r="AT161" s="188" t="s">
        <v>190</v>
      </c>
      <c r="AU161" s="188" t="s">
        <v>79</v>
      </c>
      <c r="AV161" s="12" t="s">
        <v>79</v>
      </c>
      <c r="AW161" s="12" t="s">
        <v>33</v>
      </c>
      <c r="AX161" s="12" t="s">
        <v>70</v>
      </c>
      <c r="AY161" s="188" t="s">
        <v>181</v>
      </c>
    </row>
    <row r="162" spans="2:51" s="12" customFormat="1" ht="13.5">
      <c r="B162" s="186"/>
      <c r="D162" s="187" t="s">
        <v>190</v>
      </c>
      <c r="E162" s="188" t="s">
        <v>3</v>
      </c>
      <c r="F162" s="189" t="s">
        <v>285</v>
      </c>
      <c r="H162" s="190">
        <v>2.1</v>
      </c>
      <c r="I162" s="191"/>
      <c r="L162" s="186"/>
      <c r="M162" s="192"/>
      <c r="N162" s="193"/>
      <c r="O162" s="193"/>
      <c r="P162" s="193"/>
      <c r="Q162" s="193"/>
      <c r="R162" s="193"/>
      <c r="S162" s="193"/>
      <c r="T162" s="194"/>
      <c r="AT162" s="188" t="s">
        <v>190</v>
      </c>
      <c r="AU162" s="188" t="s">
        <v>79</v>
      </c>
      <c r="AV162" s="12" t="s">
        <v>79</v>
      </c>
      <c r="AW162" s="12" t="s">
        <v>33</v>
      </c>
      <c r="AX162" s="12" t="s">
        <v>70</v>
      </c>
      <c r="AY162" s="188" t="s">
        <v>181</v>
      </c>
    </row>
    <row r="163" spans="2:51" s="12" customFormat="1" ht="13.5">
      <c r="B163" s="186"/>
      <c r="D163" s="187" t="s">
        <v>190</v>
      </c>
      <c r="E163" s="188" t="s">
        <v>3</v>
      </c>
      <c r="F163" s="189" t="s">
        <v>286</v>
      </c>
      <c r="H163" s="190">
        <v>2.2</v>
      </c>
      <c r="I163" s="191"/>
      <c r="L163" s="186"/>
      <c r="M163" s="192"/>
      <c r="N163" s="193"/>
      <c r="O163" s="193"/>
      <c r="P163" s="193"/>
      <c r="Q163" s="193"/>
      <c r="R163" s="193"/>
      <c r="S163" s="193"/>
      <c r="T163" s="194"/>
      <c r="AT163" s="188" t="s">
        <v>190</v>
      </c>
      <c r="AU163" s="188" t="s">
        <v>79</v>
      </c>
      <c r="AV163" s="12" t="s">
        <v>79</v>
      </c>
      <c r="AW163" s="12" t="s">
        <v>33</v>
      </c>
      <c r="AX163" s="12" t="s">
        <v>70</v>
      </c>
      <c r="AY163" s="188" t="s">
        <v>181</v>
      </c>
    </row>
    <row r="164" spans="2:51" s="12" customFormat="1" ht="13.5">
      <c r="B164" s="186"/>
      <c r="D164" s="187" t="s">
        <v>190</v>
      </c>
      <c r="E164" s="188" t="s">
        <v>3</v>
      </c>
      <c r="F164" s="189" t="s">
        <v>287</v>
      </c>
      <c r="H164" s="190">
        <v>6</v>
      </c>
      <c r="I164" s="191"/>
      <c r="L164" s="186"/>
      <c r="M164" s="192"/>
      <c r="N164" s="193"/>
      <c r="O164" s="193"/>
      <c r="P164" s="193"/>
      <c r="Q164" s="193"/>
      <c r="R164" s="193"/>
      <c r="S164" s="193"/>
      <c r="T164" s="194"/>
      <c r="AT164" s="188" t="s">
        <v>190</v>
      </c>
      <c r="AU164" s="188" t="s">
        <v>79</v>
      </c>
      <c r="AV164" s="12" t="s">
        <v>79</v>
      </c>
      <c r="AW164" s="12" t="s">
        <v>33</v>
      </c>
      <c r="AX164" s="12" t="s">
        <v>70</v>
      </c>
      <c r="AY164" s="188" t="s">
        <v>181</v>
      </c>
    </row>
    <row r="165" spans="2:51" s="13" customFormat="1" ht="13.5">
      <c r="B165" s="195"/>
      <c r="D165" s="196" t="s">
        <v>190</v>
      </c>
      <c r="E165" s="197" t="s">
        <v>3</v>
      </c>
      <c r="F165" s="198" t="s">
        <v>194</v>
      </c>
      <c r="H165" s="199">
        <v>14.1</v>
      </c>
      <c r="I165" s="200"/>
      <c r="L165" s="195"/>
      <c r="M165" s="201"/>
      <c r="N165" s="202"/>
      <c r="O165" s="202"/>
      <c r="P165" s="202"/>
      <c r="Q165" s="202"/>
      <c r="R165" s="202"/>
      <c r="S165" s="202"/>
      <c r="T165" s="203"/>
      <c r="AT165" s="204" t="s">
        <v>190</v>
      </c>
      <c r="AU165" s="204" t="s">
        <v>79</v>
      </c>
      <c r="AV165" s="13" t="s">
        <v>188</v>
      </c>
      <c r="AW165" s="13" t="s">
        <v>33</v>
      </c>
      <c r="AX165" s="13" t="s">
        <v>77</v>
      </c>
      <c r="AY165" s="204" t="s">
        <v>181</v>
      </c>
    </row>
    <row r="166" spans="2:65" s="1" customFormat="1" ht="31.5" customHeight="1">
      <c r="B166" s="173"/>
      <c r="C166" s="174" t="s">
        <v>9</v>
      </c>
      <c r="D166" s="174" t="s">
        <v>183</v>
      </c>
      <c r="E166" s="175" t="s">
        <v>288</v>
      </c>
      <c r="F166" s="176" t="s">
        <v>289</v>
      </c>
      <c r="G166" s="177" t="s">
        <v>186</v>
      </c>
      <c r="H166" s="178">
        <v>25</v>
      </c>
      <c r="I166" s="179"/>
      <c r="J166" s="180">
        <f>ROUND(I166*H166,2)</f>
        <v>0</v>
      </c>
      <c r="K166" s="176" t="s">
        <v>187</v>
      </c>
      <c r="L166" s="36"/>
      <c r="M166" s="181" t="s">
        <v>3</v>
      </c>
      <c r="N166" s="182" t="s">
        <v>41</v>
      </c>
      <c r="O166" s="37"/>
      <c r="P166" s="183">
        <f>O166*H166</f>
        <v>0</v>
      </c>
      <c r="Q166" s="183">
        <v>0.67489</v>
      </c>
      <c r="R166" s="183">
        <f>Q166*H166</f>
        <v>16.87225</v>
      </c>
      <c r="S166" s="183">
        <v>0</v>
      </c>
      <c r="T166" s="184">
        <f>S166*H166</f>
        <v>0</v>
      </c>
      <c r="AR166" s="19" t="s">
        <v>188</v>
      </c>
      <c r="AT166" s="19" t="s">
        <v>183</v>
      </c>
      <c r="AU166" s="19" t="s">
        <v>79</v>
      </c>
      <c r="AY166" s="19" t="s">
        <v>181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9" t="s">
        <v>77</v>
      </c>
      <c r="BK166" s="185">
        <f>ROUND(I166*H166,2)</f>
        <v>0</v>
      </c>
      <c r="BL166" s="19" t="s">
        <v>188</v>
      </c>
      <c r="BM166" s="19" t="s">
        <v>290</v>
      </c>
    </row>
    <row r="167" spans="2:51" s="12" customFormat="1" ht="13.5">
      <c r="B167" s="186"/>
      <c r="D167" s="187" t="s">
        <v>190</v>
      </c>
      <c r="E167" s="188" t="s">
        <v>3</v>
      </c>
      <c r="F167" s="189" t="s">
        <v>291</v>
      </c>
      <c r="H167" s="190">
        <v>15</v>
      </c>
      <c r="I167" s="191"/>
      <c r="L167" s="186"/>
      <c r="M167" s="192"/>
      <c r="N167" s="193"/>
      <c r="O167" s="193"/>
      <c r="P167" s="193"/>
      <c r="Q167" s="193"/>
      <c r="R167" s="193"/>
      <c r="S167" s="193"/>
      <c r="T167" s="194"/>
      <c r="AT167" s="188" t="s">
        <v>190</v>
      </c>
      <c r="AU167" s="188" t="s">
        <v>79</v>
      </c>
      <c r="AV167" s="12" t="s">
        <v>79</v>
      </c>
      <c r="AW167" s="12" t="s">
        <v>33</v>
      </c>
      <c r="AX167" s="12" t="s">
        <v>70</v>
      </c>
      <c r="AY167" s="188" t="s">
        <v>181</v>
      </c>
    </row>
    <row r="168" spans="2:51" s="12" customFormat="1" ht="13.5">
      <c r="B168" s="186"/>
      <c r="D168" s="187" t="s">
        <v>190</v>
      </c>
      <c r="E168" s="188" t="s">
        <v>3</v>
      </c>
      <c r="F168" s="189" t="s">
        <v>292</v>
      </c>
      <c r="H168" s="190">
        <v>10</v>
      </c>
      <c r="I168" s="191"/>
      <c r="L168" s="186"/>
      <c r="M168" s="192"/>
      <c r="N168" s="193"/>
      <c r="O168" s="193"/>
      <c r="P168" s="193"/>
      <c r="Q168" s="193"/>
      <c r="R168" s="193"/>
      <c r="S168" s="193"/>
      <c r="T168" s="194"/>
      <c r="AT168" s="188" t="s">
        <v>190</v>
      </c>
      <c r="AU168" s="188" t="s">
        <v>79</v>
      </c>
      <c r="AV168" s="12" t="s">
        <v>79</v>
      </c>
      <c r="AW168" s="12" t="s">
        <v>33</v>
      </c>
      <c r="AX168" s="12" t="s">
        <v>70</v>
      </c>
      <c r="AY168" s="188" t="s">
        <v>181</v>
      </c>
    </row>
    <row r="169" spans="2:51" s="13" customFormat="1" ht="13.5">
      <c r="B169" s="195"/>
      <c r="D169" s="196" t="s">
        <v>190</v>
      </c>
      <c r="E169" s="197" t="s">
        <v>3</v>
      </c>
      <c r="F169" s="198" t="s">
        <v>194</v>
      </c>
      <c r="H169" s="199">
        <v>25</v>
      </c>
      <c r="I169" s="200"/>
      <c r="L169" s="195"/>
      <c r="M169" s="201"/>
      <c r="N169" s="202"/>
      <c r="O169" s="202"/>
      <c r="P169" s="202"/>
      <c r="Q169" s="202"/>
      <c r="R169" s="202"/>
      <c r="S169" s="202"/>
      <c r="T169" s="203"/>
      <c r="AT169" s="204" t="s">
        <v>190</v>
      </c>
      <c r="AU169" s="204" t="s">
        <v>79</v>
      </c>
      <c r="AV169" s="13" t="s">
        <v>188</v>
      </c>
      <c r="AW169" s="13" t="s">
        <v>33</v>
      </c>
      <c r="AX169" s="13" t="s">
        <v>77</v>
      </c>
      <c r="AY169" s="204" t="s">
        <v>181</v>
      </c>
    </row>
    <row r="170" spans="2:65" s="1" customFormat="1" ht="22.5" customHeight="1">
      <c r="B170" s="173"/>
      <c r="C170" s="174" t="s">
        <v>293</v>
      </c>
      <c r="D170" s="174" t="s">
        <v>183</v>
      </c>
      <c r="E170" s="175" t="s">
        <v>294</v>
      </c>
      <c r="F170" s="176" t="s">
        <v>295</v>
      </c>
      <c r="G170" s="177" t="s">
        <v>231</v>
      </c>
      <c r="H170" s="178">
        <v>0.222</v>
      </c>
      <c r="I170" s="179"/>
      <c r="J170" s="180">
        <f>ROUND(I170*H170,2)</f>
        <v>0</v>
      </c>
      <c r="K170" s="176" t="s">
        <v>187</v>
      </c>
      <c r="L170" s="36"/>
      <c r="M170" s="181" t="s">
        <v>3</v>
      </c>
      <c r="N170" s="182" t="s">
        <v>41</v>
      </c>
      <c r="O170" s="37"/>
      <c r="P170" s="183">
        <f>O170*H170</f>
        <v>0</v>
      </c>
      <c r="Q170" s="183">
        <v>1.05871</v>
      </c>
      <c r="R170" s="183">
        <f>Q170*H170</f>
        <v>0.23503362</v>
      </c>
      <c r="S170" s="183">
        <v>0</v>
      </c>
      <c r="T170" s="184">
        <f>S170*H170</f>
        <v>0</v>
      </c>
      <c r="AR170" s="19" t="s">
        <v>188</v>
      </c>
      <c r="AT170" s="19" t="s">
        <v>183</v>
      </c>
      <c r="AU170" s="19" t="s">
        <v>79</v>
      </c>
      <c r="AY170" s="19" t="s">
        <v>181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77</v>
      </c>
      <c r="BK170" s="185">
        <f>ROUND(I170*H170,2)</f>
        <v>0</v>
      </c>
      <c r="BL170" s="19" t="s">
        <v>188</v>
      </c>
      <c r="BM170" s="19" t="s">
        <v>296</v>
      </c>
    </row>
    <row r="171" spans="2:51" s="12" customFormat="1" ht="13.5">
      <c r="B171" s="186"/>
      <c r="D171" s="187" t="s">
        <v>190</v>
      </c>
      <c r="E171" s="188" t="s">
        <v>3</v>
      </c>
      <c r="F171" s="189" t="s">
        <v>297</v>
      </c>
      <c r="H171" s="190">
        <v>0.078</v>
      </c>
      <c r="I171" s="191"/>
      <c r="L171" s="186"/>
      <c r="M171" s="192"/>
      <c r="N171" s="193"/>
      <c r="O171" s="193"/>
      <c r="P171" s="193"/>
      <c r="Q171" s="193"/>
      <c r="R171" s="193"/>
      <c r="S171" s="193"/>
      <c r="T171" s="194"/>
      <c r="AT171" s="188" t="s">
        <v>190</v>
      </c>
      <c r="AU171" s="188" t="s">
        <v>79</v>
      </c>
      <c r="AV171" s="12" t="s">
        <v>79</v>
      </c>
      <c r="AW171" s="12" t="s">
        <v>33</v>
      </c>
      <c r="AX171" s="12" t="s">
        <v>70</v>
      </c>
      <c r="AY171" s="188" t="s">
        <v>181</v>
      </c>
    </row>
    <row r="172" spans="2:51" s="12" customFormat="1" ht="13.5">
      <c r="B172" s="186"/>
      <c r="D172" s="187" t="s">
        <v>190</v>
      </c>
      <c r="E172" s="188" t="s">
        <v>3</v>
      </c>
      <c r="F172" s="189" t="s">
        <v>298</v>
      </c>
      <c r="H172" s="190">
        <v>0.107</v>
      </c>
      <c r="I172" s="191"/>
      <c r="L172" s="186"/>
      <c r="M172" s="192"/>
      <c r="N172" s="193"/>
      <c r="O172" s="193"/>
      <c r="P172" s="193"/>
      <c r="Q172" s="193"/>
      <c r="R172" s="193"/>
      <c r="S172" s="193"/>
      <c r="T172" s="194"/>
      <c r="AT172" s="188" t="s">
        <v>190</v>
      </c>
      <c r="AU172" s="188" t="s">
        <v>79</v>
      </c>
      <c r="AV172" s="12" t="s">
        <v>79</v>
      </c>
      <c r="AW172" s="12" t="s">
        <v>33</v>
      </c>
      <c r="AX172" s="12" t="s">
        <v>70</v>
      </c>
      <c r="AY172" s="188" t="s">
        <v>181</v>
      </c>
    </row>
    <row r="173" spans="2:51" s="15" customFormat="1" ht="13.5">
      <c r="B173" s="213"/>
      <c r="D173" s="187" t="s">
        <v>190</v>
      </c>
      <c r="E173" s="214" t="s">
        <v>3</v>
      </c>
      <c r="F173" s="215" t="s">
        <v>204</v>
      </c>
      <c r="H173" s="216">
        <v>0.185</v>
      </c>
      <c r="I173" s="217"/>
      <c r="L173" s="213"/>
      <c r="M173" s="218"/>
      <c r="N173" s="219"/>
      <c r="O173" s="219"/>
      <c r="P173" s="219"/>
      <c r="Q173" s="219"/>
      <c r="R173" s="219"/>
      <c r="S173" s="219"/>
      <c r="T173" s="220"/>
      <c r="AT173" s="214" t="s">
        <v>190</v>
      </c>
      <c r="AU173" s="214" t="s">
        <v>79</v>
      </c>
      <c r="AV173" s="15" t="s">
        <v>205</v>
      </c>
      <c r="AW173" s="15" t="s">
        <v>33</v>
      </c>
      <c r="AX173" s="15" t="s">
        <v>70</v>
      </c>
      <c r="AY173" s="214" t="s">
        <v>181</v>
      </c>
    </row>
    <row r="174" spans="2:51" s="12" customFormat="1" ht="13.5">
      <c r="B174" s="186"/>
      <c r="D174" s="187" t="s">
        <v>190</v>
      </c>
      <c r="E174" s="188" t="s">
        <v>3</v>
      </c>
      <c r="F174" s="189" t="s">
        <v>299</v>
      </c>
      <c r="H174" s="190">
        <v>0.037</v>
      </c>
      <c r="I174" s="191"/>
      <c r="L174" s="186"/>
      <c r="M174" s="192"/>
      <c r="N174" s="193"/>
      <c r="O174" s="193"/>
      <c r="P174" s="193"/>
      <c r="Q174" s="193"/>
      <c r="R174" s="193"/>
      <c r="S174" s="193"/>
      <c r="T174" s="194"/>
      <c r="AT174" s="188" t="s">
        <v>190</v>
      </c>
      <c r="AU174" s="188" t="s">
        <v>79</v>
      </c>
      <c r="AV174" s="12" t="s">
        <v>79</v>
      </c>
      <c r="AW174" s="12" t="s">
        <v>33</v>
      </c>
      <c r="AX174" s="12" t="s">
        <v>70</v>
      </c>
      <c r="AY174" s="188" t="s">
        <v>181</v>
      </c>
    </row>
    <row r="175" spans="2:51" s="13" customFormat="1" ht="13.5">
      <c r="B175" s="195"/>
      <c r="D175" s="187" t="s">
        <v>190</v>
      </c>
      <c r="E175" s="224" t="s">
        <v>3</v>
      </c>
      <c r="F175" s="225" t="s">
        <v>194</v>
      </c>
      <c r="H175" s="226">
        <v>0.222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204" t="s">
        <v>190</v>
      </c>
      <c r="AU175" s="204" t="s">
        <v>79</v>
      </c>
      <c r="AV175" s="13" t="s">
        <v>188</v>
      </c>
      <c r="AW175" s="13" t="s">
        <v>33</v>
      </c>
      <c r="AX175" s="13" t="s">
        <v>77</v>
      </c>
      <c r="AY175" s="204" t="s">
        <v>181</v>
      </c>
    </row>
    <row r="176" spans="2:63" s="11" customFormat="1" ht="29.85" customHeight="1">
      <c r="B176" s="159"/>
      <c r="D176" s="170" t="s">
        <v>69</v>
      </c>
      <c r="E176" s="171" t="s">
        <v>205</v>
      </c>
      <c r="F176" s="171" t="s">
        <v>300</v>
      </c>
      <c r="I176" s="162"/>
      <c r="J176" s="172">
        <f>BK176</f>
        <v>0</v>
      </c>
      <c r="L176" s="159"/>
      <c r="M176" s="164"/>
      <c r="N176" s="165"/>
      <c r="O176" s="165"/>
      <c r="P176" s="166">
        <f>SUM(P177:P186)</f>
        <v>0</v>
      </c>
      <c r="Q176" s="165"/>
      <c r="R176" s="166">
        <f>SUM(R177:R186)</f>
        <v>62.46621536</v>
      </c>
      <c r="S176" s="165"/>
      <c r="T176" s="167">
        <f>SUM(T177:T186)</f>
        <v>0</v>
      </c>
      <c r="AR176" s="160" t="s">
        <v>77</v>
      </c>
      <c r="AT176" s="168" t="s">
        <v>69</v>
      </c>
      <c r="AU176" s="168" t="s">
        <v>77</v>
      </c>
      <c r="AY176" s="160" t="s">
        <v>181</v>
      </c>
      <c r="BK176" s="169">
        <f>SUM(BK177:BK186)</f>
        <v>0</v>
      </c>
    </row>
    <row r="177" spans="2:65" s="1" customFormat="1" ht="22.5" customHeight="1">
      <c r="B177" s="173"/>
      <c r="C177" s="174" t="s">
        <v>301</v>
      </c>
      <c r="D177" s="174" t="s">
        <v>183</v>
      </c>
      <c r="E177" s="175" t="s">
        <v>302</v>
      </c>
      <c r="F177" s="176" t="s">
        <v>303</v>
      </c>
      <c r="G177" s="177" t="s">
        <v>197</v>
      </c>
      <c r="H177" s="178">
        <v>11.753</v>
      </c>
      <c r="I177" s="179"/>
      <c r="J177" s="180">
        <f>ROUND(I177*H177,2)</f>
        <v>0</v>
      </c>
      <c r="K177" s="176" t="s">
        <v>3</v>
      </c>
      <c r="L177" s="36"/>
      <c r="M177" s="181" t="s">
        <v>3</v>
      </c>
      <c r="N177" s="182" t="s">
        <v>41</v>
      </c>
      <c r="O177" s="37"/>
      <c r="P177" s="183">
        <f>O177*H177</f>
        <v>0</v>
      </c>
      <c r="Q177" s="183">
        <v>5.24512</v>
      </c>
      <c r="R177" s="183">
        <f>Q177*H177</f>
        <v>61.64589536</v>
      </c>
      <c r="S177" s="183">
        <v>0</v>
      </c>
      <c r="T177" s="184">
        <f>S177*H177</f>
        <v>0</v>
      </c>
      <c r="AR177" s="19" t="s">
        <v>188</v>
      </c>
      <c r="AT177" s="19" t="s">
        <v>183</v>
      </c>
      <c r="AU177" s="19" t="s">
        <v>79</v>
      </c>
      <c r="AY177" s="19" t="s">
        <v>181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9" t="s">
        <v>77</v>
      </c>
      <c r="BK177" s="185">
        <f>ROUND(I177*H177,2)</f>
        <v>0</v>
      </c>
      <c r="BL177" s="19" t="s">
        <v>188</v>
      </c>
      <c r="BM177" s="19" t="s">
        <v>304</v>
      </c>
    </row>
    <row r="178" spans="2:51" s="12" customFormat="1" ht="13.5">
      <c r="B178" s="186"/>
      <c r="D178" s="187" t="s">
        <v>190</v>
      </c>
      <c r="E178" s="188" t="s">
        <v>3</v>
      </c>
      <c r="F178" s="189" t="s">
        <v>305</v>
      </c>
      <c r="H178" s="190">
        <v>9.875</v>
      </c>
      <c r="I178" s="191"/>
      <c r="L178" s="186"/>
      <c r="M178" s="192"/>
      <c r="N178" s="193"/>
      <c r="O178" s="193"/>
      <c r="P178" s="193"/>
      <c r="Q178" s="193"/>
      <c r="R178" s="193"/>
      <c r="S178" s="193"/>
      <c r="T178" s="194"/>
      <c r="AT178" s="188" t="s">
        <v>190</v>
      </c>
      <c r="AU178" s="188" t="s">
        <v>79</v>
      </c>
      <c r="AV178" s="12" t="s">
        <v>79</v>
      </c>
      <c r="AW178" s="12" t="s">
        <v>33</v>
      </c>
      <c r="AX178" s="12" t="s">
        <v>70</v>
      </c>
      <c r="AY178" s="188" t="s">
        <v>181</v>
      </c>
    </row>
    <row r="179" spans="2:51" s="12" customFormat="1" ht="13.5">
      <c r="B179" s="186"/>
      <c r="D179" s="187" t="s">
        <v>190</v>
      </c>
      <c r="E179" s="188" t="s">
        <v>3</v>
      </c>
      <c r="F179" s="189" t="s">
        <v>306</v>
      </c>
      <c r="H179" s="190">
        <v>2.625</v>
      </c>
      <c r="I179" s="191"/>
      <c r="L179" s="186"/>
      <c r="M179" s="192"/>
      <c r="N179" s="193"/>
      <c r="O179" s="193"/>
      <c r="P179" s="193"/>
      <c r="Q179" s="193"/>
      <c r="R179" s="193"/>
      <c r="S179" s="193"/>
      <c r="T179" s="194"/>
      <c r="AT179" s="188" t="s">
        <v>190</v>
      </c>
      <c r="AU179" s="188" t="s">
        <v>79</v>
      </c>
      <c r="AV179" s="12" t="s">
        <v>79</v>
      </c>
      <c r="AW179" s="12" t="s">
        <v>33</v>
      </c>
      <c r="AX179" s="12" t="s">
        <v>70</v>
      </c>
      <c r="AY179" s="188" t="s">
        <v>181</v>
      </c>
    </row>
    <row r="180" spans="2:51" s="12" customFormat="1" ht="13.5">
      <c r="B180" s="186"/>
      <c r="D180" s="187" t="s">
        <v>190</v>
      </c>
      <c r="E180" s="188" t="s">
        <v>3</v>
      </c>
      <c r="F180" s="189" t="s">
        <v>307</v>
      </c>
      <c r="H180" s="190">
        <v>-1.025</v>
      </c>
      <c r="I180" s="191"/>
      <c r="L180" s="186"/>
      <c r="M180" s="192"/>
      <c r="N180" s="193"/>
      <c r="O180" s="193"/>
      <c r="P180" s="193"/>
      <c r="Q180" s="193"/>
      <c r="R180" s="193"/>
      <c r="S180" s="193"/>
      <c r="T180" s="194"/>
      <c r="AT180" s="188" t="s">
        <v>190</v>
      </c>
      <c r="AU180" s="188" t="s">
        <v>79</v>
      </c>
      <c r="AV180" s="12" t="s">
        <v>79</v>
      </c>
      <c r="AW180" s="12" t="s">
        <v>33</v>
      </c>
      <c r="AX180" s="12" t="s">
        <v>70</v>
      </c>
      <c r="AY180" s="188" t="s">
        <v>181</v>
      </c>
    </row>
    <row r="181" spans="2:51" s="12" customFormat="1" ht="13.5">
      <c r="B181" s="186"/>
      <c r="D181" s="187" t="s">
        <v>190</v>
      </c>
      <c r="E181" s="188" t="s">
        <v>3</v>
      </c>
      <c r="F181" s="189" t="s">
        <v>308</v>
      </c>
      <c r="H181" s="190">
        <v>0.278</v>
      </c>
      <c r="I181" s="191"/>
      <c r="L181" s="186"/>
      <c r="M181" s="192"/>
      <c r="N181" s="193"/>
      <c r="O181" s="193"/>
      <c r="P181" s="193"/>
      <c r="Q181" s="193"/>
      <c r="R181" s="193"/>
      <c r="S181" s="193"/>
      <c r="T181" s="194"/>
      <c r="AT181" s="188" t="s">
        <v>190</v>
      </c>
      <c r="AU181" s="188" t="s">
        <v>79</v>
      </c>
      <c r="AV181" s="12" t="s">
        <v>79</v>
      </c>
      <c r="AW181" s="12" t="s">
        <v>33</v>
      </c>
      <c r="AX181" s="12" t="s">
        <v>70</v>
      </c>
      <c r="AY181" s="188" t="s">
        <v>181</v>
      </c>
    </row>
    <row r="182" spans="2:51" s="13" customFormat="1" ht="13.5">
      <c r="B182" s="195"/>
      <c r="D182" s="196" t="s">
        <v>190</v>
      </c>
      <c r="E182" s="197" t="s">
        <v>3</v>
      </c>
      <c r="F182" s="198" t="s">
        <v>194</v>
      </c>
      <c r="H182" s="199">
        <v>11.753</v>
      </c>
      <c r="I182" s="200"/>
      <c r="L182" s="195"/>
      <c r="M182" s="201"/>
      <c r="N182" s="202"/>
      <c r="O182" s="202"/>
      <c r="P182" s="202"/>
      <c r="Q182" s="202"/>
      <c r="R182" s="202"/>
      <c r="S182" s="202"/>
      <c r="T182" s="203"/>
      <c r="AT182" s="204" t="s">
        <v>190</v>
      </c>
      <c r="AU182" s="204" t="s">
        <v>79</v>
      </c>
      <c r="AV182" s="13" t="s">
        <v>188</v>
      </c>
      <c r="AW182" s="13" t="s">
        <v>33</v>
      </c>
      <c r="AX182" s="13" t="s">
        <v>77</v>
      </c>
      <c r="AY182" s="204" t="s">
        <v>181</v>
      </c>
    </row>
    <row r="183" spans="2:65" s="1" customFormat="1" ht="22.5" customHeight="1">
      <c r="B183" s="173"/>
      <c r="C183" s="174" t="s">
        <v>309</v>
      </c>
      <c r="D183" s="174" t="s">
        <v>183</v>
      </c>
      <c r="E183" s="175" t="s">
        <v>310</v>
      </c>
      <c r="F183" s="176" t="s">
        <v>311</v>
      </c>
      <c r="G183" s="177" t="s">
        <v>312</v>
      </c>
      <c r="H183" s="178">
        <v>2</v>
      </c>
      <c r="I183" s="179"/>
      <c r="J183" s="180">
        <f>ROUND(I183*H183,2)</f>
        <v>0</v>
      </c>
      <c r="K183" s="176" t="s">
        <v>187</v>
      </c>
      <c r="L183" s="36"/>
      <c r="M183" s="181" t="s">
        <v>3</v>
      </c>
      <c r="N183" s="182" t="s">
        <v>41</v>
      </c>
      <c r="O183" s="37"/>
      <c r="P183" s="183">
        <f>O183*H183</f>
        <v>0</v>
      </c>
      <c r="Q183" s="183">
        <v>0.02588</v>
      </c>
      <c r="R183" s="183">
        <f>Q183*H183</f>
        <v>0.05176</v>
      </c>
      <c r="S183" s="183">
        <v>0</v>
      </c>
      <c r="T183" s="184">
        <f>S183*H183</f>
        <v>0</v>
      </c>
      <c r="AR183" s="19" t="s">
        <v>188</v>
      </c>
      <c r="AT183" s="19" t="s">
        <v>183</v>
      </c>
      <c r="AU183" s="19" t="s">
        <v>79</v>
      </c>
      <c r="AY183" s="19" t="s">
        <v>181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9" t="s">
        <v>77</v>
      </c>
      <c r="BK183" s="185">
        <f>ROUND(I183*H183,2)</f>
        <v>0</v>
      </c>
      <c r="BL183" s="19" t="s">
        <v>188</v>
      </c>
      <c r="BM183" s="19" t="s">
        <v>313</v>
      </c>
    </row>
    <row r="184" spans="2:65" s="1" customFormat="1" ht="22.5" customHeight="1">
      <c r="B184" s="173"/>
      <c r="C184" s="227" t="s">
        <v>314</v>
      </c>
      <c r="D184" s="227" t="s">
        <v>315</v>
      </c>
      <c r="E184" s="228" t="s">
        <v>316</v>
      </c>
      <c r="F184" s="229" t="s">
        <v>317</v>
      </c>
      <c r="G184" s="230" t="s">
        <v>312</v>
      </c>
      <c r="H184" s="231">
        <v>2</v>
      </c>
      <c r="I184" s="232"/>
      <c r="J184" s="233">
        <f>ROUND(I184*H184,2)</f>
        <v>0</v>
      </c>
      <c r="K184" s="229" t="s">
        <v>3</v>
      </c>
      <c r="L184" s="234"/>
      <c r="M184" s="235" t="s">
        <v>3</v>
      </c>
      <c r="N184" s="236" t="s">
        <v>41</v>
      </c>
      <c r="O184" s="37"/>
      <c r="P184" s="183">
        <f>O184*H184</f>
        <v>0</v>
      </c>
      <c r="Q184" s="183">
        <v>0.062</v>
      </c>
      <c r="R184" s="183">
        <f>Q184*H184</f>
        <v>0.124</v>
      </c>
      <c r="S184" s="183">
        <v>0</v>
      </c>
      <c r="T184" s="184">
        <f>S184*H184</f>
        <v>0</v>
      </c>
      <c r="AR184" s="19" t="s">
        <v>246</v>
      </c>
      <c r="AT184" s="19" t="s">
        <v>315</v>
      </c>
      <c r="AU184" s="19" t="s">
        <v>79</v>
      </c>
      <c r="AY184" s="19" t="s">
        <v>181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9" t="s">
        <v>77</v>
      </c>
      <c r="BK184" s="185">
        <f>ROUND(I184*H184,2)</f>
        <v>0</v>
      </c>
      <c r="BL184" s="19" t="s">
        <v>188</v>
      </c>
      <c r="BM184" s="19" t="s">
        <v>318</v>
      </c>
    </row>
    <row r="185" spans="2:65" s="1" customFormat="1" ht="22.5" customHeight="1">
      <c r="B185" s="173"/>
      <c r="C185" s="174" t="s">
        <v>319</v>
      </c>
      <c r="D185" s="174" t="s">
        <v>183</v>
      </c>
      <c r="E185" s="175" t="s">
        <v>320</v>
      </c>
      <c r="F185" s="176" t="s">
        <v>321</v>
      </c>
      <c r="G185" s="177" t="s">
        <v>312</v>
      </c>
      <c r="H185" s="178">
        <v>2</v>
      </c>
      <c r="I185" s="179"/>
      <c r="J185" s="180">
        <f>ROUND(I185*H185,2)</f>
        <v>0</v>
      </c>
      <c r="K185" s="176" t="s">
        <v>3</v>
      </c>
      <c r="L185" s="36"/>
      <c r="M185" s="181" t="s">
        <v>3</v>
      </c>
      <c r="N185" s="182" t="s">
        <v>41</v>
      </c>
      <c r="O185" s="37"/>
      <c r="P185" s="183">
        <f>O185*H185</f>
        <v>0</v>
      </c>
      <c r="Q185" s="183">
        <v>0.0806</v>
      </c>
      <c r="R185" s="183">
        <f>Q185*H185</f>
        <v>0.1612</v>
      </c>
      <c r="S185" s="183">
        <v>0</v>
      </c>
      <c r="T185" s="184">
        <f>S185*H185</f>
        <v>0</v>
      </c>
      <c r="AR185" s="19" t="s">
        <v>188</v>
      </c>
      <c r="AT185" s="19" t="s">
        <v>183</v>
      </c>
      <c r="AU185" s="19" t="s">
        <v>79</v>
      </c>
      <c r="AY185" s="19" t="s">
        <v>181</v>
      </c>
      <c r="BE185" s="185">
        <f>IF(N185="základní",J185,0)</f>
        <v>0</v>
      </c>
      <c r="BF185" s="185">
        <f>IF(N185="snížená",J185,0)</f>
        <v>0</v>
      </c>
      <c r="BG185" s="185">
        <f>IF(N185="zákl. přenesená",J185,0)</f>
        <v>0</v>
      </c>
      <c r="BH185" s="185">
        <f>IF(N185="sníž. přenesená",J185,0)</f>
        <v>0</v>
      </c>
      <c r="BI185" s="185">
        <f>IF(N185="nulová",J185,0)</f>
        <v>0</v>
      </c>
      <c r="BJ185" s="19" t="s">
        <v>77</v>
      </c>
      <c r="BK185" s="185">
        <f>ROUND(I185*H185,2)</f>
        <v>0</v>
      </c>
      <c r="BL185" s="19" t="s">
        <v>188</v>
      </c>
      <c r="BM185" s="19" t="s">
        <v>322</v>
      </c>
    </row>
    <row r="186" spans="2:65" s="1" customFormat="1" ht="22.5" customHeight="1">
      <c r="B186" s="173"/>
      <c r="C186" s="174" t="s">
        <v>8</v>
      </c>
      <c r="D186" s="174" t="s">
        <v>183</v>
      </c>
      <c r="E186" s="175" t="s">
        <v>323</v>
      </c>
      <c r="F186" s="176" t="s">
        <v>324</v>
      </c>
      <c r="G186" s="177" t="s">
        <v>312</v>
      </c>
      <c r="H186" s="178">
        <v>4</v>
      </c>
      <c r="I186" s="179"/>
      <c r="J186" s="180">
        <f>ROUND(I186*H186,2)</f>
        <v>0</v>
      </c>
      <c r="K186" s="176" t="s">
        <v>3</v>
      </c>
      <c r="L186" s="36"/>
      <c r="M186" s="181" t="s">
        <v>3</v>
      </c>
      <c r="N186" s="182" t="s">
        <v>41</v>
      </c>
      <c r="O186" s="37"/>
      <c r="P186" s="183">
        <f>O186*H186</f>
        <v>0</v>
      </c>
      <c r="Q186" s="183">
        <v>0.12084</v>
      </c>
      <c r="R186" s="183">
        <f>Q186*H186</f>
        <v>0.48336</v>
      </c>
      <c r="S186" s="183">
        <v>0</v>
      </c>
      <c r="T186" s="184">
        <f>S186*H186</f>
        <v>0</v>
      </c>
      <c r="AR186" s="19" t="s">
        <v>188</v>
      </c>
      <c r="AT186" s="19" t="s">
        <v>183</v>
      </c>
      <c r="AU186" s="19" t="s">
        <v>79</v>
      </c>
      <c r="AY186" s="19" t="s">
        <v>181</v>
      </c>
      <c r="BE186" s="185">
        <f>IF(N186="základní",J186,0)</f>
        <v>0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9" t="s">
        <v>77</v>
      </c>
      <c r="BK186" s="185">
        <f>ROUND(I186*H186,2)</f>
        <v>0</v>
      </c>
      <c r="BL186" s="19" t="s">
        <v>188</v>
      </c>
      <c r="BM186" s="19" t="s">
        <v>325</v>
      </c>
    </row>
    <row r="187" spans="2:63" s="11" customFormat="1" ht="29.85" customHeight="1">
      <c r="B187" s="159"/>
      <c r="D187" s="170" t="s">
        <v>69</v>
      </c>
      <c r="E187" s="171" t="s">
        <v>188</v>
      </c>
      <c r="F187" s="171" t="s">
        <v>326</v>
      </c>
      <c r="I187" s="162"/>
      <c r="J187" s="172">
        <f>BK187</f>
        <v>0</v>
      </c>
      <c r="L187" s="159"/>
      <c r="M187" s="164"/>
      <c r="N187" s="165"/>
      <c r="O187" s="165"/>
      <c r="P187" s="166">
        <f>SUM(P188:P212)</f>
        <v>0</v>
      </c>
      <c r="Q187" s="165"/>
      <c r="R187" s="166">
        <f>SUM(R188:R212)</f>
        <v>32.18809193999999</v>
      </c>
      <c r="S187" s="165"/>
      <c r="T187" s="167">
        <f>SUM(T188:T212)</f>
        <v>0</v>
      </c>
      <c r="AR187" s="160" t="s">
        <v>77</v>
      </c>
      <c r="AT187" s="168" t="s">
        <v>69</v>
      </c>
      <c r="AU187" s="168" t="s">
        <v>77</v>
      </c>
      <c r="AY187" s="160" t="s">
        <v>181</v>
      </c>
      <c r="BK187" s="169">
        <f>SUM(BK188:BK212)</f>
        <v>0</v>
      </c>
    </row>
    <row r="188" spans="2:65" s="1" customFormat="1" ht="22.5" customHeight="1">
      <c r="B188" s="173"/>
      <c r="C188" s="174" t="s">
        <v>327</v>
      </c>
      <c r="D188" s="174" t="s">
        <v>183</v>
      </c>
      <c r="E188" s="175" t="s">
        <v>328</v>
      </c>
      <c r="F188" s="176" t="s">
        <v>329</v>
      </c>
      <c r="G188" s="177" t="s">
        <v>231</v>
      </c>
      <c r="H188" s="178">
        <v>0.027</v>
      </c>
      <c r="I188" s="179"/>
      <c r="J188" s="180">
        <f>ROUND(I188*H188,2)</f>
        <v>0</v>
      </c>
      <c r="K188" s="176" t="s">
        <v>187</v>
      </c>
      <c r="L188" s="36"/>
      <c r="M188" s="181" t="s">
        <v>3</v>
      </c>
      <c r="N188" s="182" t="s">
        <v>41</v>
      </c>
      <c r="O188" s="37"/>
      <c r="P188" s="183">
        <f>O188*H188</f>
        <v>0</v>
      </c>
      <c r="Q188" s="183">
        <v>1.05516</v>
      </c>
      <c r="R188" s="183">
        <f>Q188*H188</f>
        <v>0.028489320000000002</v>
      </c>
      <c r="S188" s="183">
        <v>0</v>
      </c>
      <c r="T188" s="184">
        <f>S188*H188</f>
        <v>0</v>
      </c>
      <c r="AR188" s="19" t="s">
        <v>188</v>
      </c>
      <c r="AT188" s="19" t="s">
        <v>183</v>
      </c>
      <c r="AU188" s="19" t="s">
        <v>79</v>
      </c>
      <c r="AY188" s="19" t="s">
        <v>181</v>
      </c>
      <c r="BE188" s="185">
        <f>IF(N188="základní",J188,0)</f>
        <v>0</v>
      </c>
      <c r="BF188" s="185">
        <f>IF(N188="snížená",J188,0)</f>
        <v>0</v>
      </c>
      <c r="BG188" s="185">
        <f>IF(N188="zákl. přenesená",J188,0)</f>
        <v>0</v>
      </c>
      <c r="BH188" s="185">
        <f>IF(N188="sníž. přenesená",J188,0)</f>
        <v>0</v>
      </c>
      <c r="BI188" s="185">
        <f>IF(N188="nulová",J188,0)</f>
        <v>0</v>
      </c>
      <c r="BJ188" s="19" t="s">
        <v>77</v>
      </c>
      <c r="BK188" s="185">
        <f>ROUND(I188*H188,2)</f>
        <v>0</v>
      </c>
      <c r="BL188" s="19" t="s">
        <v>188</v>
      </c>
      <c r="BM188" s="19" t="s">
        <v>330</v>
      </c>
    </row>
    <row r="189" spans="2:51" s="14" customFormat="1" ht="13.5">
      <c r="B189" s="205"/>
      <c r="D189" s="187" t="s">
        <v>190</v>
      </c>
      <c r="E189" s="206" t="s">
        <v>3</v>
      </c>
      <c r="F189" s="207" t="s">
        <v>331</v>
      </c>
      <c r="H189" s="208" t="s">
        <v>3</v>
      </c>
      <c r="I189" s="209"/>
      <c r="L189" s="205"/>
      <c r="M189" s="210"/>
      <c r="N189" s="211"/>
      <c r="O189" s="211"/>
      <c r="P189" s="211"/>
      <c r="Q189" s="211"/>
      <c r="R189" s="211"/>
      <c r="S189" s="211"/>
      <c r="T189" s="212"/>
      <c r="AT189" s="208" t="s">
        <v>190</v>
      </c>
      <c r="AU189" s="208" t="s">
        <v>79</v>
      </c>
      <c r="AV189" s="14" t="s">
        <v>77</v>
      </c>
      <c r="AW189" s="14" t="s">
        <v>33</v>
      </c>
      <c r="AX189" s="14" t="s">
        <v>70</v>
      </c>
      <c r="AY189" s="208" t="s">
        <v>181</v>
      </c>
    </row>
    <row r="190" spans="2:51" s="12" customFormat="1" ht="13.5">
      <c r="B190" s="186"/>
      <c r="D190" s="187" t="s">
        <v>190</v>
      </c>
      <c r="E190" s="188" t="s">
        <v>3</v>
      </c>
      <c r="F190" s="189" t="s">
        <v>332</v>
      </c>
      <c r="H190" s="190">
        <v>0.023</v>
      </c>
      <c r="I190" s="191"/>
      <c r="L190" s="186"/>
      <c r="M190" s="192"/>
      <c r="N190" s="193"/>
      <c r="O190" s="193"/>
      <c r="P190" s="193"/>
      <c r="Q190" s="193"/>
      <c r="R190" s="193"/>
      <c r="S190" s="193"/>
      <c r="T190" s="194"/>
      <c r="AT190" s="188" t="s">
        <v>190</v>
      </c>
      <c r="AU190" s="188" t="s">
        <v>79</v>
      </c>
      <c r="AV190" s="12" t="s">
        <v>79</v>
      </c>
      <c r="AW190" s="12" t="s">
        <v>33</v>
      </c>
      <c r="AX190" s="12" t="s">
        <v>70</v>
      </c>
      <c r="AY190" s="188" t="s">
        <v>181</v>
      </c>
    </row>
    <row r="191" spans="2:51" s="12" customFormat="1" ht="13.5">
      <c r="B191" s="186"/>
      <c r="D191" s="187" t="s">
        <v>190</v>
      </c>
      <c r="E191" s="188" t="s">
        <v>3</v>
      </c>
      <c r="F191" s="189" t="s">
        <v>333</v>
      </c>
      <c r="H191" s="190">
        <v>0.004</v>
      </c>
      <c r="I191" s="191"/>
      <c r="L191" s="186"/>
      <c r="M191" s="192"/>
      <c r="N191" s="193"/>
      <c r="O191" s="193"/>
      <c r="P191" s="193"/>
      <c r="Q191" s="193"/>
      <c r="R191" s="193"/>
      <c r="S191" s="193"/>
      <c r="T191" s="194"/>
      <c r="AT191" s="188" t="s">
        <v>190</v>
      </c>
      <c r="AU191" s="188" t="s">
        <v>79</v>
      </c>
      <c r="AV191" s="12" t="s">
        <v>79</v>
      </c>
      <c r="AW191" s="12" t="s">
        <v>33</v>
      </c>
      <c r="AX191" s="12" t="s">
        <v>70</v>
      </c>
      <c r="AY191" s="188" t="s">
        <v>181</v>
      </c>
    </row>
    <row r="192" spans="2:51" s="13" customFormat="1" ht="13.5">
      <c r="B192" s="195"/>
      <c r="D192" s="196" t="s">
        <v>190</v>
      </c>
      <c r="E192" s="197" t="s">
        <v>3</v>
      </c>
      <c r="F192" s="198" t="s">
        <v>194</v>
      </c>
      <c r="H192" s="199">
        <v>0.027</v>
      </c>
      <c r="I192" s="200"/>
      <c r="L192" s="195"/>
      <c r="M192" s="201"/>
      <c r="N192" s="202"/>
      <c r="O192" s="202"/>
      <c r="P192" s="202"/>
      <c r="Q192" s="202"/>
      <c r="R192" s="202"/>
      <c r="S192" s="202"/>
      <c r="T192" s="203"/>
      <c r="AT192" s="204" t="s">
        <v>190</v>
      </c>
      <c r="AU192" s="204" t="s">
        <v>79</v>
      </c>
      <c r="AV192" s="13" t="s">
        <v>188</v>
      </c>
      <c r="AW192" s="13" t="s">
        <v>33</v>
      </c>
      <c r="AX192" s="13" t="s">
        <v>77</v>
      </c>
      <c r="AY192" s="204" t="s">
        <v>181</v>
      </c>
    </row>
    <row r="193" spans="2:65" s="1" customFormat="1" ht="22.5" customHeight="1">
      <c r="B193" s="173"/>
      <c r="C193" s="174" t="s">
        <v>334</v>
      </c>
      <c r="D193" s="174" t="s">
        <v>183</v>
      </c>
      <c r="E193" s="175" t="s">
        <v>335</v>
      </c>
      <c r="F193" s="176" t="s">
        <v>336</v>
      </c>
      <c r="G193" s="177" t="s">
        <v>231</v>
      </c>
      <c r="H193" s="178">
        <v>1.561</v>
      </c>
      <c r="I193" s="179"/>
      <c r="J193" s="180">
        <f>ROUND(I193*H193,2)</f>
        <v>0</v>
      </c>
      <c r="K193" s="176" t="s">
        <v>187</v>
      </c>
      <c r="L193" s="36"/>
      <c r="M193" s="181" t="s">
        <v>3</v>
      </c>
      <c r="N193" s="182" t="s">
        <v>41</v>
      </c>
      <c r="O193" s="37"/>
      <c r="P193" s="183">
        <f>O193*H193</f>
        <v>0</v>
      </c>
      <c r="Q193" s="183">
        <v>1.05306</v>
      </c>
      <c r="R193" s="183">
        <f>Q193*H193</f>
        <v>1.6438266600000002</v>
      </c>
      <c r="S193" s="183">
        <v>0</v>
      </c>
      <c r="T193" s="184">
        <f>S193*H193</f>
        <v>0</v>
      </c>
      <c r="AR193" s="19" t="s">
        <v>188</v>
      </c>
      <c r="AT193" s="19" t="s">
        <v>183</v>
      </c>
      <c r="AU193" s="19" t="s">
        <v>79</v>
      </c>
      <c r="AY193" s="19" t="s">
        <v>181</v>
      </c>
      <c r="BE193" s="185">
        <f>IF(N193="základní",J193,0)</f>
        <v>0</v>
      </c>
      <c r="BF193" s="185">
        <f>IF(N193="snížená",J193,0)</f>
        <v>0</v>
      </c>
      <c r="BG193" s="185">
        <f>IF(N193="zákl. přenesená",J193,0)</f>
        <v>0</v>
      </c>
      <c r="BH193" s="185">
        <f>IF(N193="sníž. přenesená",J193,0)</f>
        <v>0</v>
      </c>
      <c r="BI193" s="185">
        <f>IF(N193="nulová",J193,0)</f>
        <v>0</v>
      </c>
      <c r="BJ193" s="19" t="s">
        <v>77</v>
      </c>
      <c r="BK193" s="185">
        <f>ROUND(I193*H193,2)</f>
        <v>0</v>
      </c>
      <c r="BL193" s="19" t="s">
        <v>188</v>
      </c>
      <c r="BM193" s="19" t="s">
        <v>337</v>
      </c>
    </row>
    <row r="194" spans="2:51" s="12" customFormat="1" ht="13.5">
      <c r="B194" s="186"/>
      <c r="D194" s="187" t="s">
        <v>190</v>
      </c>
      <c r="E194" s="188" t="s">
        <v>3</v>
      </c>
      <c r="F194" s="189" t="s">
        <v>338</v>
      </c>
      <c r="H194" s="190">
        <v>0.312</v>
      </c>
      <c r="I194" s="191"/>
      <c r="L194" s="186"/>
      <c r="M194" s="192"/>
      <c r="N194" s="193"/>
      <c r="O194" s="193"/>
      <c r="P194" s="193"/>
      <c r="Q194" s="193"/>
      <c r="R194" s="193"/>
      <c r="S194" s="193"/>
      <c r="T194" s="194"/>
      <c r="AT194" s="188" t="s">
        <v>190</v>
      </c>
      <c r="AU194" s="188" t="s">
        <v>79</v>
      </c>
      <c r="AV194" s="12" t="s">
        <v>79</v>
      </c>
      <c r="AW194" s="12" t="s">
        <v>33</v>
      </c>
      <c r="AX194" s="12" t="s">
        <v>70</v>
      </c>
      <c r="AY194" s="188" t="s">
        <v>181</v>
      </c>
    </row>
    <row r="195" spans="2:51" s="12" customFormat="1" ht="13.5">
      <c r="B195" s="186"/>
      <c r="D195" s="187" t="s">
        <v>190</v>
      </c>
      <c r="E195" s="188" t="s">
        <v>3</v>
      </c>
      <c r="F195" s="189" t="s">
        <v>339</v>
      </c>
      <c r="H195" s="190">
        <v>1.249</v>
      </c>
      <c r="I195" s="191"/>
      <c r="L195" s="186"/>
      <c r="M195" s="192"/>
      <c r="N195" s="193"/>
      <c r="O195" s="193"/>
      <c r="P195" s="193"/>
      <c r="Q195" s="193"/>
      <c r="R195" s="193"/>
      <c r="S195" s="193"/>
      <c r="T195" s="194"/>
      <c r="AT195" s="188" t="s">
        <v>190</v>
      </c>
      <c r="AU195" s="188" t="s">
        <v>79</v>
      </c>
      <c r="AV195" s="12" t="s">
        <v>79</v>
      </c>
      <c r="AW195" s="12" t="s">
        <v>33</v>
      </c>
      <c r="AX195" s="12" t="s">
        <v>70</v>
      </c>
      <c r="AY195" s="188" t="s">
        <v>181</v>
      </c>
    </row>
    <row r="196" spans="2:51" s="13" customFormat="1" ht="13.5">
      <c r="B196" s="195"/>
      <c r="D196" s="196" t="s">
        <v>190</v>
      </c>
      <c r="E196" s="197" t="s">
        <v>3</v>
      </c>
      <c r="F196" s="198" t="s">
        <v>194</v>
      </c>
      <c r="H196" s="199">
        <v>1.561</v>
      </c>
      <c r="I196" s="200"/>
      <c r="L196" s="195"/>
      <c r="M196" s="201"/>
      <c r="N196" s="202"/>
      <c r="O196" s="202"/>
      <c r="P196" s="202"/>
      <c r="Q196" s="202"/>
      <c r="R196" s="202"/>
      <c r="S196" s="202"/>
      <c r="T196" s="203"/>
      <c r="AT196" s="204" t="s">
        <v>190</v>
      </c>
      <c r="AU196" s="204" t="s">
        <v>79</v>
      </c>
      <c r="AV196" s="13" t="s">
        <v>188</v>
      </c>
      <c r="AW196" s="13" t="s">
        <v>33</v>
      </c>
      <c r="AX196" s="13" t="s">
        <v>77</v>
      </c>
      <c r="AY196" s="204" t="s">
        <v>181</v>
      </c>
    </row>
    <row r="197" spans="2:65" s="1" customFormat="1" ht="22.5" customHeight="1">
      <c r="B197" s="173"/>
      <c r="C197" s="174" t="s">
        <v>340</v>
      </c>
      <c r="D197" s="174" t="s">
        <v>183</v>
      </c>
      <c r="E197" s="175" t="s">
        <v>341</v>
      </c>
      <c r="F197" s="176" t="s">
        <v>342</v>
      </c>
      <c r="G197" s="177" t="s">
        <v>197</v>
      </c>
      <c r="H197" s="178">
        <v>12.372</v>
      </c>
      <c r="I197" s="179"/>
      <c r="J197" s="180">
        <f>ROUND(I197*H197,2)</f>
        <v>0</v>
      </c>
      <c r="K197" s="176" t="s">
        <v>187</v>
      </c>
      <c r="L197" s="36"/>
      <c r="M197" s="181" t="s">
        <v>3</v>
      </c>
      <c r="N197" s="182" t="s">
        <v>41</v>
      </c>
      <c r="O197" s="37"/>
      <c r="P197" s="183">
        <f>O197*H197</f>
        <v>0</v>
      </c>
      <c r="Q197" s="183">
        <v>2.45343</v>
      </c>
      <c r="R197" s="183">
        <f>Q197*H197</f>
        <v>30.35383596</v>
      </c>
      <c r="S197" s="183">
        <v>0</v>
      </c>
      <c r="T197" s="184">
        <f>S197*H197</f>
        <v>0</v>
      </c>
      <c r="AR197" s="19" t="s">
        <v>188</v>
      </c>
      <c r="AT197" s="19" t="s">
        <v>183</v>
      </c>
      <c r="AU197" s="19" t="s">
        <v>79</v>
      </c>
      <c r="AY197" s="19" t="s">
        <v>181</v>
      </c>
      <c r="BE197" s="185">
        <f>IF(N197="základní",J197,0)</f>
        <v>0</v>
      </c>
      <c r="BF197" s="185">
        <f>IF(N197="snížená",J197,0)</f>
        <v>0</v>
      </c>
      <c r="BG197" s="185">
        <f>IF(N197="zákl. přenesená",J197,0)</f>
        <v>0</v>
      </c>
      <c r="BH197" s="185">
        <f>IF(N197="sníž. přenesená",J197,0)</f>
        <v>0</v>
      </c>
      <c r="BI197" s="185">
        <f>IF(N197="nulová",J197,0)</f>
        <v>0</v>
      </c>
      <c r="BJ197" s="19" t="s">
        <v>77</v>
      </c>
      <c r="BK197" s="185">
        <f>ROUND(I197*H197,2)</f>
        <v>0</v>
      </c>
      <c r="BL197" s="19" t="s">
        <v>188</v>
      </c>
      <c r="BM197" s="19" t="s">
        <v>343</v>
      </c>
    </row>
    <row r="198" spans="2:51" s="12" customFormat="1" ht="13.5">
      <c r="B198" s="186"/>
      <c r="D198" s="187" t="s">
        <v>190</v>
      </c>
      <c r="E198" s="188" t="s">
        <v>3</v>
      </c>
      <c r="F198" s="189" t="s">
        <v>344</v>
      </c>
      <c r="H198" s="190">
        <v>6.186</v>
      </c>
      <c r="I198" s="191"/>
      <c r="L198" s="186"/>
      <c r="M198" s="192"/>
      <c r="N198" s="193"/>
      <c r="O198" s="193"/>
      <c r="P198" s="193"/>
      <c r="Q198" s="193"/>
      <c r="R198" s="193"/>
      <c r="S198" s="193"/>
      <c r="T198" s="194"/>
      <c r="AT198" s="188" t="s">
        <v>190</v>
      </c>
      <c r="AU198" s="188" t="s">
        <v>79</v>
      </c>
      <c r="AV198" s="12" t="s">
        <v>79</v>
      </c>
      <c r="AW198" s="12" t="s">
        <v>33</v>
      </c>
      <c r="AX198" s="12" t="s">
        <v>70</v>
      </c>
      <c r="AY198" s="188" t="s">
        <v>181</v>
      </c>
    </row>
    <row r="199" spans="2:51" s="12" customFormat="1" ht="13.5">
      <c r="B199" s="186"/>
      <c r="D199" s="187" t="s">
        <v>190</v>
      </c>
      <c r="E199" s="188" t="s">
        <v>3</v>
      </c>
      <c r="F199" s="189" t="s">
        <v>345</v>
      </c>
      <c r="H199" s="190">
        <v>6.186</v>
      </c>
      <c r="I199" s="191"/>
      <c r="L199" s="186"/>
      <c r="M199" s="192"/>
      <c r="N199" s="193"/>
      <c r="O199" s="193"/>
      <c r="P199" s="193"/>
      <c r="Q199" s="193"/>
      <c r="R199" s="193"/>
      <c r="S199" s="193"/>
      <c r="T199" s="194"/>
      <c r="AT199" s="188" t="s">
        <v>190</v>
      </c>
      <c r="AU199" s="188" t="s">
        <v>79</v>
      </c>
      <c r="AV199" s="12" t="s">
        <v>79</v>
      </c>
      <c r="AW199" s="12" t="s">
        <v>33</v>
      </c>
      <c r="AX199" s="12" t="s">
        <v>70</v>
      </c>
      <c r="AY199" s="188" t="s">
        <v>181</v>
      </c>
    </row>
    <row r="200" spans="2:51" s="13" customFormat="1" ht="13.5">
      <c r="B200" s="195"/>
      <c r="D200" s="196" t="s">
        <v>190</v>
      </c>
      <c r="E200" s="197" t="s">
        <v>3</v>
      </c>
      <c r="F200" s="198" t="s">
        <v>194</v>
      </c>
      <c r="H200" s="199">
        <v>12.372</v>
      </c>
      <c r="I200" s="200"/>
      <c r="L200" s="195"/>
      <c r="M200" s="201"/>
      <c r="N200" s="202"/>
      <c r="O200" s="202"/>
      <c r="P200" s="202"/>
      <c r="Q200" s="202"/>
      <c r="R200" s="202"/>
      <c r="S200" s="202"/>
      <c r="T200" s="203"/>
      <c r="AT200" s="204" t="s">
        <v>190</v>
      </c>
      <c r="AU200" s="204" t="s">
        <v>79</v>
      </c>
      <c r="AV200" s="13" t="s">
        <v>188</v>
      </c>
      <c r="AW200" s="13" t="s">
        <v>33</v>
      </c>
      <c r="AX200" s="13" t="s">
        <v>77</v>
      </c>
      <c r="AY200" s="204" t="s">
        <v>181</v>
      </c>
    </row>
    <row r="201" spans="2:65" s="1" customFormat="1" ht="22.5" customHeight="1">
      <c r="B201" s="173"/>
      <c r="C201" s="174" t="s">
        <v>346</v>
      </c>
      <c r="D201" s="174" t="s">
        <v>183</v>
      </c>
      <c r="E201" s="175" t="s">
        <v>347</v>
      </c>
      <c r="F201" s="176" t="s">
        <v>348</v>
      </c>
      <c r="G201" s="177" t="s">
        <v>186</v>
      </c>
      <c r="H201" s="178">
        <v>33.06</v>
      </c>
      <c r="I201" s="179"/>
      <c r="J201" s="180">
        <f>ROUND(I201*H201,2)</f>
        <v>0</v>
      </c>
      <c r="K201" s="176" t="s">
        <v>187</v>
      </c>
      <c r="L201" s="36"/>
      <c r="M201" s="181" t="s">
        <v>3</v>
      </c>
      <c r="N201" s="182" t="s">
        <v>41</v>
      </c>
      <c r="O201" s="37"/>
      <c r="P201" s="183">
        <f>O201*H201</f>
        <v>0</v>
      </c>
      <c r="Q201" s="183">
        <v>0.00215</v>
      </c>
      <c r="R201" s="183">
        <f>Q201*H201</f>
        <v>0.071079</v>
      </c>
      <c r="S201" s="183">
        <v>0</v>
      </c>
      <c r="T201" s="184">
        <f>S201*H201</f>
        <v>0</v>
      </c>
      <c r="AR201" s="19" t="s">
        <v>188</v>
      </c>
      <c r="AT201" s="19" t="s">
        <v>183</v>
      </c>
      <c r="AU201" s="19" t="s">
        <v>79</v>
      </c>
      <c r="AY201" s="19" t="s">
        <v>181</v>
      </c>
      <c r="BE201" s="185">
        <f>IF(N201="základní",J201,0)</f>
        <v>0</v>
      </c>
      <c r="BF201" s="185">
        <f>IF(N201="snížená",J201,0)</f>
        <v>0</v>
      </c>
      <c r="BG201" s="185">
        <f>IF(N201="zákl. přenesená",J201,0)</f>
        <v>0</v>
      </c>
      <c r="BH201" s="185">
        <f>IF(N201="sníž. přenesená",J201,0)</f>
        <v>0</v>
      </c>
      <c r="BI201" s="185">
        <f>IF(N201="nulová",J201,0)</f>
        <v>0</v>
      </c>
      <c r="BJ201" s="19" t="s">
        <v>77</v>
      </c>
      <c r="BK201" s="185">
        <f>ROUND(I201*H201,2)</f>
        <v>0</v>
      </c>
      <c r="BL201" s="19" t="s">
        <v>188</v>
      </c>
      <c r="BM201" s="19" t="s">
        <v>349</v>
      </c>
    </row>
    <row r="202" spans="2:51" s="12" customFormat="1" ht="13.5">
      <c r="B202" s="186"/>
      <c r="D202" s="187" t="s">
        <v>190</v>
      </c>
      <c r="E202" s="188" t="s">
        <v>3</v>
      </c>
      <c r="F202" s="189" t="s">
        <v>350</v>
      </c>
      <c r="H202" s="190">
        <v>29.31</v>
      </c>
      <c r="I202" s="191"/>
      <c r="L202" s="186"/>
      <c r="M202" s="192"/>
      <c r="N202" s="193"/>
      <c r="O202" s="193"/>
      <c r="P202" s="193"/>
      <c r="Q202" s="193"/>
      <c r="R202" s="193"/>
      <c r="S202" s="193"/>
      <c r="T202" s="194"/>
      <c r="AT202" s="188" t="s">
        <v>190</v>
      </c>
      <c r="AU202" s="188" t="s">
        <v>79</v>
      </c>
      <c r="AV202" s="12" t="s">
        <v>79</v>
      </c>
      <c r="AW202" s="12" t="s">
        <v>33</v>
      </c>
      <c r="AX202" s="12" t="s">
        <v>70</v>
      </c>
      <c r="AY202" s="188" t="s">
        <v>181</v>
      </c>
    </row>
    <row r="203" spans="2:51" s="12" customFormat="1" ht="13.5">
      <c r="B203" s="186"/>
      <c r="D203" s="187" t="s">
        <v>190</v>
      </c>
      <c r="E203" s="188" t="s">
        <v>3</v>
      </c>
      <c r="F203" s="189" t="s">
        <v>351</v>
      </c>
      <c r="H203" s="190">
        <v>3.75</v>
      </c>
      <c r="I203" s="191"/>
      <c r="L203" s="186"/>
      <c r="M203" s="192"/>
      <c r="N203" s="193"/>
      <c r="O203" s="193"/>
      <c r="P203" s="193"/>
      <c r="Q203" s="193"/>
      <c r="R203" s="193"/>
      <c r="S203" s="193"/>
      <c r="T203" s="194"/>
      <c r="AT203" s="188" t="s">
        <v>190</v>
      </c>
      <c r="AU203" s="188" t="s">
        <v>79</v>
      </c>
      <c r="AV203" s="12" t="s">
        <v>79</v>
      </c>
      <c r="AW203" s="12" t="s">
        <v>33</v>
      </c>
      <c r="AX203" s="12" t="s">
        <v>70</v>
      </c>
      <c r="AY203" s="188" t="s">
        <v>181</v>
      </c>
    </row>
    <row r="204" spans="2:51" s="13" customFormat="1" ht="13.5">
      <c r="B204" s="195"/>
      <c r="D204" s="196" t="s">
        <v>190</v>
      </c>
      <c r="E204" s="197" t="s">
        <v>3</v>
      </c>
      <c r="F204" s="198" t="s">
        <v>194</v>
      </c>
      <c r="H204" s="199">
        <v>33.06</v>
      </c>
      <c r="I204" s="200"/>
      <c r="L204" s="195"/>
      <c r="M204" s="201"/>
      <c r="N204" s="202"/>
      <c r="O204" s="202"/>
      <c r="P204" s="202"/>
      <c r="Q204" s="202"/>
      <c r="R204" s="202"/>
      <c r="S204" s="202"/>
      <c r="T204" s="203"/>
      <c r="AT204" s="204" t="s">
        <v>190</v>
      </c>
      <c r="AU204" s="204" t="s">
        <v>79</v>
      </c>
      <c r="AV204" s="13" t="s">
        <v>188</v>
      </c>
      <c r="AW204" s="13" t="s">
        <v>33</v>
      </c>
      <c r="AX204" s="13" t="s">
        <v>77</v>
      </c>
      <c r="AY204" s="204" t="s">
        <v>181</v>
      </c>
    </row>
    <row r="205" spans="2:65" s="1" customFormat="1" ht="22.5" customHeight="1">
      <c r="B205" s="173"/>
      <c r="C205" s="174" t="s">
        <v>352</v>
      </c>
      <c r="D205" s="174" t="s">
        <v>183</v>
      </c>
      <c r="E205" s="175" t="s">
        <v>353</v>
      </c>
      <c r="F205" s="176" t="s">
        <v>354</v>
      </c>
      <c r="G205" s="177" t="s">
        <v>186</v>
      </c>
      <c r="H205" s="178">
        <v>33.06</v>
      </c>
      <c r="I205" s="179"/>
      <c r="J205" s="180">
        <f>ROUND(I205*H205,2)</f>
        <v>0</v>
      </c>
      <c r="K205" s="176" t="s">
        <v>187</v>
      </c>
      <c r="L205" s="36"/>
      <c r="M205" s="181" t="s">
        <v>3</v>
      </c>
      <c r="N205" s="182" t="s">
        <v>41</v>
      </c>
      <c r="O205" s="37"/>
      <c r="P205" s="183">
        <f>O205*H205</f>
        <v>0</v>
      </c>
      <c r="Q205" s="183">
        <v>0</v>
      </c>
      <c r="R205" s="183">
        <f>Q205*H205</f>
        <v>0</v>
      </c>
      <c r="S205" s="183">
        <v>0</v>
      </c>
      <c r="T205" s="184">
        <f>S205*H205</f>
        <v>0</v>
      </c>
      <c r="AR205" s="19" t="s">
        <v>188</v>
      </c>
      <c r="AT205" s="19" t="s">
        <v>183</v>
      </c>
      <c r="AU205" s="19" t="s">
        <v>79</v>
      </c>
      <c r="AY205" s="19" t="s">
        <v>181</v>
      </c>
      <c r="BE205" s="185">
        <f>IF(N205="základní",J205,0)</f>
        <v>0</v>
      </c>
      <c r="BF205" s="185">
        <f>IF(N205="snížená",J205,0)</f>
        <v>0</v>
      </c>
      <c r="BG205" s="185">
        <f>IF(N205="zákl. přenesená",J205,0)</f>
        <v>0</v>
      </c>
      <c r="BH205" s="185">
        <f>IF(N205="sníž. přenesená",J205,0)</f>
        <v>0</v>
      </c>
      <c r="BI205" s="185">
        <f>IF(N205="nulová",J205,0)</f>
        <v>0</v>
      </c>
      <c r="BJ205" s="19" t="s">
        <v>77</v>
      </c>
      <c r="BK205" s="185">
        <f>ROUND(I205*H205,2)</f>
        <v>0</v>
      </c>
      <c r="BL205" s="19" t="s">
        <v>188</v>
      </c>
      <c r="BM205" s="19" t="s">
        <v>355</v>
      </c>
    </row>
    <row r="206" spans="2:65" s="1" customFormat="1" ht="22.5" customHeight="1">
      <c r="B206" s="173"/>
      <c r="C206" s="174" t="s">
        <v>356</v>
      </c>
      <c r="D206" s="174" t="s">
        <v>183</v>
      </c>
      <c r="E206" s="175" t="s">
        <v>357</v>
      </c>
      <c r="F206" s="176" t="s">
        <v>358</v>
      </c>
      <c r="G206" s="177" t="s">
        <v>186</v>
      </c>
      <c r="H206" s="178">
        <v>29.31</v>
      </c>
      <c r="I206" s="179"/>
      <c r="J206" s="180">
        <f>ROUND(I206*H206,2)</f>
        <v>0</v>
      </c>
      <c r="K206" s="176" t="s">
        <v>187</v>
      </c>
      <c r="L206" s="36"/>
      <c r="M206" s="181" t="s">
        <v>3</v>
      </c>
      <c r="N206" s="182" t="s">
        <v>41</v>
      </c>
      <c r="O206" s="37"/>
      <c r="P206" s="183">
        <f>O206*H206</f>
        <v>0</v>
      </c>
      <c r="Q206" s="183">
        <v>0.0031</v>
      </c>
      <c r="R206" s="183">
        <f>Q206*H206</f>
        <v>0.090861</v>
      </c>
      <c r="S206" s="183">
        <v>0</v>
      </c>
      <c r="T206" s="184">
        <f>S206*H206</f>
        <v>0</v>
      </c>
      <c r="AR206" s="19" t="s">
        <v>188</v>
      </c>
      <c r="AT206" s="19" t="s">
        <v>183</v>
      </c>
      <c r="AU206" s="19" t="s">
        <v>79</v>
      </c>
      <c r="AY206" s="19" t="s">
        <v>181</v>
      </c>
      <c r="BE206" s="185">
        <f>IF(N206="základní",J206,0)</f>
        <v>0</v>
      </c>
      <c r="BF206" s="185">
        <f>IF(N206="snížená",J206,0)</f>
        <v>0</v>
      </c>
      <c r="BG206" s="185">
        <f>IF(N206="zákl. přenesená",J206,0)</f>
        <v>0</v>
      </c>
      <c r="BH206" s="185">
        <f>IF(N206="sníž. přenesená",J206,0)</f>
        <v>0</v>
      </c>
      <c r="BI206" s="185">
        <f>IF(N206="nulová",J206,0)</f>
        <v>0</v>
      </c>
      <c r="BJ206" s="19" t="s">
        <v>77</v>
      </c>
      <c r="BK206" s="185">
        <f>ROUND(I206*H206,2)</f>
        <v>0</v>
      </c>
      <c r="BL206" s="19" t="s">
        <v>188</v>
      </c>
      <c r="BM206" s="19" t="s">
        <v>359</v>
      </c>
    </row>
    <row r="207" spans="2:51" s="12" customFormat="1" ht="13.5">
      <c r="B207" s="186"/>
      <c r="D207" s="196" t="s">
        <v>190</v>
      </c>
      <c r="E207" s="221" t="s">
        <v>3</v>
      </c>
      <c r="F207" s="222" t="s">
        <v>350</v>
      </c>
      <c r="H207" s="223">
        <v>29.31</v>
      </c>
      <c r="I207" s="191"/>
      <c r="L207" s="186"/>
      <c r="M207" s="192"/>
      <c r="N207" s="193"/>
      <c r="O207" s="193"/>
      <c r="P207" s="193"/>
      <c r="Q207" s="193"/>
      <c r="R207" s="193"/>
      <c r="S207" s="193"/>
      <c r="T207" s="194"/>
      <c r="AT207" s="188" t="s">
        <v>190</v>
      </c>
      <c r="AU207" s="188" t="s">
        <v>79</v>
      </c>
      <c r="AV207" s="12" t="s">
        <v>79</v>
      </c>
      <c r="AW207" s="12" t="s">
        <v>33</v>
      </c>
      <c r="AX207" s="12" t="s">
        <v>77</v>
      </c>
      <c r="AY207" s="188" t="s">
        <v>181</v>
      </c>
    </row>
    <row r="208" spans="2:65" s="1" customFormat="1" ht="22.5" customHeight="1">
      <c r="B208" s="173"/>
      <c r="C208" s="174" t="s">
        <v>360</v>
      </c>
      <c r="D208" s="174" t="s">
        <v>183</v>
      </c>
      <c r="E208" s="175" t="s">
        <v>361</v>
      </c>
      <c r="F208" s="176" t="s">
        <v>362</v>
      </c>
      <c r="G208" s="177" t="s">
        <v>186</v>
      </c>
      <c r="H208" s="178">
        <v>29.31</v>
      </c>
      <c r="I208" s="179"/>
      <c r="J208" s="180">
        <f>ROUND(I208*H208,2)</f>
        <v>0</v>
      </c>
      <c r="K208" s="176" t="s">
        <v>187</v>
      </c>
      <c r="L208" s="36"/>
      <c r="M208" s="181" t="s">
        <v>3</v>
      </c>
      <c r="N208" s="182" t="s">
        <v>41</v>
      </c>
      <c r="O208" s="37"/>
      <c r="P208" s="183">
        <f>O208*H208</f>
        <v>0</v>
      </c>
      <c r="Q208" s="183">
        <v>0</v>
      </c>
      <c r="R208" s="183">
        <f>Q208*H208</f>
        <v>0</v>
      </c>
      <c r="S208" s="183">
        <v>0</v>
      </c>
      <c r="T208" s="184">
        <f>S208*H208</f>
        <v>0</v>
      </c>
      <c r="AR208" s="19" t="s">
        <v>188</v>
      </c>
      <c r="AT208" s="19" t="s">
        <v>183</v>
      </c>
      <c r="AU208" s="19" t="s">
        <v>79</v>
      </c>
      <c r="AY208" s="19" t="s">
        <v>181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9" t="s">
        <v>77</v>
      </c>
      <c r="BK208" s="185">
        <f>ROUND(I208*H208,2)</f>
        <v>0</v>
      </c>
      <c r="BL208" s="19" t="s">
        <v>188</v>
      </c>
      <c r="BM208" s="19" t="s">
        <v>363</v>
      </c>
    </row>
    <row r="209" spans="2:65" s="1" customFormat="1" ht="22.5" customHeight="1">
      <c r="B209" s="173"/>
      <c r="C209" s="174" t="s">
        <v>364</v>
      </c>
      <c r="D209" s="174" t="s">
        <v>183</v>
      </c>
      <c r="E209" s="175" t="s">
        <v>365</v>
      </c>
      <c r="F209" s="176" t="s">
        <v>366</v>
      </c>
      <c r="G209" s="177" t="s">
        <v>197</v>
      </c>
      <c r="H209" s="178">
        <v>2.956</v>
      </c>
      <c r="I209" s="179"/>
      <c r="J209" s="180">
        <f>ROUND(I209*H209,2)</f>
        <v>0</v>
      </c>
      <c r="K209" s="176" t="s">
        <v>187</v>
      </c>
      <c r="L209" s="36"/>
      <c r="M209" s="181" t="s">
        <v>3</v>
      </c>
      <c r="N209" s="182" t="s">
        <v>41</v>
      </c>
      <c r="O209" s="37"/>
      <c r="P209" s="183">
        <f>O209*H209</f>
        <v>0</v>
      </c>
      <c r="Q209" s="183">
        <v>0</v>
      </c>
      <c r="R209" s="183">
        <f>Q209*H209</f>
        <v>0</v>
      </c>
      <c r="S209" s="183">
        <v>0</v>
      </c>
      <c r="T209" s="184">
        <f>S209*H209</f>
        <v>0</v>
      </c>
      <c r="AR209" s="19" t="s">
        <v>188</v>
      </c>
      <c r="AT209" s="19" t="s">
        <v>183</v>
      </c>
      <c r="AU209" s="19" t="s">
        <v>79</v>
      </c>
      <c r="AY209" s="19" t="s">
        <v>181</v>
      </c>
      <c r="BE209" s="185">
        <f>IF(N209="základní",J209,0)</f>
        <v>0</v>
      </c>
      <c r="BF209" s="185">
        <f>IF(N209="snížená",J209,0)</f>
        <v>0</v>
      </c>
      <c r="BG209" s="185">
        <f>IF(N209="zákl. přenesená",J209,0)</f>
        <v>0</v>
      </c>
      <c r="BH209" s="185">
        <f>IF(N209="sníž. přenesená",J209,0)</f>
        <v>0</v>
      </c>
      <c r="BI209" s="185">
        <f>IF(N209="nulová",J209,0)</f>
        <v>0</v>
      </c>
      <c r="BJ209" s="19" t="s">
        <v>77</v>
      </c>
      <c r="BK209" s="185">
        <f>ROUND(I209*H209,2)</f>
        <v>0</v>
      </c>
      <c r="BL209" s="19" t="s">
        <v>188</v>
      </c>
      <c r="BM209" s="19" t="s">
        <v>367</v>
      </c>
    </row>
    <row r="210" spans="2:51" s="14" customFormat="1" ht="13.5">
      <c r="B210" s="205"/>
      <c r="D210" s="187" t="s">
        <v>190</v>
      </c>
      <c r="E210" s="206" t="s">
        <v>3</v>
      </c>
      <c r="F210" s="207" t="s">
        <v>368</v>
      </c>
      <c r="H210" s="208" t="s">
        <v>3</v>
      </c>
      <c r="I210" s="209"/>
      <c r="L210" s="205"/>
      <c r="M210" s="210"/>
      <c r="N210" s="211"/>
      <c r="O210" s="211"/>
      <c r="P210" s="211"/>
      <c r="Q210" s="211"/>
      <c r="R210" s="211"/>
      <c r="S210" s="211"/>
      <c r="T210" s="212"/>
      <c r="AT210" s="208" t="s">
        <v>190</v>
      </c>
      <c r="AU210" s="208" t="s">
        <v>79</v>
      </c>
      <c r="AV210" s="14" t="s">
        <v>77</v>
      </c>
      <c r="AW210" s="14" t="s">
        <v>33</v>
      </c>
      <c r="AX210" s="14" t="s">
        <v>70</v>
      </c>
      <c r="AY210" s="208" t="s">
        <v>181</v>
      </c>
    </row>
    <row r="211" spans="2:51" s="12" customFormat="1" ht="13.5">
      <c r="B211" s="186"/>
      <c r="D211" s="187" t="s">
        <v>190</v>
      </c>
      <c r="E211" s="188" t="s">
        <v>3</v>
      </c>
      <c r="F211" s="189" t="s">
        <v>369</v>
      </c>
      <c r="H211" s="190">
        <v>2.956</v>
      </c>
      <c r="I211" s="191"/>
      <c r="L211" s="186"/>
      <c r="M211" s="192"/>
      <c r="N211" s="193"/>
      <c r="O211" s="193"/>
      <c r="P211" s="193"/>
      <c r="Q211" s="193"/>
      <c r="R211" s="193"/>
      <c r="S211" s="193"/>
      <c r="T211" s="194"/>
      <c r="AT211" s="188" t="s">
        <v>190</v>
      </c>
      <c r="AU211" s="188" t="s">
        <v>79</v>
      </c>
      <c r="AV211" s="12" t="s">
        <v>79</v>
      </c>
      <c r="AW211" s="12" t="s">
        <v>33</v>
      </c>
      <c r="AX211" s="12" t="s">
        <v>70</v>
      </c>
      <c r="AY211" s="188" t="s">
        <v>181</v>
      </c>
    </row>
    <row r="212" spans="2:51" s="13" customFormat="1" ht="13.5">
      <c r="B212" s="195"/>
      <c r="D212" s="187" t="s">
        <v>190</v>
      </c>
      <c r="E212" s="224" t="s">
        <v>112</v>
      </c>
      <c r="F212" s="225" t="s">
        <v>194</v>
      </c>
      <c r="H212" s="226">
        <v>2.956</v>
      </c>
      <c r="I212" s="200"/>
      <c r="L212" s="195"/>
      <c r="M212" s="201"/>
      <c r="N212" s="202"/>
      <c r="O212" s="202"/>
      <c r="P212" s="202"/>
      <c r="Q212" s="202"/>
      <c r="R212" s="202"/>
      <c r="S212" s="202"/>
      <c r="T212" s="203"/>
      <c r="AT212" s="204" t="s">
        <v>190</v>
      </c>
      <c r="AU212" s="204" t="s">
        <v>79</v>
      </c>
      <c r="AV212" s="13" t="s">
        <v>188</v>
      </c>
      <c r="AW212" s="13" t="s">
        <v>33</v>
      </c>
      <c r="AX212" s="13" t="s">
        <v>77</v>
      </c>
      <c r="AY212" s="204" t="s">
        <v>181</v>
      </c>
    </row>
    <row r="213" spans="2:63" s="11" customFormat="1" ht="29.85" customHeight="1">
      <c r="B213" s="159"/>
      <c r="D213" s="170" t="s">
        <v>69</v>
      </c>
      <c r="E213" s="171" t="s">
        <v>234</v>
      </c>
      <c r="F213" s="171" t="s">
        <v>370</v>
      </c>
      <c r="I213" s="162"/>
      <c r="J213" s="172">
        <f>BK213</f>
        <v>0</v>
      </c>
      <c r="L213" s="159"/>
      <c r="M213" s="164"/>
      <c r="N213" s="165"/>
      <c r="O213" s="165"/>
      <c r="P213" s="166">
        <f>SUM(P214:P299)</f>
        <v>0</v>
      </c>
      <c r="Q213" s="165"/>
      <c r="R213" s="166">
        <f>SUM(R214:R299)</f>
        <v>12.498828959999999</v>
      </c>
      <c r="S213" s="165"/>
      <c r="T213" s="167">
        <f>SUM(T214:T299)</f>
        <v>0</v>
      </c>
      <c r="AR213" s="160" t="s">
        <v>77</v>
      </c>
      <c r="AT213" s="168" t="s">
        <v>69</v>
      </c>
      <c r="AU213" s="168" t="s">
        <v>77</v>
      </c>
      <c r="AY213" s="160" t="s">
        <v>181</v>
      </c>
      <c r="BK213" s="169">
        <f>SUM(BK214:BK299)</f>
        <v>0</v>
      </c>
    </row>
    <row r="214" spans="2:65" s="1" customFormat="1" ht="22.5" customHeight="1">
      <c r="B214" s="173"/>
      <c r="C214" s="174" t="s">
        <v>371</v>
      </c>
      <c r="D214" s="174" t="s">
        <v>183</v>
      </c>
      <c r="E214" s="175" t="s">
        <v>372</v>
      </c>
      <c r="F214" s="176" t="s">
        <v>373</v>
      </c>
      <c r="G214" s="177" t="s">
        <v>186</v>
      </c>
      <c r="H214" s="178">
        <v>28.52</v>
      </c>
      <c r="I214" s="179"/>
      <c r="J214" s="180">
        <f>ROUND(I214*H214,2)</f>
        <v>0</v>
      </c>
      <c r="K214" s="176" t="s">
        <v>187</v>
      </c>
      <c r="L214" s="36"/>
      <c r="M214" s="181" t="s">
        <v>3</v>
      </c>
      <c r="N214" s="182" t="s">
        <v>41</v>
      </c>
      <c r="O214" s="37"/>
      <c r="P214" s="183">
        <f>O214*H214</f>
        <v>0</v>
      </c>
      <c r="Q214" s="183">
        <v>0.01838</v>
      </c>
      <c r="R214" s="183">
        <f>Q214*H214</f>
        <v>0.5241976</v>
      </c>
      <c r="S214" s="183">
        <v>0</v>
      </c>
      <c r="T214" s="184">
        <f>S214*H214</f>
        <v>0</v>
      </c>
      <c r="AR214" s="19" t="s">
        <v>188</v>
      </c>
      <c r="AT214" s="19" t="s">
        <v>183</v>
      </c>
      <c r="AU214" s="19" t="s">
        <v>79</v>
      </c>
      <c r="AY214" s="19" t="s">
        <v>181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9" t="s">
        <v>77</v>
      </c>
      <c r="BK214" s="185">
        <f>ROUND(I214*H214,2)</f>
        <v>0</v>
      </c>
      <c r="BL214" s="19" t="s">
        <v>188</v>
      </c>
      <c r="BM214" s="19" t="s">
        <v>374</v>
      </c>
    </row>
    <row r="215" spans="2:51" s="12" customFormat="1" ht="13.5">
      <c r="B215" s="186"/>
      <c r="D215" s="187" t="s">
        <v>190</v>
      </c>
      <c r="E215" s="188" t="s">
        <v>3</v>
      </c>
      <c r="F215" s="189" t="s">
        <v>129</v>
      </c>
      <c r="H215" s="190">
        <v>28.52</v>
      </c>
      <c r="I215" s="191"/>
      <c r="L215" s="186"/>
      <c r="M215" s="192"/>
      <c r="N215" s="193"/>
      <c r="O215" s="193"/>
      <c r="P215" s="193"/>
      <c r="Q215" s="193"/>
      <c r="R215" s="193"/>
      <c r="S215" s="193"/>
      <c r="T215" s="194"/>
      <c r="AT215" s="188" t="s">
        <v>190</v>
      </c>
      <c r="AU215" s="188" t="s">
        <v>79</v>
      </c>
      <c r="AV215" s="12" t="s">
        <v>79</v>
      </c>
      <c r="AW215" s="12" t="s">
        <v>33</v>
      </c>
      <c r="AX215" s="12" t="s">
        <v>70</v>
      </c>
      <c r="AY215" s="188" t="s">
        <v>181</v>
      </c>
    </row>
    <row r="216" spans="2:51" s="13" customFormat="1" ht="13.5">
      <c r="B216" s="195"/>
      <c r="D216" s="196" t="s">
        <v>190</v>
      </c>
      <c r="E216" s="197" t="s">
        <v>128</v>
      </c>
      <c r="F216" s="198" t="s">
        <v>194</v>
      </c>
      <c r="H216" s="199">
        <v>28.52</v>
      </c>
      <c r="I216" s="200"/>
      <c r="L216" s="195"/>
      <c r="M216" s="201"/>
      <c r="N216" s="202"/>
      <c r="O216" s="202"/>
      <c r="P216" s="202"/>
      <c r="Q216" s="202"/>
      <c r="R216" s="202"/>
      <c r="S216" s="202"/>
      <c r="T216" s="203"/>
      <c r="AT216" s="204" t="s">
        <v>190</v>
      </c>
      <c r="AU216" s="204" t="s">
        <v>79</v>
      </c>
      <c r="AV216" s="13" t="s">
        <v>188</v>
      </c>
      <c r="AW216" s="13" t="s">
        <v>33</v>
      </c>
      <c r="AX216" s="13" t="s">
        <v>77</v>
      </c>
      <c r="AY216" s="204" t="s">
        <v>181</v>
      </c>
    </row>
    <row r="217" spans="2:65" s="1" customFormat="1" ht="22.5" customHeight="1">
      <c r="B217" s="173"/>
      <c r="C217" s="174" t="s">
        <v>375</v>
      </c>
      <c r="D217" s="174" t="s">
        <v>183</v>
      </c>
      <c r="E217" s="175" t="s">
        <v>376</v>
      </c>
      <c r="F217" s="176" t="s">
        <v>377</v>
      </c>
      <c r="G217" s="177" t="s">
        <v>186</v>
      </c>
      <c r="H217" s="178">
        <v>48.718</v>
      </c>
      <c r="I217" s="179"/>
      <c r="J217" s="180">
        <f>ROUND(I217*H217,2)</f>
        <v>0</v>
      </c>
      <c r="K217" s="176" t="s">
        <v>187</v>
      </c>
      <c r="L217" s="36"/>
      <c r="M217" s="181" t="s">
        <v>3</v>
      </c>
      <c r="N217" s="182" t="s">
        <v>41</v>
      </c>
      <c r="O217" s="37"/>
      <c r="P217" s="183">
        <f>O217*H217</f>
        <v>0</v>
      </c>
      <c r="Q217" s="183">
        <v>0.00489</v>
      </c>
      <c r="R217" s="183">
        <f>Q217*H217</f>
        <v>0.23823102000000002</v>
      </c>
      <c r="S217" s="183">
        <v>0</v>
      </c>
      <c r="T217" s="184">
        <f>S217*H217</f>
        <v>0</v>
      </c>
      <c r="AR217" s="19" t="s">
        <v>188</v>
      </c>
      <c r="AT217" s="19" t="s">
        <v>183</v>
      </c>
      <c r="AU217" s="19" t="s">
        <v>79</v>
      </c>
      <c r="AY217" s="19" t="s">
        <v>181</v>
      </c>
      <c r="BE217" s="185">
        <f>IF(N217="základní",J217,0)</f>
        <v>0</v>
      </c>
      <c r="BF217" s="185">
        <f>IF(N217="snížená",J217,0)</f>
        <v>0</v>
      </c>
      <c r="BG217" s="185">
        <f>IF(N217="zákl. přenesená",J217,0)</f>
        <v>0</v>
      </c>
      <c r="BH217" s="185">
        <f>IF(N217="sníž. přenesená",J217,0)</f>
        <v>0</v>
      </c>
      <c r="BI217" s="185">
        <f>IF(N217="nulová",J217,0)</f>
        <v>0</v>
      </c>
      <c r="BJ217" s="19" t="s">
        <v>77</v>
      </c>
      <c r="BK217" s="185">
        <f>ROUND(I217*H217,2)</f>
        <v>0</v>
      </c>
      <c r="BL217" s="19" t="s">
        <v>188</v>
      </c>
      <c r="BM217" s="19" t="s">
        <v>378</v>
      </c>
    </row>
    <row r="218" spans="2:51" s="12" customFormat="1" ht="13.5">
      <c r="B218" s="186"/>
      <c r="D218" s="196" t="s">
        <v>190</v>
      </c>
      <c r="E218" s="221" t="s">
        <v>3</v>
      </c>
      <c r="F218" s="222" t="s">
        <v>126</v>
      </c>
      <c r="H218" s="223">
        <v>48.718</v>
      </c>
      <c r="I218" s="191"/>
      <c r="L218" s="186"/>
      <c r="M218" s="192"/>
      <c r="N218" s="193"/>
      <c r="O218" s="193"/>
      <c r="P218" s="193"/>
      <c r="Q218" s="193"/>
      <c r="R218" s="193"/>
      <c r="S218" s="193"/>
      <c r="T218" s="194"/>
      <c r="AT218" s="188" t="s">
        <v>190</v>
      </c>
      <c r="AU218" s="188" t="s">
        <v>79</v>
      </c>
      <c r="AV218" s="12" t="s">
        <v>79</v>
      </c>
      <c r="AW218" s="12" t="s">
        <v>33</v>
      </c>
      <c r="AX218" s="12" t="s">
        <v>77</v>
      </c>
      <c r="AY218" s="188" t="s">
        <v>181</v>
      </c>
    </row>
    <row r="219" spans="2:65" s="1" customFormat="1" ht="22.5" customHeight="1">
      <c r="B219" s="173"/>
      <c r="C219" s="174" t="s">
        <v>379</v>
      </c>
      <c r="D219" s="174" t="s">
        <v>183</v>
      </c>
      <c r="E219" s="175" t="s">
        <v>380</v>
      </c>
      <c r="F219" s="176" t="s">
        <v>381</v>
      </c>
      <c r="G219" s="177" t="s">
        <v>186</v>
      </c>
      <c r="H219" s="178">
        <v>48.718</v>
      </c>
      <c r="I219" s="179"/>
      <c r="J219" s="180">
        <f>ROUND(I219*H219,2)</f>
        <v>0</v>
      </c>
      <c r="K219" s="176" t="s">
        <v>187</v>
      </c>
      <c r="L219" s="36"/>
      <c r="M219" s="181" t="s">
        <v>3</v>
      </c>
      <c r="N219" s="182" t="s">
        <v>41</v>
      </c>
      <c r="O219" s="37"/>
      <c r="P219" s="183">
        <f>O219*H219</f>
        <v>0</v>
      </c>
      <c r="Q219" s="183">
        <v>0.00438</v>
      </c>
      <c r="R219" s="183">
        <f>Q219*H219</f>
        <v>0.21338484000000002</v>
      </c>
      <c r="S219" s="183">
        <v>0</v>
      </c>
      <c r="T219" s="184">
        <f>S219*H219</f>
        <v>0</v>
      </c>
      <c r="AR219" s="19" t="s">
        <v>188</v>
      </c>
      <c r="AT219" s="19" t="s">
        <v>183</v>
      </c>
      <c r="AU219" s="19" t="s">
        <v>79</v>
      </c>
      <c r="AY219" s="19" t="s">
        <v>181</v>
      </c>
      <c r="BE219" s="185">
        <f>IF(N219="základní",J219,0)</f>
        <v>0</v>
      </c>
      <c r="BF219" s="185">
        <f>IF(N219="snížená",J219,0)</f>
        <v>0</v>
      </c>
      <c r="BG219" s="185">
        <f>IF(N219="zákl. přenesená",J219,0)</f>
        <v>0</v>
      </c>
      <c r="BH219" s="185">
        <f>IF(N219="sníž. přenesená",J219,0)</f>
        <v>0</v>
      </c>
      <c r="BI219" s="185">
        <f>IF(N219="nulová",J219,0)</f>
        <v>0</v>
      </c>
      <c r="BJ219" s="19" t="s">
        <v>77</v>
      </c>
      <c r="BK219" s="185">
        <f>ROUND(I219*H219,2)</f>
        <v>0</v>
      </c>
      <c r="BL219" s="19" t="s">
        <v>188</v>
      </c>
      <c r="BM219" s="19" t="s">
        <v>382</v>
      </c>
    </row>
    <row r="220" spans="2:51" s="12" customFormat="1" ht="13.5">
      <c r="B220" s="186"/>
      <c r="D220" s="187" t="s">
        <v>190</v>
      </c>
      <c r="E220" s="188" t="s">
        <v>3</v>
      </c>
      <c r="F220" s="189" t="s">
        <v>383</v>
      </c>
      <c r="H220" s="190">
        <v>54.05</v>
      </c>
      <c r="I220" s="191"/>
      <c r="L220" s="186"/>
      <c r="M220" s="192"/>
      <c r="N220" s="193"/>
      <c r="O220" s="193"/>
      <c r="P220" s="193"/>
      <c r="Q220" s="193"/>
      <c r="R220" s="193"/>
      <c r="S220" s="193"/>
      <c r="T220" s="194"/>
      <c r="AT220" s="188" t="s">
        <v>190</v>
      </c>
      <c r="AU220" s="188" t="s">
        <v>79</v>
      </c>
      <c r="AV220" s="12" t="s">
        <v>79</v>
      </c>
      <c r="AW220" s="12" t="s">
        <v>33</v>
      </c>
      <c r="AX220" s="12" t="s">
        <v>70</v>
      </c>
      <c r="AY220" s="188" t="s">
        <v>181</v>
      </c>
    </row>
    <row r="221" spans="2:51" s="12" customFormat="1" ht="13.5">
      <c r="B221" s="186"/>
      <c r="D221" s="187" t="s">
        <v>190</v>
      </c>
      <c r="E221" s="188" t="s">
        <v>3</v>
      </c>
      <c r="F221" s="189" t="s">
        <v>384</v>
      </c>
      <c r="H221" s="190">
        <v>-9.72</v>
      </c>
      <c r="I221" s="191"/>
      <c r="L221" s="186"/>
      <c r="M221" s="192"/>
      <c r="N221" s="193"/>
      <c r="O221" s="193"/>
      <c r="P221" s="193"/>
      <c r="Q221" s="193"/>
      <c r="R221" s="193"/>
      <c r="S221" s="193"/>
      <c r="T221" s="194"/>
      <c r="AT221" s="188" t="s">
        <v>190</v>
      </c>
      <c r="AU221" s="188" t="s">
        <v>79</v>
      </c>
      <c r="AV221" s="12" t="s">
        <v>79</v>
      </c>
      <c r="AW221" s="12" t="s">
        <v>33</v>
      </c>
      <c r="AX221" s="12" t="s">
        <v>70</v>
      </c>
      <c r="AY221" s="188" t="s">
        <v>181</v>
      </c>
    </row>
    <row r="222" spans="2:51" s="12" customFormat="1" ht="13.5">
      <c r="B222" s="186"/>
      <c r="D222" s="187" t="s">
        <v>190</v>
      </c>
      <c r="E222" s="188" t="s">
        <v>3</v>
      </c>
      <c r="F222" s="189" t="s">
        <v>385</v>
      </c>
      <c r="H222" s="190">
        <v>1.12</v>
      </c>
      <c r="I222" s="191"/>
      <c r="L222" s="186"/>
      <c r="M222" s="192"/>
      <c r="N222" s="193"/>
      <c r="O222" s="193"/>
      <c r="P222" s="193"/>
      <c r="Q222" s="193"/>
      <c r="R222" s="193"/>
      <c r="S222" s="193"/>
      <c r="T222" s="194"/>
      <c r="AT222" s="188" t="s">
        <v>190</v>
      </c>
      <c r="AU222" s="188" t="s">
        <v>79</v>
      </c>
      <c r="AV222" s="12" t="s">
        <v>79</v>
      </c>
      <c r="AW222" s="12" t="s">
        <v>33</v>
      </c>
      <c r="AX222" s="12" t="s">
        <v>70</v>
      </c>
      <c r="AY222" s="188" t="s">
        <v>181</v>
      </c>
    </row>
    <row r="223" spans="2:51" s="12" customFormat="1" ht="13.5">
      <c r="B223" s="186"/>
      <c r="D223" s="187" t="s">
        <v>190</v>
      </c>
      <c r="E223" s="188" t="s">
        <v>3</v>
      </c>
      <c r="F223" s="189" t="s">
        <v>386</v>
      </c>
      <c r="H223" s="190">
        <v>1.018</v>
      </c>
      <c r="I223" s="191"/>
      <c r="L223" s="186"/>
      <c r="M223" s="192"/>
      <c r="N223" s="193"/>
      <c r="O223" s="193"/>
      <c r="P223" s="193"/>
      <c r="Q223" s="193"/>
      <c r="R223" s="193"/>
      <c r="S223" s="193"/>
      <c r="T223" s="194"/>
      <c r="AT223" s="188" t="s">
        <v>190</v>
      </c>
      <c r="AU223" s="188" t="s">
        <v>79</v>
      </c>
      <c r="AV223" s="12" t="s">
        <v>79</v>
      </c>
      <c r="AW223" s="12" t="s">
        <v>33</v>
      </c>
      <c r="AX223" s="12" t="s">
        <v>70</v>
      </c>
      <c r="AY223" s="188" t="s">
        <v>181</v>
      </c>
    </row>
    <row r="224" spans="2:51" s="12" customFormat="1" ht="13.5">
      <c r="B224" s="186"/>
      <c r="D224" s="187" t="s">
        <v>190</v>
      </c>
      <c r="E224" s="188" t="s">
        <v>3</v>
      </c>
      <c r="F224" s="189" t="s">
        <v>387</v>
      </c>
      <c r="H224" s="190">
        <v>2.25</v>
      </c>
      <c r="I224" s="191"/>
      <c r="L224" s="186"/>
      <c r="M224" s="192"/>
      <c r="N224" s="193"/>
      <c r="O224" s="193"/>
      <c r="P224" s="193"/>
      <c r="Q224" s="193"/>
      <c r="R224" s="193"/>
      <c r="S224" s="193"/>
      <c r="T224" s="194"/>
      <c r="AT224" s="188" t="s">
        <v>190</v>
      </c>
      <c r="AU224" s="188" t="s">
        <v>79</v>
      </c>
      <c r="AV224" s="12" t="s">
        <v>79</v>
      </c>
      <c r="AW224" s="12" t="s">
        <v>33</v>
      </c>
      <c r="AX224" s="12" t="s">
        <v>70</v>
      </c>
      <c r="AY224" s="188" t="s">
        <v>181</v>
      </c>
    </row>
    <row r="225" spans="2:51" s="13" customFormat="1" ht="13.5">
      <c r="B225" s="195"/>
      <c r="D225" s="196" t="s">
        <v>190</v>
      </c>
      <c r="E225" s="197" t="s">
        <v>126</v>
      </c>
      <c r="F225" s="198" t="s">
        <v>194</v>
      </c>
      <c r="H225" s="199">
        <v>48.718</v>
      </c>
      <c r="I225" s="200"/>
      <c r="L225" s="195"/>
      <c r="M225" s="201"/>
      <c r="N225" s="202"/>
      <c r="O225" s="202"/>
      <c r="P225" s="202"/>
      <c r="Q225" s="202"/>
      <c r="R225" s="202"/>
      <c r="S225" s="202"/>
      <c r="T225" s="203"/>
      <c r="AT225" s="204" t="s">
        <v>190</v>
      </c>
      <c r="AU225" s="204" t="s">
        <v>79</v>
      </c>
      <c r="AV225" s="13" t="s">
        <v>188</v>
      </c>
      <c r="AW225" s="13" t="s">
        <v>33</v>
      </c>
      <c r="AX225" s="13" t="s">
        <v>77</v>
      </c>
      <c r="AY225" s="204" t="s">
        <v>181</v>
      </c>
    </row>
    <row r="226" spans="2:65" s="1" customFormat="1" ht="22.5" customHeight="1">
      <c r="B226" s="173"/>
      <c r="C226" s="174" t="s">
        <v>388</v>
      </c>
      <c r="D226" s="174" t="s">
        <v>183</v>
      </c>
      <c r="E226" s="175" t="s">
        <v>389</v>
      </c>
      <c r="F226" s="176" t="s">
        <v>390</v>
      </c>
      <c r="G226" s="177" t="s">
        <v>243</v>
      </c>
      <c r="H226" s="178">
        <v>27.9</v>
      </c>
      <c r="I226" s="179"/>
      <c r="J226" s="180">
        <f>ROUND(I226*H226,2)</f>
        <v>0</v>
      </c>
      <c r="K226" s="176" t="s">
        <v>187</v>
      </c>
      <c r="L226" s="36"/>
      <c r="M226" s="181" t="s">
        <v>3</v>
      </c>
      <c r="N226" s="182" t="s">
        <v>41</v>
      </c>
      <c r="O226" s="37"/>
      <c r="P226" s="183">
        <f>O226*H226</f>
        <v>0</v>
      </c>
      <c r="Q226" s="183">
        <v>0.0015</v>
      </c>
      <c r="R226" s="183">
        <f>Q226*H226</f>
        <v>0.04185</v>
      </c>
      <c r="S226" s="183">
        <v>0</v>
      </c>
      <c r="T226" s="184">
        <f>S226*H226</f>
        <v>0</v>
      </c>
      <c r="AR226" s="19" t="s">
        <v>188</v>
      </c>
      <c r="AT226" s="19" t="s">
        <v>183</v>
      </c>
      <c r="AU226" s="19" t="s">
        <v>79</v>
      </c>
      <c r="AY226" s="19" t="s">
        <v>181</v>
      </c>
      <c r="BE226" s="185">
        <f>IF(N226="základní",J226,0)</f>
        <v>0</v>
      </c>
      <c r="BF226" s="185">
        <f>IF(N226="snížená",J226,0)</f>
        <v>0</v>
      </c>
      <c r="BG226" s="185">
        <f>IF(N226="zákl. přenesená",J226,0)</f>
        <v>0</v>
      </c>
      <c r="BH226" s="185">
        <f>IF(N226="sníž. přenesená",J226,0)</f>
        <v>0</v>
      </c>
      <c r="BI226" s="185">
        <f>IF(N226="nulová",J226,0)</f>
        <v>0</v>
      </c>
      <c r="BJ226" s="19" t="s">
        <v>77</v>
      </c>
      <c r="BK226" s="185">
        <f>ROUND(I226*H226,2)</f>
        <v>0</v>
      </c>
      <c r="BL226" s="19" t="s">
        <v>188</v>
      </c>
      <c r="BM226" s="19" t="s">
        <v>391</v>
      </c>
    </row>
    <row r="227" spans="2:51" s="14" customFormat="1" ht="13.5">
      <c r="B227" s="205"/>
      <c r="D227" s="187" t="s">
        <v>190</v>
      </c>
      <c r="E227" s="206" t="s">
        <v>3</v>
      </c>
      <c r="F227" s="207" t="s">
        <v>392</v>
      </c>
      <c r="H227" s="208" t="s">
        <v>3</v>
      </c>
      <c r="I227" s="209"/>
      <c r="L227" s="205"/>
      <c r="M227" s="210"/>
      <c r="N227" s="211"/>
      <c r="O227" s="211"/>
      <c r="P227" s="211"/>
      <c r="Q227" s="211"/>
      <c r="R227" s="211"/>
      <c r="S227" s="211"/>
      <c r="T227" s="212"/>
      <c r="AT227" s="208" t="s">
        <v>190</v>
      </c>
      <c r="AU227" s="208" t="s">
        <v>79</v>
      </c>
      <c r="AV227" s="14" t="s">
        <v>77</v>
      </c>
      <c r="AW227" s="14" t="s">
        <v>33</v>
      </c>
      <c r="AX227" s="14" t="s">
        <v>70</v>
      </c>
      <c r="AY227" s="208" t="s">
        <v>181</v>
      </c>
    </row>
    <row r="228" spans="2:51" s="12" customFormat="1" ht="13.5">
      <c r="B228" s="186"/>
      <c r="D228" s="187" t="s">
        <v>190</v>
      </c>
      <c r="E228" s="188" t="s">
        <v>3</v>
      </c>
      <c r="F228" s="189" t="s">
        <v>393</v>
      </c>
      <c r="H228" s="190">
        <v>7.5</v>
      </c>
      <c r="I228" s="191"/>
      <c r="L228" s="186"/>
      <c r="M228" s="192"/>
      <c r="N228" s="193"/>
      <c r="O228" s="193"/>
      <c r="P228" s="193"/>
      <c r="Q228" s="193"/>
      <c r="R228" s="193"/>
      <c r="S228" s="193"/>
      <c r="T228" s="194"/>
      <c r="AT228" s="188" t="s">
        <v>190</v>
      </c>
      <c r="AU228" s="188" t="s">
        <v>79</v>
      </c>
      <c r="AV228" s="12" t="s">
        <v>79</v>
      </c>
      <c r="AW228" s="12" t="s">
        <v>33</v>
      </c>
      <c r="AX228" s="12" t="s">
        <v>70</v>
      </c>
      <c r="AY228" s="188" t="s">
        <v>181</v>
      </c>
    </row>
    <row r="229" spans="2:51" s="12" customFormat="1" ht="13.5">
      <c r="B229" s="186"/>
      <c r="D229" s="187" t="s">
        <v>190</v>
      </c>
      <c r="E229" s="188" t="s">
        <v>3</v>
      </c>
      <c r="F229" s="189" t="s">
        <v>394</v>
      </c>
      <c r="H229" s="190">
        <v>9.6</v>
      </c>
      <c r="I229" s="191"/>
      <c r="L229" s="186"/>
      <c r="M229" s="192"/>
      <c r="N229" s="193"/>
      <c r="O229" s="193"/>
      <c r="P229" s="193"/>
      <c r="Q229" s="193"/>
      <c r="R229" s="193"/>
      <c r="S229" s="193"/>
      <c r="T229" s="194"/>
      <c r="AT229" s="188" t="s">
        <v>190</v>
      </c>
      <c r="AU229" s="188" t="s">
        <v>79</v>
      </c>
      <c r="AV229" s="12" t="s">
        <v>79</v>
      </c>
      <c r="AW229" s="12" t="s">
        <v>33</v>
      </c>
      <c r="AX229" s="12" t="s">
        <v>70</v>
      </c>
      <c r="AY229" s="188" t="s">
        <v>181</v>
      </c>
    </row>
    <row r="230" spans="2:51" s="14" customFormat="1" ht="13.5">
      <c r="B230" s="205"/>
      <c r="D230" s="187" t="s">
        <v>190</v>
      </c>
      <c r="E230" s="206" t="s">
        <v>3</v>
      </c>
      <c r="F230" s="207" t="s">
        <v>395</v>
      </c>
      <c r="H230" s="208" t="s">
        <v>3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8" t="s">
        <v>190</v>
      </c>
      <c r="AU230" s="208" t="s">
        <v>79</v>
      </c>
      <c r="AV230" s="14" t="s">
        <v>77</v>
      </c>
      <c r="AW230" s="14" t="s">
        <v>33</v>
      </c>
      <c r="AX230" s="14" t="s">
        <v>70</v>
      </c>
      <c r="AY230" s="208" t="s">
        <v>181</v>
      </c>
    </row>
    <row r="231" spans="2:51" s="12" customFormat="1" ht="13.5">
      <c r="B231" s="186"/>
      <c r="D231" s="187" t="s">
        <v>190</v>
      </c>
      <c r="E231" s="188" t="s">
        <v>3</v>
      </c>
      <c r="F231" s="189" t="s">
        <v>396</v>
      </c>
      <c r="H231" s="190">
        <v>4.8</v>
      </c>
      <c r="I231" s="191"/>
      <c r="L231" s="186"/>
      <c r="M231" s="192"/>
      <c r="N231" s="193"/>
      <c r="O231" s="193"/>
      <c r="P231" s="193"/>
      <c r="Q231" s="193"/>
      <c r="R231" s="193"/>
      <c r="S231" s="193"/>
      <c r="T231" s="194"/>
      <c r="AT231" s="188" t="s">
        <v>190</v>
      </c>
      <c r="AU231" s="188" t="s">
        <v>79</v>
      </c>
      <c r="AV231" s="12" t="s">
        <v>79</v>
      </c>
      <c r="AW231" s="12" t="s">
        <v>33</v>
      </c>
      <c r="AX231" s="12" t="s">
        <v>70</v>
      </c>
      <c r="AY231" s="188" t="s">
        <v>181</v>
      </c>
    </row>
    <row r="232" spans="2:51" s="12" customFormat="1" ht="13.5">
      <c r="B232" s="186"/>
      <c r="D232" s="187" t="s">
        <v>190</v>
      </c>
      <c r="E232" s="188" t="s">
        <v>3</v>
      </c>
      <c r="F232" s="189" t="s">
        <v>397</v>
      </c>
      <c r="H232" s="190">
        <v>6</v>
      </c>
      <c r="I232" s="191"/>
      <c r="L232" s="186"/>
      <c r="M232" s="192"/>
      <c r="N232" s="193"/>
      <c r="O232" s="193"/>
      <c r="P232" s="193"/>
      <c r="Q232" s="193"/>
      <c r="R232" s="193"/>
      <c r="S232" s="193"/>
      <c r="T232" s="194"/>
      <c r="AT232" s="188" t="s">
        <v>190</v>
      </c>
      <c r="AU232" s="188" t="s">
        <v>79</v>
      </c>
      <c r="AV232" s="12" t="s">
        <v>79</v>
      </c>
      <c r="AW232" s="12" t="s">
        <v>33</v>
      </c>
      <c r="AX232" s="12" t="s">
        <v>70</v>
      </c>
      <c r="AY232" s="188" t="s">
        <v>181</v>
      </c>
    </row>
    <row r="233" spans="2:51" s="13" customFormat="1" ht="13.5">
      <c r="B233" s="195"/>
      <c r="D233" s="196" t="s">
        <v>190</v>
      </c>
      <c r="E233" s="197" t="s">
        <v>3</v>
      </c>
      <c r="F233" s="198" t="s">
        <v>194</v>
      </c>
      <c r="H233" s="199">
        <v>27.9</v>
      </c>
      <c r="I233" s="200"/>
      <c r="L233" s="195"/>
      <c r="M233" s="201"/>
      <c r="N233" s="202"/>
      <c r="O233" s="202"/>
      <c r="P233" s="202"/>
      <c r="Q233" s="202"/>
      <c r="R233" s="202"/>
      <c r="S233" s="202"/>
      <c r="T233" s="203"/>
      <c r="AT233" s="204" t="s">
        <v>190</v>
      </c>
      <c r="AU233" s="204" t="s">
        <v>79</v>
      </c>
      <c r="AV233" s="13" t="s">
        <v>188</v>
      </c>
      <c r="AW233" s="13" t="s">
        <v>33</v>
      </c>
      <c r="AX233" s="13" t="s">
        <v>77</v>
      </c>
      <c r="AY233" s="204" t="s">
        <v>181</v>
      </c>
    </row>
    <row r="234" spans="2:65" s="1" customFormat="1" ht="22.5" customHeight="1">
      <c r="B234" s="173"/>
      <c r="C234" s="174" t="s">
        <v>398</v>
      </c>
      <c r="D234" s="174" t="s">
        <v>183</v>
      </c>
      <c r="E234" s="175" t="s">
        <v>399</v>
      </c>
      <c r="F234" s="176" t="s">
        <v>400</v>
      </c>
      <c r="G234" s="177" t="s">
        <v>401</v>
      </c>
      <c r="H234" s="178">
        <v>1</v>
      </c>
      <c r="I234" s="179"/>
      <c r="J234" s="180">
        <f>ROUND(I234*H234,2)</f>
        <v>0</v>
      </c>
      <c r="K234" s="176" t="s">
        <v>3</v>
      </c>
      <c r="L234" s="36"/>
      <c r="M234" s="181" t="s">
        <v>3</v>
      </c>
      <c r="N234" s="182" t="s">
        <v>41</v>
      </c>
      <c r="O234" s="37"/>
      <c r="P234" s="183">
        <f>O234*H234</f>
        <v>0</v>
      </c>
      <c r="Q234" s="183">
        <v>0</v>
      </c>
      <c r="R234" s="183">
        <f>Q234*H234</f>
        <v>0</v>
      </c>
      <c r="S234" s="183">
        <v>0</v>
      </c>
      <c r="T234" s="184">
        <f>S234*H234</f>
        <v>0</v>
      </c>
      <c r="AR234" s="19" t="s">
        <v>188</v>
      </c>
      <c r="AT234" s="19" t="s">
        <v>183</v>
      </c>
      <c r="AU234" s="19" t="s">
        <v>79</v>
      </c>
      <c r="AY234" s="19" t="s">
        <v>181</v>
      </c>
      <c r="BE234" s="185">
        <f>IF(N234="základní",J234,0)</f>
        <v>0</v>
      </c>
      <c r="BF234" s="185">
        <f>IF(N234="snížená",J234,0)</f>
        <v>0</v>
      </c>
      <c r="BG234" s="185">
        <f>IF(N234="zákl. přenesená",J234,0)</f>
        <v>0</v>
      </c>
      <c r="BH234" s="185">
        <f>IF(N234="sníž. přenesená",J234,0)</f>
        <v>0</v>
      </c>
      <c r="BI234" s="185">
        <f>IF(N234="nulová",J234,0)</f>
        <v>0</v>
      </c>
      <c r="BJ234" s="19" t="s">
        <v>77</v>
      </c>
      <c r="BK234" s="185">
        <f>ROUND(I234*H234,2)</f>
        <v>0</v>
      </c>
      <c r="BL234" s="19" t="s">
        <v>188</v>
      </c>
      <c r="BM234" s="19" t="s">
        <v>402</v>
      </c>
    </row>
    <row r="235" spans="2:65" s="1" customFormat="1" ht="22.5" customHeight="1">
      <c r="B235" s="173"/>
      <c r="C235" s="174" t="s">
        <v>403</v>
      </c>
      <c r="D235" s="174" t="s">
        <v>183</v>
      </c>
      <c r="E235" s="175" t="s">
        <v>404</v>
      </c>
      <c r="F235" s="176" t="s">
        <v>405</v>
      </c>
      <c r="G235" s="177" t="s">
        <v>186</v>
      </c>
      <c r="H235" s="178">
        <v>16.935</v>
      </c>
      <c r="I235" s="179"/>
      <c r="J235" s="180">
        <f>ROUND(I235*H235,2)</f>
        <v>0</v>
      </c>
      <c r="K235" s="176" t="s">
        <v>187</v>
      </c>
      <c r="L235" s="36"/>
      <c r="M235" s="181" t="s">
        <v>3</v>
      </c>
      <c r="N235" s="182" t="s">
        <v>41</v>
      </c>
      <c r="O235" s="37"/>
      <c r="P235" s="183">
        <f>O235*H235</f>
        <v>0</v>
      </c>
      <c r="Q235" s="183">
        <v>0.00832</v>
      </c>
      <c r="R235" s="183">
        <f>Q235*H235</f>
        <v>0.14089919999999997</v>
      </c>
      <c r="S235" s="183">
        <v>0</v>
      </c>
      <c r="T235" s="184">
        <f>S235*H235</f>
        <v>0</v>
      </c>
      <c r="AR235" s="19" t="s">
        <v>188</v>
      </c>
      <c r="AT235" s="19" t="s">
        <v>183</v>
      </c>
      <c r="AU235" s="19" t="s">
        <v>79</v>
      </c>
      <c r="AY235" s="19" t="s">
        <v>181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9" t="s">
        <v>77</v>
      </c>
      <c r="BK235" s="185">
        <f>ROUND(I235*H235,2)</f>
        <v>0</v>
      </c>
      <c r="BL235" s="19" t="s">
        <v>188</v>
      </c>
      <c r="BM235" s="19" t="s">
        <v>406</v>
      </c>
    </row>
    <row r="236" spans="2:51" s="14" customFormat="1" ht="13.5">
      <c r="B236" s="205"/>
      <c r="D236" s="187" t="s">
        <v>190</v>
      </c>
      <c r="E236" s="206" t="s">
        <v>3</v>
      </c>
      <c r="F236" s="207" t="s">
        <v>407</v>
      </c>
      <c r="H236" s="208" t="s">
        <v>3</v>
      </c>
      <c r="I236" s="209"/>
      <c r="L236" s="205"/>
      <c r="M236" s="210"/>
      <c r="N236" s="211"/>
      <c r="O236" s="211"/>
      <c r="P236" s="211"/>
      <c r="Q236" s="211"/>
      <c r="R236" s="211"/>
      <c r="S236" s="211"/>
      <c r="T236" s="212"/>
      <c r="AT236" s="208" t="s">
        <v>190</v>
      </c>
      <c r="AU236" s="208" t="s">
        <v>79</v>
      </c>
      <c r="AV236" s="14" t="s">
        <v>77</v>
      </c>
      <c r="AW236" s="14" t="s">
        <v>33</v>
      </c>
      <c r="AX236" s="14" t="s">
        <v>70</v>
      </c>
      <c r="AY236" s="208" t="s">
        <v>181</v>
      </c>
    </row>
    <row r="237" spans="2:51" s="12" customFormat="1" ht="13.5">
      <c r="B237" s="186"/>
      <c r="D237" s="187" t="s">
        <v>190</v>
      </c>
      <c r="E237" s="188" t="s">
        <v>3</v>
      </c>
      <c r="F237" s="189" t="s">
        <v>408</v>
      </c>
      <c r="H237" s="190">
        <v>6.15</v>
      </c>
      <c r="I237" s="191"/>
      <c r="L237" s="186"/>
      <c r="M237" s="192"/>
      <c r="N237" s="193"/>
      <c r="O237" s="193"/>
      <c r="P237" s="193"/>
      <c r="Q237" s="193"/>
      <c r="R237" s="193"/>
      <c r="S237" s="193"/>
      <c r="T237" s="194"/>
      <c r="AT237" s="188" t="s">
        <v>190</v>
      </c>
      <c r="AU237" s="188" t="s">
        <v>79</v>
      </c>
      <c r="AV237" s="12" t="s">
        <v>79</v>
      </c>
      <c r="AW237" s="12" t="s">
        <v>33</v>
      </c>
      <c r="AX237" s="12" t="s">
        <v>70</v>
      </c>
      <c r="AY237" s="188" t="s">
        <v>181</v>
      </c>
    </row>
    <row r="238" spans="2:51" s="12" customFormat="1" ht="13.5">
      <c r="B238" s="186"/>
      <c r="D238" s="187" t="s">
        <v>190</v>
      </c>
      <c r="E238" s="188" t="s">
        <v>3</v>
      </c>
      <c r="F238" s="189" t="s">
        <v>409</v>
      </c>
      <c r="H238" s="190">
        <v>4.725</v>
      </c>
      <c r="I238" s="191"/>
      <c r="L238" s="186"/>
      <c r="M238" s="192"/>
      <c r="N238" s="193"/>
      <c r="O238" s="193"/>
      <c r="P238" s="193"/>
      <c r="Q238" s="193"/>
      <c r="R238" s="193"/>
      <c r="S238" s="193"/>
      <c r="T238" s="194"/>
      <c r="AT238" s="188" t="s">
        <v>190</v>
      </c>
      <c r="AU238" s="188" t="s">
        <v>79</v>
      </c>
      <c r="AV238" s="12" t="s">
        <v>79</v>
      </c>
      <c r="AW238" s="12" t="s">
        <v>33</v>
      </c>
      <c r="AX238" s="12" t="s">
        <v>70</v>
      </c>
      <c r="AY238" s="188" t="s">
        <v>181</v>
      </c>
    </row>
    <row r="239" spans="2:51" s="12" customFormat="1" ht="13.5">
      <c r="B239" s="186"/>
      <c r="D239" s="187" t="s">
        <v>190</v>
      </c>
      <c r="E239" s="188" t="s">
        <v>3</v>
      </c>
      <c r="F239" s="189" t="s">
        <v>410</v>
      </c>
      <c r="H239" s="190">
        <v>6.06</v>
      </c>
      <c r="I239" s="191"/>
      <c r="L239" s="186"/>
      <c r="M239" s="192"/>
      <c r="N239" s="193"/>
      <c r="O239" s="193"/>
      <c r="P239" s="193"/>
      <c r="Q239" s="193"/>
      <c r="R239" s="193"/>
      <c r="S239" s="193"/>
      <c r="T239" s="194"/>
      <c r="AT239" s="188" t="s">
        <v>190</v>
      </c>
      <c r="AU239" s="188" t="s">
        <v>79</v>
      </c>
      <c r="AV239" s="12" t="s">
        <v>79</v>
      </c>
      <c r="AW239" s="12" t="s">
        <v>33</v>
      </c>
      <c r="AX239" s="12" t="s">
        <v>70</v>
      </c>
      <c r="AY239" s="188" t="s">
        <v>181</v>
      </c>
    </row>
    <row r="240" spans="2:51" s="13" customFormat="1" ht="13.5">
      <c r="B240" s="195"/>
      <c r="D240" s="196" t="s">
        <v>190</v>
      </c>
      <c r="E240" s="197" t="s">
        <v>124</v>
      </c>
      <c r="F240" s="198" t="s">
        <v>194</v>
      </c>
      <c r="H240" s="199">
        <v>16.935</v>
      </c>
      <c r="I240" s="200"/>
      <c r="L240" s="195"/>
      <c r="M240" s="201"/>
      <c r="N240" s="202"/>
      <c r="O240" s="202"/>
      <c r="P240" s="202"/>
      <c r="Q240" s="202"/>
      <c r="R240" s="202"/>
      <c r="S240" s="202"/>
      <c r="T240" s="203"/>
      <c r="AT240" s="204" t="s">
        <v>190</v>
      </c>
      <c r="AU240" s="204" t="s">
        <v>79</v>
      </c>
      <c r="AV240" s="13" t="s">
        <v>188</v>
      </c>
      <c r="AW240" s="13" t="s">
        <v>33</v>
      </c>
      <c r="AX240" s="13" t="s">
        <v>77</v>
      </c>
      <c r="AY240" s="204" t="s">
        <v>181</v>
      </c>
    </row>
    <row r="241" spans="2:65" s="1" customFormat="1" ht="22.5" customHeight="1">
      <c r="B241" s="173"/>
      <c r="C241" s="227" t="s">
        <v>411</v>
      </c>
      <c r="D241" s="227" t="s">
        <v>315</v>
      </c>
      <c r="E241" s="228" t="s">
        <v>412</v>
      </c>
      <c r="F241" s="229" t="s">
        <v>413</v>
      </c>
      <c r="G241" s="230" t="s">
        <v>186</v>
      </c>
      <c r="H241" s="231">
        <v>17.274</v>
      </c>
      <c r="I241" s="232"/>
      <c r="J241" s="233">
        <f>ROUND(I241*H241,2)</f>
        <v>0</v>
      </c>
      <c r="K241" s="229" t="s">
        <v>187</v>
      </c>
      <c r="L241" s="234"/>
      <c r="M241" s="235" t="s">
        <v>3</v>
      </c>
      <c r="N241" s="236" t="s">
        <v>41</v>
      </c>
      <c r="O241" s="37"/>
      <c r="P241" s="183">
        <f>O241*H241</f>
        <v>0</v>
      </c>
      <c r="Q241" s="183">
        <v>0.0035</v>
      </c>
      <c r="R241" s="183">
        <f>Q241*H241</f>
        <v>0.060459000000000006</v>
      </c>
      <c r="S241" s="183">
        <v>0</v>
      </c>
      <c r="T241" s="184">
        <f>S241*H241</f>
        <v>0</v>
      </c>
      <c r="AR241" s="19" t="s">
        <v>246</v>
      </c>
      <c r="AT241" s="19" t="s">
        <v>315</v>
      </c>
      <c r="AU241" s="19" t="s">
        <v>79</v>
      </c>
      <c r="AY241" s="19" t="s">
        <v>181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19" t="s">
        <v>77</v>
      </c>
      <c r="BK241" s="185">
        <f>ROUND(I241*H241,2)</f>
        <v>0</v>
      </c>
      <c r="BL241" s="19" t="s">
        <v>188</v>
      </c>
      <c r="BM241" s="19" t="s">
        <v>414</v>
      </c>
    </row>
    <row r="242" spans="2:51" s="12" customFormat="1" ht="13.5">
      <c r="B242" s="186"/>
      <c r="D242" s="196" t="s">
        <v>190</v>
      </c>
      <c r="E242" s="221" t="s">
        <v>3</v>
      </c>
      <c r="F242" s="222" t="s">
        <v>415</v>
      </c>
      <c r="H242" s="223">
        <v>17.274</v>
      </c>
      <c r="I242" s="191"/>
      <c r="L242" s="186"/>
      <c r="M242" s="192"/>
      <c r="N242" s="193"/>
      <c r="O242" s="193"/>
      <c r="P242" s="193"/>
      <c r="Q242" s="193"/>
      <c r="R242" s="193"/>
      <c r="S242" s="193"/>
      <c r="T242" s="194"/>
      <c r="AT242" s="188" t="s">
        <v>190</v>
      </c>
      <c r="AU242" s="188" t="s">
        <v>79</v>
      </c>
      <c r="AV242" s="12" t="s">
        <v>79</v>
      </c>
      <c r="AW242" s="12" t="s">
        <v>33</v>
      </c>
      <c r="AX242" s="12" t="s">
        <v>77</v>
      </c>
      <c r="AY242" s="188" t="s">
        <v>181</v>
      </c>
    </row>
    <row r="243" spans="2:65" s="1" customFormat="1" ht="22.5" customHeight="1">
      <c r="B243" s="173"/>
      <c r="C243" s="174" t="s">
        <v>416</v>
      </c>
      <c r="D243" s="174" t="s">
        <v>183</v>
      </c>
      <c r="E243" s="175" t="s">
        <v>417</v>
      </c>
      <c r="F243" s="176" t="s">
        <v>418</v>
      </c>
      <c r="G243" s="177" t="s">
        <v>186</v>
      </c>
      <c r="H243" s="178">
        <v>52.33</v>
      </c>
      <c r="I243" s="179"/>
      <c r="J243" s="180">
        <f>ROUND(I243*H243,2)</f>
        <v>0</v>
      </c>
      <c r="K243" s="176" t="s">
        <v>187</v>
      </c>
      <c r="L243" s="36"/>
      <c r="M243" s="181" t="s">
        <v>3</v>
      </c>
      <c r="N243" s="182" t="s">
        <v>41</v>
      </c>
      <c r="O243" s="37"/>
      <c r="P243" s="183">
        <f>O243*H243</f>
        <v>0</v>
      </c>
      <c r="Q243" s="183">
        <v>0.0085</v>
      </c>
      <c r="R243" s="183">
        <f>Q243*H243</f>
        <v>0.444805</v>
      </c>
      <c r="S243" s="183">
        <v>0</v>
      </c>
      <c r="T243" s="184">
        <f>S243*H243</f>
        <v>0</v>
      </c>
      <c r="AR243" s="19" t="s">
        <v>188</v>
      </c>
      <c r="AT243" s="19" t="s">
        <v>183</v>
      </c>
      <c r="AU243" s="19" t="s">
        <v>79</v>
      </c>
      <c r="AY243" s="19" t="s">
        <v>181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9" t="s">
        <v>77</v>
      </c>
      <c r="BK243" s="185">
        <f>ROUND(I243*H243,2)</f>
        <v>0</v>
      </c>
      <c r="BL243" s="19" t="s">
        <v>188</v>
      </c>
      <c r="BM243" s="19" t="s">
        <v>419</v>
      </c>
    </row>
    <row r="244" spans="2:51" s="14" customFormat="1" ht="13.5">
      <c r="B244" s="205"/>
      <c r="D244" s="187" t="s">
        <v>190</v>
      </c>
      <c r="E244" s="206" t="s">
        <v>3</v>
      </c>
      <c r="F244" s="207" t="s">
        <v>420</v>
      </c>
      <c r="H244" s="208" t="s">
        <v>3</v>
      </c>
      <c r="I244" s="209"/>
      <c r="L244" s="205"/>
      <c r="M244" s="210"/>
      <c r="N244" s="211"/>
      <c r="O244" s="211"/>
      <c r="P244" s="211"/>
      <c r="Q244" s="211"/>
      <c r="R244" s="211"/>
      <c r="S244" s="211"/>
      <c r="T244" s="212"/>
      <c r="AT244" s="208" t="s">
        <v>190</v>
      </c>
      <c r="AU244" s="208" t="s">
        <v>79</v>
      </c>
      <c r="AV244" s="14" t="s">
        <v>77</v>
      </c>
      <c r="AW244" s="14" t="s">
        <v>33</v>
      </c>
      <c r="AX244" s="14" t="s">
        <v>70</v>
      </c>
      <c r="AY244" s="208" t="s">
        <v>181</v>
      </c>
    </row>
    <row r="245" spans="2:51" s="14" customFormat="1" ht="13.5">
      <c r="B245" s="205"/>
      <c r="D245" s="187" t="s">
        <v>190</v>
      </c>
      <c r="E245" s="206" t="s">
        <v>3</v>
      </c>
      <c r="F245" s="207" t="s">
        <v>421</v>
      </c>
      <c r="H245" s="208" t="s">
        <v>3</v>
      </c>
      <c r="I245" s="209"/>
      <c r="L245" s="205"/>
      <c r="M245" s="210"/>
      <c r="N245" s="211"/>
      <c r="O245" s="211"/>
      <c r="P245" s="211"/>
      <c r="Q245" s="211"/>
      <c r="R245" s="211"/>
      <c r="S245" s="211"/>
      <c r="T245" s="212"/>
      <c r="AT245" s="208" t="s">
        <v>190</v>
      </c>
      <c r="AU245" s="208" t="s">
        <v>79</v>
      </c>
      <c r="AV245" s="14" t="s">
        <v>77</v>
      </c>
      <c r="AW245" s="14" t="s">
        <v>33</v>
      </c>
      <c r="AX245" s="14" t="s">
        <v>70</v>
      </c>
      <c r="AY245" s="208" t="s">
        <v>181</v>
      </c>
    </row>
    <row r="246" spans="2:51" s="12" customFormat="1" ht="13.5">
      <c r="B246" s="186"/>
      <c r="D246" s="187" t="s">
        <v>190</v>
      </c>
      <c r="E246" s="188" t="s">
        <v>3</v>
      </c>
      <c r="F246" s="189" t="s">
        <v>422</v>
      </c>
      <c r="H246" s="190">
        <v>22.14</v>
      </c>
      <c r="I246" s="191"/>
      <c r="L246" s="186"/>
      <c r="M246" s="192"/>
      <c r="N246" s="193"/>
      <c r="O246" s="193"/>
      <c r="P246" s="193"/>
      <c r="Q246" s="193"/>
      <c r="R246" s="193"/>
      <c r="S246" s="193"/>
      <c r="T246" s="194"/>
      <c r="AT246" s="188" t="s">
        <v>190</v>
      </c>
      <c r="AU246" s="188" t="s">
        <v>79</v>
      </c>
      <c r="AV246" s="12" t="s">
        <v>79</v>
      </c>
      <c r="AW246" s="12" t="s">
        <v>33</v>
      </c>
      <c r="AX246" s="12" t="s">
        <v>70</v>
      </c>
      <c r="AY246" s="188" t="s">
        <v>181</v>
      </c>
    </row>
    <row r="247" spans="2:51" s="14" customFormat="1" ht="13.5">
      <c r="B247" s="205"/>
      <c r="D247" s="187" t="s">
        <v>190</v>
      </c>
      <c r="E247" s="206" t="s">
        <v>3</v>
      </c>
      <c r="F247" s="207" t="s">
        <v>423</v>
      </c>
      <c r="H247" s="208" t="s">
        <v>3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8" t="s">
        <v>190</v>
      </c>
      <c r="AU247" s="208" t="s">
        <v>79</v>
      </c>
      <c r="AV247" s="14" t="s">
        <v>77</v>
      </c>
      <c r="AW247" s="14" t="s">
        <v>33</v>
      </c>
      <c r="AX247" s="14" t="s">
        <v>70</v>
      </c>
      <c r="AY247" s="208" t="s">
        <v>181</v>
      </c>
    </row>
    <row r="248" spans="2:51" s="12" customFormat="1" ht="13.5">
      <c r="B248" s="186"/>
      <c r="D248" s="187" t="s">
        <v>190</v>
      </c>
      <c r="E248" s="188" t="s">
        <v>3</v>
      </c>
      <c r="F248" s="189" t="s">
        <v>424</v>
      </c>
      <c r="H248" s="190">
        <v>12.15</v>
      </c>
      <c r="I248" s="191"/>
      <c r="L248" s="186"/>
      <c r="M248" s="192"/>
      <c r="N248" s="193"/>
      <c r="O248" s="193"/>
      <c r="P248" s="193"/>
      <c r="Q248" s="193"/>
      <c r="R248" s="193"/>
      <c r="S248" s="193"/>
      <c r="T248" s="194"/>
      <c r="AT248" s="188" t="s">
        <v>190</v>
      </c>
      <c r="AU248" s="188" t="s">
        <v>79</v>
      </c>
      <c r="AV248" s="12" t="s">
        <v>79</v>
      </c>
      <c r="AW248" s="12" t="s">
        <v>33</v>
      </c>
      <c r="AX248" s="12" t="s">
        <v>70</v>
      </c>
      <c r="AY248" s="188" t="s">
        <v>181</v>
      </c>
    </row>
    <row r="249" spans="2:51" s="12" customFormat="1" ht="13.5">
      <c r="B249" s="186"/>
      <c r="D249" s="187" t="s">
        <v>190</v>
      </c>
      <c r="E249" s="188" t="s">
        <v>3</v>
      </c>
      <c r="F249" s="189" t="s">
        <v>425</v>
      </c>
      <c r="H249" s="190">
        <v>-2.18</v>
      </c>
      <c r="I249" s="191"/>
      <c r="L249" s="186"/>
      <c r="M249" s="192"/>
      <c r="N249" s="193"/>
      <c r="O249" s="193"/>
      <c r="P249" s="193"/>
      <c r="Q249" s="193"/>
      <c r="R249" s="193"/>
      <c r="S249" s="193"/>
      <c r="T249" s="194"/>
      <c r="AT249" s="188" t="s">
        <v>190</v>
      </c>
      <c r="AU249" s="188" t="s">
        <v>79</v>
      </c>
      <c r="AV249" s="12" t="s">
        <v>79</v>
      </c>
      <c r="AW249" s="12" t="s">
        <v>33</v>
      </c>
      <c r="AX249" s="12" t="s">
        <v>70</v>
      </c>
      <c r="AY249" s="188" t="s">
        <v>181</v>
      </c>
    </row>
    <row r="250" spans="2:51" s="14" customFormat="1" ht="13.5">
      <c r="B250" s="205"/>
      <c r="D250" s="187" t="s">
        <v>190</v>
      </c>
      <c r="E250" s="206" t="s">
        <v>3</v>
      </c>
      <c r="F250" s="207" t="s">
        <v>426</v>
      </c>
      <c r="H250" s="208" t="s">
        <v>3</v>
      </c>
      <c r="I250" s="209"/>
      <c r="L250" s="205"/>
      <c r="M250" s="210"/>
      <c r="N250" s="211"/>
      <c r="O250" s="211"/>
      <c r="P250" s="211"/>
      <c r="Q250" s="211"/>
      <c r="R250" s="211"/>
      <c r="S250" s="211"/>
      <c r="T250" s="212"/>
      <c r="AT250" s="208" t="s">
        <v>190</v>
      </c>
      <c r="AU250" s="208" t="s">
        <v>79</v>
      </c>
      <c r="AV250" s="14" t="s">
        <v>77</v>
      </c>
      <c r="AW250" s="14" t="s">
        <v>33</v>
      </c>
      <c r="AX250" s="14" t="s">
        <v>70</v>
      </c>
      <c r="AY250" s="208" t="s">
        <v>181</v>
      </c>
    </row>
    <row r="251" spans="2:51" s="12" customFormat="1" ht="13.5">
      <c r="B251" s="186"/>
      <c r="D251" s="187" t="s">
        <v>190</v>
      </c>
      <c r="E251" s="188" t="s">
        <v>3</v>
      </c>
      <c r="F251" s="189" t="s">
        <v>422</v>
      </c>
      <c r="H251" s="190">
        <v>22.14</v>
      </c>
      <c r="I251" s="191"/>
      <c r="L251" s="186"/>
      <c r="M251" s="192"/>
      <c r="N251" s="193"/>
      <c r="O251" s="193"/>
      <c r="P251" s="193"/>
      <c r="Q251" s="193"/>
      <c r="R251" s="193"/>
      <c r="S251" s="193"/>
      <c r="T251" s="194"/>
      <c r="AT251" s="188" t="s">
        <v>190</v>
      </c>
      <c r="AU251" s="188" t="s">
        <v>79</v>
      </c>
      <c r="AV251" s="12" t="s">
        <v>79</v>
      </c>
      <c r="AW251" s="12" t="s">
        <v>33</v>
      </c>
      <c r="AX251" s="12" t="s">
        <v>70</v>
      </c>
      <c r="AY251" s="188" t="s">
        <v>181</v>
      </c>
    </row>
    <row r="252" spans="2:51" s="12" customFormat="1" ht="13.5">
      <c r="B252" s="186"/>
      <c r="D252" s="187" t="s">
        <v>190</v>
      </c>
      <c r="E252" s="188" t="s">
        <v>3</v>
      </c>
      <c r="F252" s="189" t="s">
        <v>427</v>
      </c>
      <c r="H252" s="190">
        <v>-1.92</v>
      </c>
      <c r="I252" s="191"/>
      <c r="L252" s="186"/>
      <c r="M252" s="192"/>
      <c r="N252" s="193"/>
      <c r="O252" s="193"/>
      <c r="P252" s="193"/>
      <c r="Q252" s="193"/>
      <c r="R252" s="193"/>
      <c r="S252" s="193"/>
      <c r="T252" s="194"/>
      <c r="AT252" s="188" t="s">
        <v>190</v>
      </c>
      <c r="AU252" s="188" t="s">
        <v>79</v>
      </c>
      <c r="AV252" s="12" t="s">
        <v>79</v>
      </c>
      <c r="AW252" s="12" t="s">
        <v>33</v>
      </c>
      <c r="AX252" s="12" t="s">
        <v>70</v>
      </c>
      <c r="AY252" s="188" t="s">
        <v>181</v>
      </c>
    </row>
    <row r="253" spans="2:51" s="13" customFormat="1" ht="13.5">
      <c r="B253" s="195"/>
      <c r="D253" s="196" t="s">
        <v>190</v>
      </c>
      <c r="E253" s="197" t="s">
        <v>105</v>
      </c>
      <c r="F253" s="198" t="s">
        <v>194</v>
      </c>
      <c r="H253" s="199">
        <v>52.33</v>
      </c>
      <c r="I253" s="200"/>
      <c r="L253" s="195"/>
      <c r="M253" s="201"/>
      <c r="N253" s="202"/>
      <c r="O253" s="202"/>
      <c r="P253" s="202"/>
      <c r="Q253" s="202"/>
      <c r="R253" s="202"/>
      <c r="S253" s="202"/>
      <c r="T253" s="203"/>
      <c r="AT253" s="204" t="s">
        <v>190</v>
      </c>
      <c r="AU253" s="204" t="s">
        <v>79</v>
      </c>
      <c r="AV253" s="13" t="s">
        <v>188</v>
      </c>
      <c r="AW253" s="13" t="s">
        <v>33</v>
      </c>
      <c r="AX253" s="13" t="s">
        <v>77</v>
      </c>
      <c r="AY253" s="204" t="s">
        <v>181</v>
      </c>
    </row>
    <row r="254" spans="2:65" s="1" customFormat="1" ht="22.5" customHeight="1">
      <c r="B254" s="173"/>
      <c r="C254" s="227" t="s">
        <v>428</v>
      </c>
      <c r="D254" s="227" t="s">
        <v>315</v>
      </c>
      <c r="E254" s="228" t="s">
        <v>429</v>
      </c>
      <c r="F254" s="229" t="s">
        <v>430</v>
      </c>
      <c r="G254" s="230" t="s">
        <v>186</v>
      </c>
      <c r="H254" s="231">
        <v>53.377</v>
      </c>
      <c r="I254" s="232"/>
      <c r="J254" s="233">
        <f>ROUND(I254*H254,2)</f>
        <v>0</v>
      </c>
      <c r="K254" s="229" t="s">
        <v>187</v>
      </c>
      <c r="L254" s="234"/>
      <c r="M254" s="235" t="s">
        <v>3</v>
      </c>
      <c r="N254" s="236" t="s">
        <v>41</v>
      </c>
      <c r="O254" s="37"/>
      <c r="P254" s="183">
        <f>O254*H254</f>
        <v>0</v>
      </c>
      <c r="Q254" s="183">
        <v>0.00238</v>
      </c>
      <c r="R254" s="183">
        <f>Q254*H254</f>
        <v>0.12703726</v>
      </c>
      <c r="S254" s="183">
        <v>0</v>
      </c>
      <c r="T254" s="184">
        <f>S254*H254</f>
        <v>0</v>
      </c>
      <c r="AR254" s="19" t="s">
        <v>246</v>
      </c>
      <c r="AT254" s="19" t="s">
        <v>315</v>
      </c>
      <c r="AU254" s="19" t="s">
        <v>79</v>
      </c>
      <c r="AY254" s="19" t="s">
        <v>181</v>
      </c>
      <c r="BE254" s="185">
        <f>IF(N254="základní",J254,0)</f>
        <v>0</v>
      </c>
      <c r="BF254" s="185">
        <f>IF(N254="snížená",J254,0)</f>
        <v>0</v>
      </c>
      <c r="BG254" s="185">
        <f>IF(N254="zákl. přenesená",J254,0)</f>
        <v>0</v>
      </c>
      <c r="BH254" s="185">
        <f>IF(N254="sníž. přenesená",J254,0)</f>
        <v>0</v>
      </c>
      <c r="BI254" s="185">
        <f>IF(N254="nulová",J254,0)</f>
        <v>0</v>
      </c>
      <c r="BJ254" s="19" t="s">
        <v>77</v>
      </c>
      <c r="BK254" s="185">
        <f>ROUND(I254*H254,2)</f>
        <v>0</v>
      </c>
      <c r="BL254" s="19" t="s">
        <v>188</v>
      </c>
      <c r="BM254" s="19" t="s">
        <v>431</v>
      </c>
    </row>
    <row r="255" spans="2:51" s="12" customFormat="1" ht="13.5">
      <c r="B255" s="186"/>
      <c r="D255" s="196" t="s">
        <v>190</v>
      </c>
      <c r="E255" s="221" t="s">
        <v>3</v>
      </c>
      <c r="F255" s="222" t="s">
        <v>432</v>
      </c>
      <c r="H255" s="223">
        <v>53.377</v>
      </c>
      <c r="I255" s="191"/>
      <c r="L255" s="186"/>
      <c r="M255" s="192"/>
      <c r="N255" s="193"/>
      <c r="O255" s="193"/>
      <c r="P255" s="193"/>
      <c r="Q255" s="193"/>
      <c r="R255" s="193"/>
      <c r="S255" s="193"/>
      <c r="T255" s="194"/>
      <c r="AT255" s="188" t="s">
        <v>190</v>
      </c>
      <c r="AU255" s="188" t="s">
        <v>79</v>
      </c>
      <c r="AV255" s="12" t="s">
        <v>79</v>
      </c>
      <c r="AW255" s="12" t="s">
        <v>33</v>
      </c>
      <c r="AX255" s="12" t="s">
        <v>77</v>
      </c>
      <c r="AY255" s="188" t="s">
        <v>181</v>
      </c>
    </row>
    <row r="256" spans="2:65" s="1" customFormat="1" ht="22.5" customHeight="1">
      <c r="B256" s="173"/>
      <c r="C256" s="174" t="s">
        <v>433</v>
      </c>
      <c r="D256" s="174" t="s">
        <v>183</v>
      </c>
      <c r="E256" s="175" t="s">
        <v>434</v>
      </c>
      <c r="F256" s="176" t="s">
        <v>435</v>
      </c>
      <c r="G256" s="177" t="s">
        <v>243</v>
      </c>
      <c r="H256" s="178">
        <v>19.9</v>
      </c>
      <c r="I256" s="179"/>
      <c r="J256" s="180">
        <f>ROUND(I256*H256,2)</f>
        <v>0</v>
      </c>
      <c r="K256" s="176" t="s">
        <v>187</v>
      </c>
      <c r="L256" s="36"/>
      <c r="M256" s="181" t="s">
        <v>3</v>
      </c>
      <c r="N256" s="182" t="s">
        <v>41</v>
      </c>
      <c r="O256" s="37"/>
      <c r="P256" s="183">
        <f>O256*H256</f>
        <v>0</v>
      </c>
      <c r="Q256" s="183">
        <v>6E-05</v>
      </c>
      <c r="R256" s="183">
        <f>Q256*H256</f>
        <v>0.001194</v>
      </c>
      <c r="S256" s="183">
        <v>0</v>
      </c>
      <c r="T256" s="184">
        <f>S256*H256</f>
        <v>0</v>
      </c>
      <c r="AR256" s="19" t="s">
        <v>188</v>
      </c>
      <c r="AT256" s="19" t="s">
        <v>183</v>
      </c>
      <c r="AU256" s="19" t="s">
        <v>79</v>
      </c>
      <c r="AY256" s="19" t="s">
        <v>181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9" t="s">
        <v>77</v>
      </c>
      <c r="BK256" s="185">
        <f>ROUND(I256*H256,2)</f>
        <v>0</v>
      </c>
      <c r="BL256" s="19" t="s">
        <v>188</v>
      </c>
      <c r="BM256" s="19" t="s">
        <v>436</v>
      </c>
    </row>
    <row r="257" spans="2:51" s="12" customFormat="1" ht="13.5">
      <c r="B257" s="186"/>
      <c r="D257" s="196" t="s">
        <v>190</v>
      </c>
      <c r="E257" s="221" t="s">
        <v>3</v>
      </c>
      <c r="F257" s="222" t="s">
        <v>437</v>
      </c>
      <c r="H257" s="223">
        <v>19.9</v>
      </c>
      <c r="I257" s="191"/>
      <c r="L257" s="186"/>
      <c r="M257" s="192"/>
      <c r="N257" s="193"/>
      <c r="O257" s="193"/>
      <c r="P257" s="193"/>
      <c r="Q257" s="193"/>
      <c r="R257" s="193"/>
      <c r="S257" s="193"/>
      <c r="T257" s="194"/>
      <c r="AT257" s="188" t="s">
        <v>190</v>
      </c>
      <c r="AU257" s="188" t="s">
        <v>79</v>
      </c>
      <c r="AV257" s="12" t="s">
        <v>79</v>
      </c>
      <c r="AW257" s="12" t="s">
        <v>33</v>
      </c>
      <c r="AX257" s="12" t="s">
        <v>77</v>
      </c>
      <c r="AY257" s="188" t="s">
        <v>181</v>
      </c>
    </row>
    <row r="258" spans="2:65" s="1" customFormat="1" ht="22.5" customHeight="1">
      <c r="B258" s="173"/>
      <c r="C258" s="227" t="s">
        <v>438</v>
      </c>
      <c r="D258" s="227" t="s">
        <v>315</v>
      </c>
      <c r="E258" s="228" t="s">
        <v>439</v>
      </c>
      <c r="F258" s="229" t="s">
        <v>440</v>
      </c>
      <c r="G258" s="230" t="s">
        <v>243</v>
      </c>
      <c r="H258" s="231">
        <v>20.895</v>
      </c>
      <c r="I258" s="232"/>
      <c r="J258" s="233">
        <f>ROUND(I258*H258,2)</f>
        <v>0</v>
      </c>
      <c r="K258" s="229" t="s">
        <v>187</v>
      </c>
      <c r="L258" s="234"/>
      <c r="M258" s="235" t="s">
        <v>3</v>
      </c>
      <c r="N258" s="236" t="s">
        <v>41</v>
      </c>
      <c r="O258" s="37"/>
      <c r="P258" s="183">
        <f>O258*H258</f>
        <v>0</v>
      </c>
      <c r="Q258" s="183">
        <v>0.00052</v>
      </c>
      <c r="R258" s="183">
        <f>Q258*H258</f>
        <v>0.010865399999999999</v>
      </c>
      <c r="S258" s="183">
        <v>0</v>
      </c>
      <c r="T258" s="184">
        <f>S258*H258</f>
        <v>0</v>
      </c>
      <c r="AR258" s="19" t="s">
        <v>246</v>
      </c>
      <c r="AT258" s="19" t="s">
        <v>315</v>
      </c>
      <c r="AU258" s="19" t="s">
        <v>79</v>
      </c>
      <c r="AY258" s="19" t="s">
        <v>181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9" t="s">
        <v>77</v>
      </c>
      <c r="BK258" s="185">
        <f>ROUND(I258*H258,2)</f>
        <v>0</v>
      </c>
      <c r="BL258" s="19" t="s">
        <v>188</v>
      </c>
      <c r="BM258" s="19" t="s">
        <v>441</v>
      </c>
    </row>
    <row r="259" spans="2:51" s="12" customFormat="1" ht="13.5">
      <c r="B259" s="186"/>
      <c r="D259" s="196" t="s">
        <v>190</v>
      </c>
      <c r="E259" s="221" t="s">
        <v>3</v>
      </c>
      <c r="F259" s="222" t="s">
        <v>442</v>
      </c>
      <c r="H259" s="223">
        <v>20.895</v>
      </c>
      <c r="I259" s="191"/>
      <c r="L259" s="186"/>
      <c r="M259" s="192"/>
      <c r="N259" s="193"/>
      <c r="O259" s="193"/>
      <c r="P259" s="193"/>
      <c r="Q259" s="193"/>
      <c r="R259" s="193"/>
      <c r="S259" s="193"/>
      <c r="T259" s="194"/>
      <c r="AT259" s="188" t="s">
        <v>190</v>
      </c>
      <c r="AU259" s="188" t="s">
        <v>79</v>
      </c>
      <c r="AV259" s="12" t="s">
        <v>79</v>
      </c>
      <c r="AW259" s="12" t="s">
        <v>33</v>
      </c>
      <c r="AX259" s="12" t="s">
        <v>77</v>
      </c>
      <c r="AY259" s="188" t="s">
        <v>181</v>
      </c>
    </row>
    <row r="260" spans="2:65" s="1" customFormat="1" ht="22.5" customHeight="1">
      <c r="B260" s="173"/>
      <c r="C260" s="174" t="s">
        <v>443</v>
      </c>
      <c r="D260" s="174" t="s">
        <v>183</v>
      </c>
      <c r="E260" s="175" t="s">
        <v>444</v>
      </c>
      <c r="F260" s="176" t="s">
        <v>445</v>
      </c>
      <c r="G260" s="177" t="s">
        <v>243</v>
      </c>
      <c r="H260" s="178">
        <v>21.49</v>
      </c>
      <c r="I260" s="179"/>
      <c r="J260" s="180">
        <f>ROUND(I260*H260,2)</f>
        <v>0</v>
      </c>
      <c r="K260" s="176" t="s">
        <v>187</v>
      </c>
      <c r="L260" s="36"/>
      <c r="M260" s="181" t="s">
        <v>3</v>
      </c>
      <c r="N260" s="182" t="s">
        <v>41</v>
      </c>
      <c r="O260" s="37"/>
      <c r="P260" s="183">
        <f>O260*H260</f>
        <v>0</v>
      </c>
      <c r="Q260" s="183">
        <v>0.00025</v>
      </c>
      <c r="R260" s="183">
        <f>Q260*H260</f>
        <v>0.0053725</v>
      </c>
      <c r="S260" s="183">
        <v>0</v>
      </c>
      <c r="T260" s="184">
        <f>S260*H260</f>
        <v>0</v>
      </c>
      <c r="AR260" s="19" t="s">
        <v>188</v>
      </c>
      <c r="AT260" s="19" t="s">
        <v>183</v>
      </c>
      <c r="AU260" s="19" t="s">
        <v>79</v>
      </c>
      <c r="AY260" s="19" t="s">
        <v>181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9" t="s">
        <v>77</v>
      </c>
      <c r="BK260" s="185">
        <f>ROUND(I260*H260,2)</f>
        <v>0</v>
      </c>
      <c r="BL260" s="19" t="s">
        <v>188</v>
      </c>
      <c r="BM260" s="19" t="s">
        <v>446</v>
      </c>
    </row>
    <row r="261" spans="2:51" s="14" customFormat="1" ht="13.5">
      <c r="B261" s="205"/>
      <c r="D261" s="187" t="s">
        <v>190</v>
      </c>
      <c r="E261" s="206" t="s">
        <v>3</v>
      </c>
      <c r="F261" s="207" t="s">
        <v>447</v>
      </c>
      <c r="H261" s="208" t="s">
        <v>3</v>
      </c>
      <c r="I261" s="209"/>
      <c r="L261" s="205"/>
      <c r="M261" s="210"/>
      <c r="N261" s="211"/>
      <c r="O261" s="211"/>
      <c r="P261" s="211"/>
      <c r="Q261" s="211"/>
      <c r="R261" s="211"/>
      <c r="S261" s="211"/>
      <c r="T261" s="212"/>
      <c r="AT261" s="208" t="s">
        <v>190</v>
      </c>
      <c r="AU261" s="208" t="s">
        <v>79</v>
      </c>
      <c r="AV261" s="14" t="s">
        <v>77</v>
      </c>
      <c r="AW261" s="14" t="s">
        <v>33</v>
      </c>
      <c r="AX261" s="14" t="s">
        <v>70</v>
      </c>
      <c r="AY261" s="208" t="s">
        <v>181</v>
      </c>
    </row>
    <row r="262" spans="2:51" s="12" customFormat="1" ht="13.5">
      <c r="B262" s="186"/>
      <c r="D262" s="187" t="s">
        <v>190</v>
      </c>
      <c r="E262" s="188" t="s">
        <v>3</v>
      </c>
      <c r="F262" s="189" t="s">
        <v>448</v>
      </c>
      <c r="H262" s="190">
        <v>7.6</v>
      </c>
      <c r="I262" s="191"/>
      <c r="L262" s="186"/>
      <c r="M262" s="192"/>
      <c r="N262" s="193"/>
      <c r="O262" s="193"/>
      <c r="P262" s="193"/>
      <c r="Q262" s="193"/>
      <c r="R262" s="193"/>
      <c r="S262" s="193"/>
      <c r="T262" s="194"/>
      <c r="AT262" s="188" t="s">
        <v>190</v>
      </c>
      <c r="AU262" s="188" t="s">
        <v>79</v>
      </c>
      <c r="AV262" s="12" t="s">
        <v>79</v>
      </c>
      <c r="AW262" s="12" t="s">
        <v>33</v>
      </c>
      <c r="AX262" s="12" t="s">
        <v>70</v>
      </c>
      <c r="AY262" s="188" t="s">
        <v>181</v>
      </c>
    </row>
    <row r="263" spans="2:51" s="14" customFormat="1" ht="13.5">
      <c r="B263" s="205"/>
      <c r="D263" s="187" t="s">
        <v>190</v>
      </c>
      <c r="E263" s="206" t="s">
        <v>3</v>
      </c>
      <c r="F263" s="207" t="s">
        <v>449</v>
      </c>
      <c r="H263" s="208" t="s">
        <v>3</v>
      </c>
      <c r="I263" s="209"/>
      <c r="L263" s="205"/>
      <c r="M263" s="210"/>
      <c r="N263" s="211"/>
      <c r="O263" s="211"/>
      <c r="P263" s="211"/>
      <c r="Q263" s="211"/>
      <c r="R263" s="211"/>
      <c r="S263" s="211"/>
      <c r="T263" s="212"/>
      <c r="AT263" s="208" t="s">
        <v>190</v>
      </c>
      <c r="AU263" s="208" t="s">
        <v>79</v>
      </c>
      <c r="AV263" s="14" t="s">
        <v>77</v>
      </c>
      <c r="AW263" s="14" t="s">
        <v>33</v>
      </c>
      <c r="AX263" s="14" t="s">
        <v>70</v>
      </c>
      <c r="AY263" s="208" t="s">
        <v>181</v>
      </c>
    </row>
    <row r="264" spans="2:51" s="12" customFormat="1" ht="13.5">
      <c r="B264" s="186"/>
      <c r="D264" s="187" t="s">
        <v>190</v>
      </c>
      <c r="E264" s="188" t="s">
        <v>3</v>
      </c>
      <c r="F264" s="189" t="s">
        <v>450</v>
      </c>
      <c r="H264" s="190">
        <v>8.8</v>
      </c>
      <c r="I264" s="191"/>
      <c r="L264" s="186"/>
      <c r="M264" s="192"/>
      <c r="N264" s="193"/>
      <c r="O264" s="193"/>
      <c r="P264" s="193"/>
      <c r="Q264" s="193"/>
      <c r="R264" s="193"/>
      <c r="S264" s="193"/>
      <c r="T264" s="194"/>
      <c r="AT264" s="188" t="s">
        <v>190</v>
      </c>
      <c r="AU264" s="188" t="s">
        <v>79</v>
      </c>
      <c r="AV264" s="12" t="s">
        <v>79</v>
      </c>
      <c r="AW264" s="12" t="s">
        <v>33</v>
      </c>
      <c r="AX264" s="12" t="s">
        <v>70</v>
      </c>
      <c r="AY264" s="188" t="s">
        <v>181</v>
      </c>
    </row>
    <row r="265" spans="2:51" s="12" customFormat="1" ht="13.5">
      <c r="B265" s="186"/>
      <c r="D265" s="187" t="s">
        <v>190</v>
      </c>
      <c r="E265" s="188" t="s">
        <v>3</v>
      </c>
      <c r="F265" s="189" t="s">
        <v>451</v>
      </c>
      <c r="H265" s="190">
        <v>5.09</v>
      </c>
      <c r="I265" s="191"/>
      <c r="L265" s="186"/>
      <c r="M265" s="192"/>
      <c r="N265" s="193"/>
      <c r="O265" s="193"/>
      <c r="P265" s="193"/>
      <c r="Q265" s="193"/>
      <c r="R265" s="193"/>
      <c r="S265" s="193"/>
      <c r="T265" s="194"/>
      <c r="AT265" s="188" t="s">
        <v>190</v>
      </c>
      <c r="AU265" s="188" t="s">
        <v>79</v>
      </c>
      <c r="AV265" s="12" t="s">
        <v>79</v>
      </c>
      <c r="AW265" s="12" t="s">
        <v>33</v>
      </c>
      <c r="AX265" s="12" t="s">
        <v>70</v>
      </c>
      <c r="AY265" s="188" t="s">
        <v>181</v>
      </c>
    </row>
    <row r="266" spans="2:51" s="13" customFormat="1" ht="13.5">
      <c r="B266" s="195"/>
      <c r="D266" s="196" t="s">
        <v>190</v>
      </c>
      <c r="E266" s="197" t="s">
        <v>3</v>
      </c>
      <c r="F266" s="198" t="s">
        <v>194</v>
      </c>
      <c r="H266" s="199">
        <v>21.49</v>
      </c>
      <c r="I266" s="200"/>
      <c r="L266" s="195"/>
      <c r="M266" s="201"/>
      <c r="N266" s="202"/>
      <c r="O266" s="202"/>
      <c r="P266" s="202"/>
      <c r="Q266" s="202"/>
      <c r="R266" s="202"/>
      <c r="S266" s="202"/>
      <c r="T266" s="203"/>
      <c r="AT266" s="204" t="s">
        <v>190</v>
      </c>
      <c r="AU266" s="204" t="s">
        <v>79</v>
      </c>
      <c r="AV266" s="13" t="s">
        <v>188</v>
      </c>
      <c r="AW266" s="13" t="s">
        <v>33</v>
      </c>
      <c r="AX266" s="13" t="s">
        <v>77</v>
      </c>
      <c r="AY266" s="204" t="s">
        <v>181</v>
      </c>
    </row>
    <row r="267" spans="2:65" s="1" customFormat="1" ht="22.5" customHeight="1">
      <c r="B267" s="173"/>
      <c r="C267" s="227" t="s">
        <v>452</v>
      </c>
      <c r="D267" s="227" t="s">
        <v>315</v>
      </c>
      <c r="E267" s="228" t="s">
        <v>453</v>
      </c>
      <c r="F267" s="229" t="s">
        <v>454</v>
      </c>
      <c r="G267" s="230" t="s">
        <v>243</v>
      </c>
      <c r="H267" s="231">
        <v>22.565</v>
      </c>
      <c r="I267" s="232"/>
      <c r="J267" s="233">
        <f>ROUND(I267*H267,2)</f>
        <v>0</v>
      </c>
      <c r="K267" s="229" t="s">
        <v>187</v>
      </c>
      <c r="L267" s="234"/>
      <c r="M267" s="235" t="s">
        <v>3</v>
      </c>
      <c r="N267" s="236" t="s">
        <v>41</v>
      </c>
      <c r="O267" s="37"/>
      <c r="P267" s="183">
        <f>O267*H267</f>
        <v>0</v>
      </c>
      <c r="Q267" s="183">
        <v>3E-05</v>
      </c>
      <c r="R267" s="183">
        <f>Q267*H267</f>
        <v>0.0006769500000000001</v>
      </c>
      <c r="S267" s="183">
        <v>0</v>
      </c>
      <c r="T267" s="184">
        <f>S267*H267</f>
        <v>0</v>
      </c>
      <c r="AR267" s="19" t="s">
        <v>246</v>
      </c>
      <c r="AT267" s="19" t="s">
        <v>315</v>
      </c>
      <c r="AU267" s="19" t="s">
        <v>79</v>
      </c>
      <c r="AY267" s="19" t="s">
        <v>181</v>
      </c>
      <c r="BE267" s="185">
        <f>IF(N267="základní",J267,0)</f>
        <v>0</v>
      </c>
      <c r="BF267" s="185">
        <f>IF(N267="snížená",J267,0)</f>
        <v>0</v>
      </c>
      <c r="BG267" s="185">
        <f>IF(N267="zákl. přenesená",J267,0)</f>
        <v>0</v>
      </c>
      <c r="BH267" s="185">
        <f>IF(N267="sníž. přenesená",J267,0)</f>
        <v>0</v>
      </c>
      <c r="BI267" s="185">
        <f>IF(N267="nulová",J267,0)</f>
        <v>0</v>
      </c>
      <c r="BJ267" s="19" t="s">
        <v>77</v>
      </c>
      <c r="BK267" s="185">
        <f>ROUND(I267*H267,2)</f>
        <v>0</v>
      </c>
      <c r="BL267" s="19" t="s">
        <v>188</v>
      </c>
      <c r="BM267" s="19" t="s">
        <v>455</v>
      </c>
    </row>
    <row r="268" spans="2:51" s="12" customFormat="1" ht="13.5">
      <c r="B268" s="186"/>
      <c r="D268" s="196" t="s">
        <v>190</v>
      </c>
      <c r="E268" s="221" t="s">
        <v>3</v>
      </c>
      <c r="F268" s="222" t="s">
        <v>456</v>
      </c>
      <c r="H268" s="223">
        <v>22.565</v>
      </c>
      <c r="I268" s="191"/>
      <c r="L268" s="186"/>
      <c r="M268" s="192"/>
      <c r="N268" s="193"/>
      <c r="O268" s="193"/>
      <c r="P268" s="193"/>
      <c r="Q268" s="193"/>
      <c r="R268" s="193"/>
      <c r="S268" s="193"/>
      <c r="T268" s="194"/>
      <c r="AT268" s="188" t="s">
        <v>190</v>
      </c>
      <c r="AU268" s="188" t="s">
        <v>79</v>
      </c>
      <c r="AV268" s="12" t="s">
        <v>79</v>
      </c>
      <c r="AW268" s="12" t="s">
        <v>33</v>
      </c>
      <c r="AX268" s="12" t="s">
        <v>77</v>
      </c>
      <c r="AY268" s="188" t="s">
        <v>181</v>
      </c>
    </row>
    <row r="269" spans="2:65" s="1" customFormat="1" ht="31.5" customHeight="1">
      <c r="B269" s="173"/>
      <c r="C269" s="174" t="s">
        <v>457</v>
      </c>
      <c r="D269" s="174" t="s">
        <v>183</v>
      </c>
      <c r="E269" s="175" t="s">
        <v>458</v>
      </c>
      <c r="F269" s="176" t="s">
        <v>459</v>
      </c>
      <c r="G269" s="177" t="s">
        <v>186</v>
      </c>
      <c r="H269" s="178">
        <v>17.015</v>
      </c>
      <c r="I269" s="179"/>
      <c r="J269" s="180">
        <f>ROUND(I269*H269,2)</f>
        <v>0</v>
      </c>
      <c r="K269" s="176" t="s">
        <v>187</v>
      </c>
      <c r="L269" s="36"/>
      <c r="M269" s="181" t="s">
        <v>3</v>
      </c>
      <c r="N269" s="182" t="s">
        <v>41</v>
      </c>
      <c r="O269" s="37"/>
      <c r="P269" s="183">
        <f>O269*H269</f>
        <v>0</v>
      </c>
      <c r="Q269" s="183">
        <v>0.00628</v>
      </c>
      <c r="R269" s="183">
        <f>Q269*H269</f>
        <v>0.10685420000000001</v>
      </c>
      <c r="S269" s="183">
        <v>0</v>
      </c>
      <c r="T269" s="184">
        <f>S269*H269</f>
        <v>0</v>
      </c>
      <c r="AR269" s="19" t="s">
        <v>188</v>
      </c>
      <c r="AT269" s="19" t="s">
        <v>183</v>
      </c>
      <c r="AU269" s="19" t="s">
        <v>79</v>
      </c>
      <c r="AY269" s="19" t="s">
        <v>181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9" t="s">
        <v>77</v>
      </c>
      <c r="BK269" s="185">
        <f>ROUND(I269*H269,2)</f>
        <v>0</v>
      </c>
      <c r="BL269" s="19" t="s">
        <v>188</v>
      </c>
      <c r="BM269" s="19" t="s">
        <v>460</v>
      </c>
    </row>
    <row r="270" spans="2:51" s="12" customFormat="1" ht="13.5">
      <c r="B270" s="186"/>
      <c r="D270" s="187" t="s">
        <v>190</v>
      </c>
      <c r="E270" s="188" t="s">
        <v>3</v>
      </c>
      <c r="F270" s="189" t="s">
        <v>124</v>
      </c>
      <c r="H270" s="190">
        <v>16.935</v>
      </c>
      <c r="I270" s="191"/>
      <c r="L270" s="186"/>
      <c r="M270" s="192"/>
      <c r="N270" s="193"/>
      <c r="O270" s="193"/>
      <c r="P270" s="193"/>
      <c r="Q270" s="193"/>
      <c r="R270" s="193"/>
      <c r="S270" s="193"/>
      <c r="T270" s="194"/>
      <c r="AT270" s="188" t="s">
        <v>190</v>
      </c>
      <c r="AU270" s="188" t="s">
        <v>79</v>
      </c>
      <c r="AV270" s="12" t="s">
        <v>79</v>
      </c>
      <c r="AW270" s="12" t="s">
        <v>33</v>
      </c>
      <c r="AX270" s="12" t="s">
        <v>70</v>
      </c>
      <c r="AY270" s="188" t="s">
        <v>181</v>
      </c>
    </row>
    <row r="271" spans="2:51" s="12" customFormat="1" ht="13.5">
      <c r="B271" s="186"/>
      <c r="D271" s="187" t="s">
        <v>190</v>
      </c>
      <c r="E271" s="188" t="s">
        <v>3</v>
      </c>
      <c r="F271" s="189" t="s">
        <v>461</v>
      </c>
      <c r="H271" s="190">
        <v>0.08</v>
      </c>
      <c r="I271" s="191"/>
      <c r="L271" s="186"/>
      <c r="M271" s="192"/>
      <c r="N271" s="193"/>
      <c r="O271" s="193"/>
      <c r="P271" s="193"/>
      <c r="Q271" s="193"/>
      <c r="R271" s="193"/>
      <c r="S271" s="193"/>
      <c r="T271" s="194"/>
      <c r="AT271" s="188" t="s">
        <v>190</v>
      </c>
      <c r="AU271" s="188" t="s">
        <v>79</v>
      </c>
      <c r="AV271" s="12" t="s">
        <v>79</v>
      </c>
      <c r="AW271" s="12" t="s">
        <v>33</v>
      </c>
      <c r="AX271" s="12" t="s">
        <v>70</v>
      </c>
      <c r="AY271" s="188" t="s">
        <v>181</v>
      </c>
    </row>
    <row r="272" spans="2:51" s="13" customFormat="1" ht="13.5">
      <c r="B272" s="195"/>
      <c r="D272" s="196" t="s">
        <v>190</v>
      </c>
      <c r="E272" s="197" t="s">
        <v>3</v>
      </c>
      <c r="F272" s="198" t="s">
        <v>194</v>
      </c>
      <c r="H272" s="199">
        <v>17.015</v>
      </c>
      <c r="I272" s="200"/>
      <c r="L272" s="195"/>
      <c r="M272" s="201"/>
      <c r="N272" s="202"/>
      <c r="O272" s="202"/>
      <c r="P272" s="202"/>
      <c r="Q272" s="202"/>
      <c r="R272" s="202"/>
      <c r="S272" s="202"/>
      <c r="T272" s="203"/>
      <c r="AT272" s="204" t="s">
        <v>190</v>
      </c>
      <c r="AU272" s="204" t="s">
        <v>79</v>
      </c>
      <c r="AV272" s="13" t="s">
        <v>188</v>
      </c>
      <c r="AW272" s="13" t="s">
        <v>33</v>
      </c>
      <c r="AX272" s="13" t="s">
        <v>77</v>
      </c>
      <c r="AY272" s="204" t="s">
        <v>181</v>
      </c>
    </row>
    <row r="273" spans="2:65" s="1" customFormat="1" ht="22.5" customHeight="1">
      <c r="B273" s="173"/>
      <c r="C273" s="174" t="s">
        <v>462</v>
      </c>
      <c r="D273" s="174" t="s">
        <v>183</v>
      </c>
      <c r="E273" s="175" t="s">
        <v>463</v>
      </c>
      <c r="F273" s="176" t="s">
        <v>464</v>
      </c>
      <c r="G273" s="177" t="s">
        <v>186</v>
      </c>
      <c r="H273" s="178">
        <v>54.468</v>
      </c>
      <c r="I273" s="179"/>
      <c r="J273" s="180">
        <f>ROUND(I273*H273,2)</f>
        <v>0</v>
      </c>
      <c r="K273" s="176" t="s">
        <v>187</v>
      </c>
      <c r="L273" s="36"/>
      <c r="M273" s="181" t="s">
        <v>3</v>
      </c>
      <c r="N273" s="182" t="s">
        <v>41</v>
      </c>
      <c r="O273" s="37"/>
      <c r="P273" s="183">
        <f>O273*H273</f>
        <v>0</v>
      </c>
      <c r="Q273" s="183">
        <v>0.00348</v>
      </c>
      <c r="R273" s="183">
        <f>Q273*H273</f>
        <v>0.18954864000000002</v>
      </c>
      <c r="S273" s="183">
        <v>0</v>
      </c>
      <c r="T273" s="184">
        <f>S273*H273</f>
        <v>0</v>
      </c>
      <c r="AR273" s="19" t="s">
        <v>188</v>
      </c>
      <c r="AT273" s="19" t="s">
        <v>183</v>
      </c>
      <c r="AU273" s="19" t="s">
        <v>79</v>
      </c>
      <c r="AY273" s="19" t="s">
        <v>181</v>
      </c>
      <c r="BE273" s="185">
        <f>IF(N273="základní",J273,0)</f>
        <v>0</v>
      </c>
      <c r="BF273" s="185">
        <f>IF(N273="snížená",J273,0)</f>
        <v>0</v>
      </c>
      <c r="BG273" s="185">
        <f>IF(N273="zákl. přenesená",J273,0)</f>
        <v>0</v>
      </c>
      <c r="BH273" s="185">
        <f>IF(N273="sníž. přenesená",J273,0)</f>
        <v>0</v>
      </c>
      <c r="BI273" s="185">
        <f>IF(N273="nulová",J273,0)</f>
        <v>0</v>
      </c>
      <c r="BJ273" s="19" t="s">
        <v>77</v>
      </c>
      <c r="BK273" s="185">
        <f>ROUND(I273*H273,2)</f>
        <v>0</v>
      </c>
      <c r="BL273" s="19" t="s">
        <v>188</v>
      </c>
      <c r="BM273" s="19" t="s">
        <v>465</v>
      </c>
    </row>
    <row r="274" spans="2:51" s="12" customFormat="1" ht="13.5">
      <c r="B274" s="186"/>
      <c r="D274" s="187" t="s">
        <v>190</v>
      </c>
      <c r="E274" s="188" t="s">
        <v>3</v>
      </c>
      <c r="F274" s="189" t="s">
        <v>105</v>
      </c>
      <c r="H274" s="190">
        <v>52.33</v>
      </c>
      <c r="I274" s="191"/>
      <c r="L274" s="186"/>
      <c r="M274" s="192"/>
      <c r="N274" s="193"/>
      <c r="O274" s="193"/>
      <c r="P274" s="193"/>
      <c r="Q274" s="193"/>
      <c r="R274" s="193"/>
      <c r="S274" s="193"/>
      <c r="T274" s="194"/>
      <c r="AT274" s="188" t="s">
        <v>190</v>
      </c>
      <c r="AU274" s="188" t="s">
        <v>79</v>
      </c>
      <c r="AV274" s="12" t="s">
        <v>79</v>
      </c>
      <c r="AW274" s="12" t="s">
        <v>33</v>
      </c>
      <c r="AX274" s="12" t="s">
        <v>70</v>
      </c>
      <c r="AY274" s="188" t="s">
        <v>181</v>
      </c>
    </row>
    <row r="275" spans="2:51" s="14" customFormat="1" ht="13.5">
      <c r="B275" s="205"/>
      <c r="D275" s="187" t="s">
        <v>190</v>
      </c>
      <c r="E275" s="206" t="s">
        <v>3</v>
      </c>
      <c r="F275" s="207" t="s">
        <v>466</v>
      </c>
      <c r="H275" s="208" t="s">
        <v>3</v>
      </c>
      <c r="I275" s="209"/>
      <c r="L275" s="205"/>
      <c r="M275" s="210"/>
      <c r="N275" s="211"/>
      <c r="O275" s="211"/>
      <c r="P275" s="211"/>
      <c r="Q275" s="211"/>
      <c r="R275" s="211"/>
      <c r="S275" s="211"/>
      <c r="T275" s="212"/>
      <c r="AT275" s="208" t="s">
        <v>190</v>
      </c>
      <c r="AU275" s="208" t="s">
        <v>79</v>
      </c>
      <c r="AV275" s="14" t="s">
        <v>77</v>
      </c>
      <c r="AW275" s="14" t="s">
        <v>33</v>
      </c>
      <c r="AX275" s="14" t="s">
        <v>70</v>
      </c>
      <c r="AY275" s="208" t="s">
        <v>181</v>
      </c>
    </row>
    <row r="276" spans="2:51" s="12" customFormat="1" ht="13.5">
      <c r="B276" s="186"/>
      <c r="D276" s="187" t="s">
        <v>190</v>
      </c>
      <c r="E276" s="188" t="s">
        <v>3</v>
      </c>
      <c r="F276" s="189" t="s">
        <v>385</v>
      </c>
      <c r="H276" s="190">
        <v>1.12</v>
      </c>
      <c r="I276" s="191"/>
      <c r="L276" s="186"/>
      <c r="M276" s="192"/>
      <c r="N276" s="193"/>
      <c r="O276" s="193"/>
      <c r="P276" s="193"/>
      <c r="Q276" s="193"/>
      <c r="R276" s="193"/>
      <c r="S276" s="193"/>
      <c r="T276" s="194"/>
      <c r="AT276" s="188" t="s">
        <v>190</v>
      </c>
      <c r="AU276" s="188" t="s">
        <v>79</v>
      </c>
      <c r="AV276" s="12" t="s">
        <v>79</v>
      </c>
      <c r="AW276" s="12" t="s">
        <v>33</v>
      </c>
      <c r="AX276" s="12" t="s">
        <v>70</v>
      </c>
      <c r="AY276" s="188" t="s">
        <v>181</v>
      </c>
    </row>
    <row r="277" spans="2:51" s="12" customFormat="1" ht="13.5">
      <c r="B277" s="186"/>
      <c r="D277" s="187" t="s">
        <v>190</v>
      </c>
      <c r="E277" s="188" t="s">
        <v>3</v>
      </c>
      <c r="F277" s="189" t="s">
        <v>386</v>
      </c>
      <c r="H277" s="190">
        <v>1.018</v>
      </c>
      <c r="I277" s="191"/>
      <c r="L277" s="186"/>
      <c r="M277" s="192"/>
      <c r="N277" s="193"/>
      <c r="O277" s="193"/>
      <c r="P277" s="193"/>
      <c r="Q277" s="193"/>
      <c r="R277" s="193"/>
      <c r="S277" s="193"/>
      <c r="T277" s="194"/>
      <c r="AT277" s="188" t="s">
        <v>190</v>
      </c>
      <c r="AU277" s="188" t="s">
        <v>79</v>
      </c>
      <c r="AV277" s="12" t="s">
        <v>79</v>
      </c>
      <c r="AW277" s="12" t="s">
        <v>33</v>
      </c>
      <c r="AX277" s="12" t="s">
        <v>70</v>
      </c>
      <c r="AY277" s="188" t="s">
        <v>181</v>
      </c>
    </row>
    <row r="278" spans="2:51" s="13" customFormat="1" ht="13.5">
      <c r="B278" s="195"/>
      <c r="D278" s="196" t="s">
        <v>190</v>
      </c>
      <c r="E278" s="197" t="s">
        <v>3</v>
      </c>
      <c r="F278" s="198" t="s">
        <v>194</v>
      </c>
      <c r="H278" s="199">
        <v>54.468</v>
      </c>
      <c r="I278" s="200"/>
      <c r="L278" s="195"/>
      <c r="M278" s="201"/>
      <c r="N278" s="202"/>
      <c r="O278" s="202"/>
      <c r="P278" s="202"/>
      <c r="Q278" s="202"/>
      <c r="R278" s="202"/>
      <c r="S278" s="202"/>
      <c r="T278" s="203"/>
      <c r="AT278" s="204" t="s">
        <v>190</v>
      </c>
      <c r="AU278" s="204" t="s">
        <v>79</v>
      </c>
      <c r="AV278" s="13" t="s">
        <v>188</v>
      </c>
      <c r="AW278" s="13" t="s">
        <v>33</v>
      </c>
      <c r="AX278" s="13" t="s">
        <v>77</v>
      </c>
      <c r="AY278" s="204" t="s">
        <v>181</v>
      </c>
    </row>
    <row r="279" spans="2:65" s="1" customFormat="1" ht="22.5" customHeight="1">
      <c r="B279" s="173"/>
      <c r="C279" s="174" t="s">
        <v>467</v>
      </c>
      <c r="D279" s="174" t="s">
        <v>183</v>
      </c>
      <c r="E279" s="175" t="s">
        <v>468</v>
      </c>
      <c r="F279" s="176" t="s">
        <v>469</v>
      </c>
      <c r="G279" s="177" t="s">
        <v>186</v>
      </c>
      <c r="H279" s="178">
        <v>4.1</v>
      </c>
      <c r="I279" s="179"/>
      <c r="J279" s="180">
        <f>ROUND(I279*H279,2)</f>
        <v>0</v>
      </c>
      <c r="K279" s="176" t="s">
        <v>187</v>
      </c>
      <c r="L279" s="36"/>
      <c r="M279" s="181" t="s">
        <v>3</v>
      </c>
      <c r="N279" s="182" t="s">
        <v>41</v>
      </c>
      <c r="O279" s="37"/>
      <c r="P279" s="183">
        <f>O279*H279</f>
        <v>0</v>
      </c>
      <c r="Q279" s="183">
        <v>0.00012</v>
      </c>
      <c r="R279" s="183">
        <f>Q279*H279</f>
        <v>0.0004919999999999999</v>
      </c>
      <c r="S279" s="183">
        <v>0</v>
      </c>
      <c r="T279" s="184">
        <f>S279*H279</f>
        <v>0</v>
      </c>
      <c r="AR279" s="19" t="s">
        <v>188</v>
      </c>
      <c r="AT279" s="19" t="s">
        <v>183</v>
      </c>
      <c r="AU279" s="19" t="s">
        <v>79</v>
      </c>
      <c r="AY279" s="19" t="s">
        <v>181</v>
      </c>
      <c r="BE279" s="185">
        <f>IF(N279="základní",J279,0)</f>
        <v>0</v>
      </c>
      <c r="BF279" s="185">
        <f>IF(N279="snížená",J279,0)</f>
        <v>0</v>
      </c>
      <c r="BG279" s="185">
        <f>IF(N279="zákl. přenesená",J279,0)</f>
        <v>0</v>
      </c>
      <c r="BH279" s="185">
        <f>IF(N279="sníž. přenesená",J279,0)</f>
        <v>0</v>
      </c>
      <c r="BI279" s="185">
        <f>IF(N279="nulová",J279,0)</f>
        <v>0</v>
      </c>
      <c r="BJ279" s="19" t="s">
        <v>77</v>
      </c>
      <c r="BK279" s="185">
        <f>ROUND(I279*H279,2)</f>
        <v>0</v>
      </c>
      <c r="BL279" s="19" t="s">
        <v>188</v>
      </c>
      <c r="BM279" s="19" t="s">
        <v>470</v>
      </c>
    </row>
    <row r="280" spans="2:51" s="12" customFormat="1" ht="13.5">
      <c r="B280" s="186"/>
      <c r="D280" s="187" t="s">
        <v>190</v>
      </c>
      <c r="E280" s="188" t="s">
        <v>3</v>
      </c>
      <c r="F280" s="189" t="s">
        <v>471</v>
      </c>
      <c r="H280" s="190">
        <v>1.92</v>
      </c>
      <c r="I280" s="191"/>
      <c r="L280" s="186"/>
      <c r="M280" s="192"/>
      <c r="N280" s="193"/>
      <c r="O280" s="193"/>
      <c r="P280" s="193"/>
      <c r="Q280" s="193"/>
      <c r="R280" s="193"/>
      <c r="S280" s="193"/>
      <c r="T280" s="194"/>
      <c r="AT280" s="188" t="s">
        <v>190</v>
      </c>
      <c r="AU280" s="188" t="s">
        <v>79</v>
      </c>
      <c r="AV280" s="12" t="s">
        <v>79</v>
      </c>
      <c r="AW280" s="12" t="s">
        <v>33</v>
      </c>
      <c r="AX280" s="12" t="s">
        <v>70</v>
      </c>
      <c r="AY280" s="188" t="s">
        <v>181</v>
      </c>
    </row>
    <row r="281" spans="2:51" s="12" customFormat="1" ht="13.5">
      <c r="B281" s="186"/>
      <c r="D281" s="187" t="s">
        <v>190</v>
      </c>
      <c r="E281" s="188" t="s">
        <v>3</v>
      </c>
      <c r="F281" s="189" t="s">
        <v>472</v>
      </c>
      <c r="H281" s="190">
        <v>2.18</v>
      </c>
      <c r="I281" s="191"/>
      <c r="L281" s="186"/>
      <c r="M281" s="192"/>
      <c r="N281" s="193"/>
      <c r="O281" s="193"/>
      <c r="P281" s="193"/>
      <c r="Q281" s="193"/>
      <c r="R281" s="193"/>
      <c r="S281" s="193"/>
      <c r="T281" s="194"/>
      <c r="AT281" s="188" t="s">
        <v>190</v>
      </c>
      <c r="AU281" s="188" t="s">
        <v>79</v>
      </c>
      <c r="AV281" s="12" t="s">
        <v>79</v>
      </c>
      <c r="AW281" s="12" t="s">
        <v>33</v>
      </c>
      <c r="AX281" s="12" t="s">
        <v>70</v>
      </c>
      <c r="AY281" s="188" t="s">
        <v>181</v>
      </c>
    </row>
    <row r="282" spans="2:51" s="13" customFormat="1" ht="13.5">
      <c r="B282" s="195"/>
      <c r="D282" s="196" t="s">
        <v>190</v>
      </c>
      <c r="E282" s="197" t="s">
        <v>3</v>
      </c>
      <c r="F282" s="198" t="s">
        <v>194</v>
      </c>
      <c r="H282" s="199">
        <v>4.1</v>
      </c>
      <c r="I282" s="200"/>
      <c r="L282" s="195"/>
      <c r="M282" s="201"/>
      <c r="N282" s="202"/>
      <c r="O282" s="202"/>
      <c r="P282" s="202"/>
      <c r="Q282" s="202"/>
      <c r="R282" s="202"/>
      <c r="S282" s="202"/>
      <c r="T282" s="203"/>
      <c r="AT282" s="204" t="s">
        <v>190</v>
      </c>
      <c r="AU282" s="204" t="s">
        <v>79</v>
      </c>
      <c r="AV282" s="13" t="s">
        <v>188</v>
      </c>
      <c r="AW282" s="13" t="s">
        <v>33</v>
      </c>
      <c r="AX282" s="13" t="s">
        <v>77</v>
      </c>
      <c r="AY282" s="204" t="s">
        <v>181</v>
      </c>
    </row>
    <row r="283" spans="2:65" s="1" customFormat="1" ht="22.5" customHeight="1">
      <c r="B283" s="173"/>
      <c r="C283" s="174" t="s">
        <v>473</v>
      </c>
      <c r="D283" s="174" t="s">
        <v>183</v>
      </c>
      <c r="E283" s="175" t="s">
        <v>474</v>
      </c>
      <c r="F283" s="176" t="s">
        <v>475</v>
      </c>
      <c r="G283" s="177" t="s">
        <v>197</v>
      </c>
      <c r="H283" s="178">
        <v>2.093</v>
      </c>
      <c r="I283" s="179"/>
      <c r="J283" s="180">
        <f>ROUND(I283*H283,2)</f>
        <v>0</v>
      </c>
      <c r="K283" s="176" t="s">
        <v>187</v>
      </c>
      <c r="L283" s="36"/>
      <c r="M283" s="181" t="s">
        <v>3</v>
      </c>
      <c r="N283" s="182" t="s">
        <v>41</v>
      </c>
      <c r="O283" s="37"/>
      <c r="P283" s="183">
        <f>O283*H283</f>
        <v>0</v>
      </c>
      <c r="Q283" s="183">
        <v>2.45329</v>
      </c>
      <c r="R283" s="183">
        <f>Q283*H283</f>
        <v>5.1347359699999995</v>
      </c>
      <c r="S283" s="183">
        <v>0</v>
      </c>
      <c r="T283" s="184">
        <f>S283*H283</f>
        <v>0</v>
      </c>
      <c r="AR283" s="19" t="s">
        <v>188</v>
      </c>
      <c r="AT283" s="19" t="s">
        <v>183</v>
      </c>
      <c r="AU283" s="19" t="s">
        <v>79</v>
      </c>
      <c r="AY283" s="19" t="s">
        <v>181</v>
      </c>
      <c r="BE283" s="185">
        <f>IF(N283="základní",J283,0)</f>
        <v>0</v>
      </c>
      <c r="BF283" s="185">
        <f>IF(N283="snížená",J283,0)</f>
        <v>0</v>
      </c>
      <c r="BG283" s="185">
        <f>IF(N283="zákl. přenesená",J283,0)</f>
        <v>0</v>
      </c>
      <c r="BH283" s="185">
        <f>IF(N283="sníž. přenesená",J283,0)</f>
        <v>0</v>
      </c>
      <c r="BI283" s="185">
        <f>IF(N283="nulová",J283,0)</f>
        <v>0</v>
      </c>
      <c r="BJ283" s="19" t="s">
        <v>77</v>
      </c>
      <c r="BK283" s="185">
        <f>ROUND(I283*H283,2)</f>
        <v>0</v>
      </c>
      <c r="BL283" s="19" t="s">
        <v>188</v>
      </c>
      <c r="BM283" s="19" t="s">
        <v>476</v>
      </c>
    </row>
    <row r="284" spans="2:51" s="12" customFormat="1" ht="13.5">
      <c r="B284" s="186"/>
      <c r="D284" s="196" t="s">
        <v>190</v>
      </c>
      <c r="E284" s="221" t="s">
        <v>3</v>
      </c>
      <c r="F284" s="222" t="s">
        <v>477</v>
      </c>
      <c r="H284" s="223">
        <v>2.093</v>
      </c>
      <c r="I284" s="191"/>
      <c r="L284" s="186"/>
      <c r="M284" s="192"/>
      <c r="N284" s="193"/>
      <c r="O284" s="193"/>
      <c r="P284" s="193"/>
      <c r="Q284" s="193"/>
      <c r="R284" s="193"/>
      <c r="S284" s="193"/>
      <c r="T284" s="194"/>
      <c r="AT284" s="188" t="s">
        <v>190</v>
      </c>
      <c r="AU284" s="188" t="s">
        <v>79</v>
      </c>
      <c r="AV284" s="12" t="s">
        <v>79</v>
      </c>
      <c r="AW284" s="12" t="s">
        <v>33</v>
      </c>
      <c r="AX284" s="12" t="s">
        <v>77</v>
      </c>
      <c r="AY284" s="188" t="s">
        <v>181</v>
      </c>
    </row>
    <row r="285" spans="2:65" s="1" customFormat="1" ht="31.5" customHeight="1">
      <c r="B285" s="173"/>
      <c r="C285" s="174" t="s">
        <v>478</v>
      </c>
      <c r="D285" s="174" t="s">
        <v>183</v>
      </c>
      <c r="E285" s="175" t="s">
        <v>479</v>
      </c>
      <c r="F285" s="176" t="s">
        <v>480</v>
      </c>
      <c r="G285" s="177" t="s">
        <v>197</v>
      </c>
      <c r="H285" s="178">
        <v>1.778</v>
      </c>
      <c r="I285" s="179"/>
      <c r="J285" s="180">
        <f>ROUND(I285*H285,2)</f>
        <v>0</v>
      </c>
      <c r="K285" s="176" t="s">
        <v>187</v>
      </c>
      <c r="L285" s="36"/>
      <c r="M285" s="181" t="s">
        <v>3</v>
      </c>
      <c r="N285" s="182" t="s">
        <v>41</v>
      </c>
      <c r="O285" s="37"/>
      <c r="P285" s="183">
        <f>O285*H285</f>
        <v>0</v>
      </c>
      <c r="Q285" s="183">
        <v>2.45329</v>
      </c>
      <c r="R285" s="183">
        <f>Q285*H285</f>
        <v>4.36194962</v>
      </c>
      <c r="S285" s="183">
        <v>0</v>
      </c>
      <c r="T285" s="184">
        <f>S285*H285</f>
        <v>0</v>
      </c>
      <c r="AR285" s="19" t="s">
        <v>188</v>
      </c>
      <c r="AT285" s="19" t="s">
        <v>183</v>
      </c>
      <c r="AU285" s="19" t="s">
        <v>79</v>
      </c>
      <c r="AY285" s="19" t="s">
        <v>181</v>
      </c>
      <c r="BE285" s="185">
        <f>IF(N285="základní",J285,0)</f>
        <v>0</v>
      </c>
      <c r="BF285" s="185">
        <f>IF(N285="snížená",J285,0)</f>
        <v>0</v>
      </c>
      <c r="BG285" s="185">
        <f>IF(N285="zákl. přenesená",J285,0)</f>
        <v>0</v>
      </c>
      <c r="BH285" s="185">
        <f>IF(N285="sníž. přenesená",J285,0)</f>
        <v>0</v>
      </c>
      <c r="BI285" s="185">
        <f>IF(N285="nulová",J285,0)</f>
        <v>0</v>
      </c>
      <c r="BJ285" s="19" t="s">
        <v>77</v>
      </c>
      <c r="BK285" s="185">
        <f>ROUND(I285*H285,2)</f>
        <v>0</v>
      </c>
      <c r="BL285" s="19" t="s">
        <v>188</v>
      </c>
      <c r="BM285" s="19" t="s">
        <v>481</v>
      </c>
    </row>
    <row r="286" spans="2:51" s="12" customFormat="1" ht="13.5">
      <c r="B286" s="186"/>
      <c r="D286" s="187" t="s">
        <v>190</v>
      </c>
      <c r="E286" s="188" t="s">
        <v>3</v>
      </c>
      <c r="F286" s="189" t="s">
        <v>482</v>
      </c>
      <c r="H286" s="190">
        <v>0.35</v>
      </c>
      <c r="I286" s="191"/>
      <c r="L286" s="186"/>
      <c r="M286" s="192"/>
      <c r="N286" s="193"/>
      <c r="O286" s="193"/>
      <c r="P286" s="193"/>
      <c r="Q286" s="193"/>
      <c r="R286" s="193"/>
      <c r="S286" s="193"/>
      <c r="T286" s="194"/>
      <c r="AT286" s="188" t="s">
        <v>190</v>
      </c>
      <c r="AU286" s="188" t="s">
        <v>79</v>
      </c>
      <c r="AV286" s="12" t="s">
        <v>79</v>
      </c>
      <c r="AW286" s="12" t="s">
        <v>33</v>
      </c>
      <c r="AX286" s="12" t="s">
        <v>70</v>
      </c>
      <c r="AY286" s="188" t="s">
        <v>181</v>
      </c>
    </row>
    <row r="287" spans="2:51" s="12" customFormat="1" ht="13.5">
      <c r="B287" s="186"/>
      <c r="D287" s="187" t="s">
        <v>190</v>
      </c>
      <c r="E287" s="188" t="s">
        <v>3</v>
      </c>
      <c r="F287" s="189" t="s">
        <v>483</v>
      </c>
      <c r="H287" s="190">
        <v>1.428</v>
      </c>
      <c r="I287" s="191"/>
      <c r="L287" s="186"/>
      <c r="M287" s="192"/>
      <c r="N287" s="193"/>
      <c r="O287" s="193"/>
      <c r="P287" s="193"/>
      <c r="Q287" s="193"/>
      <c r="R287" s="193"/>
      <c r="S287" s="193"/>
      <c r="T287" s="194"/>
      <c r="AT287" s="188" t="s">
        <v>190</v>
      </c>
      <c r="AU287" s="188" t="s">
        <v>79</v>
      </c>
      <c r="AV287" s="12" t="s">
        <v>79</v>
      </c>
      <c r="AW287" s="12" t="s">
        <v>33</v>
      </c>
      <c r="AX287" s="12" t="s">
        <v>70</v>
      </c>
      <c r="AY287" s="188" t="s">
        <v>181</v>
      </c>
    </row>
    <row r="288" spans="2:51" s="13" customFormat="1" ht="13.5">
      <c r="B288" s="195"/>
      <c r="D288" s="196" t="s">
        <v>190</v>
      </c>
      <c r="E288" s="197" t="s">
        <v>3</v>
      </c>
      <c r="F288" s="198" t="s">
        <v>194</v>
      </c>
      <c r="H288" s="199">
        <v>1.778</v>
      </c>
      <c r="I288" s="200"/>
      <c r="L288" s="195"/>
      <c r="M288" s="201"/>
      <c r="N288" s="202"/>
      <c r="O288" s="202"/>
      <c r="P288" s="202"/>
      <c r="Q288" s="202"/>
      <c r="R288" s="202"/>
      <c r="S288" s="202"/>
      <c r="T288" s="203"/>
      <c r="AT288" s="204" t="s">
        <v>190</v>
      </c>
      <c r="AU288" s="204" t="s">
        <v>79</v>
      </c>
      <c r="AV288" s="13" t="s">
        <v>188</v>
      </c>
      <c r="AW288" s="13" t="s">
        <v>33</v>
      </c>
      <c r="AX288" s="13" t="s">
        <v>77</v>
      </c>
      <c r="AY288" s="204" t="s">
        <v>181</v>
      </c>
    </row>
    <row r="289" spans="2:65" s="1" customFormat="1" ht="31.5" customHeight="1">
      <c r="B289" s="173"/>
      <c r="C289" s="174" t="s">
        <v>484</v>
      </c>
      <c r="D289" s="174" t="s">
        <v>183</v>
      </c>
      <c r="E289" s="175" t="s">
        <v>485</v>
      </c>
      <c r="F289" s="176" t="s">
        <v>486</v>
      </c>
      <c r="G289" s="177" t="s">
        <v>197</v>
      </c>
      <c r="H289" s="178">
        <v>2.093</v>
      </c>
      <c r="I289" s="179"/>
      <c r="J289" s="180">
        <f>ROUND(I289*H289,2)</f>
        <v>0</v>
      </c>
      <c r="K289" s="176" t="s">
        <v>187</v>
      </c>
      <c r="L289" s="36"/>
      <c r="M289" s="181" t="s">
        <v>3</v>
      </c>
      <c r="N289" s="182" t="s">
        <v>41</v>
      </c>
      <c r="O289" s="37"/>
      <c r="P289" s="183">
        <f>O289*H289</f>
        <v>0</v>
      </c>
      <c r="Q289" s="183">
        <v>0</v>
      </c>
      <c r="R289" s="183">
        <f>Q289*H289</f>
        <v>0</v>
      </c>
      <c r="S289" s="183">
        <v>0</v>
      </c>
      <c r="T289" s="184">
        <f>S289*H289</f>
        <v>0</v>
      </c>
      <c r="AR289" s="19" t="s">
        <v>188</v>
      </c>
      <c r="AT289" s="19" t="s">
        <v>183</v>
      </c>
      <c r="AU289" s="19" t="s">
        <v>79</v>
      </c>
      <c r="AY289" s="19" t="s">
        <v>181</v>
      </c>
      <c r="BE289" s="185">
        <f>IF(N289="základní",J289,0)</f>
        <v>0</v>
      </c>
      <c r="BF289" s="185">
        <f>IF(N289="snížená",J289,0)</f>
        <v>0</v>
      </c>
      <c r="BG289" s="185">
        <f>IF(N289="zákl. přenesená",J289,0)</f>
        <v>0</v>
      </c>
      <c r="BH289" s="185">
        <f>IF(N289="sníž. přenesená",J289,0)</f>
        <v>0</v>
      </c>
      <c r="BI289" s="185">
        <f>IF(N289="nulová",J289,0)</f>
        <v>0</v>
      </c>
      <c r="BJ289" s="19" t="s">
        <v>77</v>
      </c>
      <c r="BK289" s="185">
        <f>ROUND(I289*H289,2)</f>
        <v>0</v>
      </c>
      <c r="BL289" s="19" t="s">
        <v>188</v>
      </c>
      <c r="BM289" s="19" t="s">
        <v>487</v>
      </c>
    </row>
    <row r="290" spans="2:51" s="12" customFormat="1" ht="13.5">
      <c r="B290" s="186"/>
      <c r="D290" s="196" t="s">
        <v>190</v>
      </c>
      <c r="E290" s="221" t="s">
        <v>3</v>
      </c>
      <c r="F290" s="222" t="s">
        <v>477</v>
      </c>
      <c r="H290" s="223">
        <v>2.093</v>
      </c>
      <c r="I290" s="191"/>
      <c r="L290" s="186"/>
      <c r="M290" s="192"/>
      <c r="N290" s="193"/>
      <c r="O290" s="193"/>
      <c r="P290" s="193"/>
      <c r="Q290" s="193"/>
      <c r="R290" s="193"/>
      <c r="S290" s="193"/>
      <c r="T290" s="194"/>
      <c r="AT290" s="188" t="s">
        <v>190</v>
      </c>
      <c r="AU290" s="188" t="s">
        <v>79</v>
      </c>
      <c r="AV290" s="12" t="s">
        <v>79</v>
      </c>
      <c r="AW290" s="12" t="s">
        <v>33</v>
      </c>
      <c r="AX290" s="12" t="s">
        <v>77</v>
      </c>
      <c r="AY290" s="188" t="s">
        <v>181</v>
      </c>
    </row>
    <row r="291" spans="2:65" s="1" customFormat="1" ht="31.5" customHeight="1">
      <c r="B291" s="173"/>
      <c r="C291" s="174" t="s">
        <v>488</v>
      </c>
      <c r="D291" s="174" t="s">
        <v>183</v>
      </c>
      <c r="E291" s="175" t="s">
        <v>489</v>
      </c>
      <c r="F291" s="176" t="s">
        <v>490</v>
      </c>
      <c r="G291" s="177" t="s">
        <v>197</v>
      </c>
      <c r="H291" s="178">
        <v>1.778</v>
      </c>
      <c r="I291" s="179"/>
      <c r="J291" s="180">
        <f>ROUND(I291*H291,2)</f>
        <v>0</v>
      </c>
      <c r="K291" s="176" t="s">
        <v>187</v>
      </c>
      <c r="L291" s="36"/>
      <c r="M291" s="181" t="s">
        <v>3</v>
      </c>
      <c r="N291" s="182" t="s">
        <v>41</v>
      </c>
      <c r="O291" s="37"/>
      <c r="P291" s="183">
        <f>O291*H291</f>
        <v>0</v>
      </c>
      <c r="Q291" s="183">
        <v>0</v>
      </c>
      <c r="R291" s="183">
        <f>Q291*H291</f>
        <v>0</v>
      </c>
      <c r="S291" s="183">
        <v>0</v>
      </c>
      <c r="T291" s="184">
        <f>S291*H291</f>
        <v>0</v>
      </c>
      <c r="AR291" s="19" t="s">
        <v>188</v>
      </c>
      <c r="AT291" s="19" t="s">
        <v>183</v>
      </c>
      <c r="AU291" s="19" t="s">
        <v>79</v>
      </c>
      <c r="AY291" s="19" t="s">
        <v>181</v>
      </c>
      <c r="BE291" s="185">
        <f>IF(N291="základní",J291,0)</f>
        <v>0</v>
      </c>
      <c r="BF291" s="185">
        <f>IF(N291="snížená",J291,0)</f>
        <v>0</v>
      </c>
      <c r="BG291" s="185">
        <f>IF(N291="zákl. přenesená",J291,0)</f>
        <v>0</v>
      </c>
      <c r="BH291" s="185">
        <f>IF(N291="sníž. přenesená",J291,0)</f>
        <v>0</v>
      </c>
      <c r="BI291" s="185">
        <f>IF(N291="nulová",J291,0)</f>
        <v>0</v>
      </c>
      <c r="BJ291" s="19" t="s">
        <v>77</v>
      </c>
      <c r="BK291" s="185">
        <f>ROUND(I291*H291,2)</f>
        <v>0</v>
      </c>
      <c r="BL291" s="19" t="s">
        <v>188</v>
      </c>
      <c r="BM291" s="19" t="s">
        <v>491</v>
      </c>
    </row>
    <row r="292" spans="2:65" s="1" customFormat="1" ht="22.5" customHeight="1">
      <c r="B292" s="173"/>
      <c r="C292" s="174" t="s">
        <v>492</v>
      </c>
      <c r="D292" s="174" t="s">
        <v>183</v>
      </c>
      <c r="E292" s="175" t="s">
        <v>493</v>
      </c>
      <c r="F292" s="176" t="s">
        <v>494</v>
      </c>
      <c r="G292" s="177" t="s">
        <v>231</v>
      </c>
      <c r="H292" s="178">
        <v>0.796</v>
      </c>
      <c r="I292" s="179"/>
      <c r="J292" s="180">
        <f>ROUND(I292*H292,2)</f>
        <v>0</v>
      </c>
      <c r="K292" s="176" t="s">
        <v>187</v>
      </c>
      <c r="L292" s="36"/>
      <c r="M292" s="181" t="s">
        <v>3</v>
      </c>
      <c r="N292" s="182" t="s">
        <v>41</v>
      </c>
      <c r="O292" s="37"/>
      <c r="P292" s="183">
        <f>O292*H292</f>
        <v>0</v>
      </c>
      <c r="Q292" s="183">
        <v>1.05306</v>
      </c>
      <c r="R292" s="183">
        <f>Q292*H292</f>
        <v>0.8382357600000001</v>
      </c>
      <c r="S292" s="183">
        <v>0</v>
      </c>
      <c r="T292" s="184">
        <f>S292*H292</f>
        <v>0</v>
      </c>
      <c r="AR292" s="19" t="s">
        <v>188</v>
      </c>
      <c r="AT292" s="19" t="s">
        <v>183</v>
      </c>
      <c r="AU292" s="19" t="s">
        <v>79</v>
      </c>
      <c r="AY292" s="19" t="s">
        <v>181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9" t="s">
        <v>77</v>
      </c>
      <c r="BK292" s="185">
        <f>ROUND(I292*H292,2)</f>
        <v>0</v>
      </c>
      <c r="BL292" s="19" t="s">
        <v>188</v>
      </c>
      <c r="BM292" s="19" t="s">
        <v>495</v>
      </c>
    </row>
    <row r="293" spans="2:51" s="12" customFormat="1" ht="13.5">
      <c r="B293" s="186"/>
      <c r="D293" s="187" t="s">
        <v>190</v>
      </c>
      <c r="E293" s="188" t="s">
        <v>3</v>
      </c>
      <c r="F293" s="189" t="s">
        <v>496</v>
      </c>
      <c r="H293" s="190">
        <v>0.305</v>
      </c>
      <c r="I293" s="191"/>
      <c r="L293" s="186"/>
      <c r="M293" s="192"/>
      <c r="N293" s="193"/>
      <c r="O293" s="193"/>
      <c r="P293" s="193"/>
      <c r="Q293" s="193"/>
      <c r="R293" s="193"/>
      <c r="S293" s="193"/>
      <c r="T293" s="194"/>
      <c r="AT293" s="188" t="s">
        <v>190</v>
      </c>
      <c r="AU293" s="188" t="s">
        <v>79</v>
      </c>
      <c r="AV293" s="12" t="s">
        <v>79</v>
      </c>
      <c r="AW293" s="12" t="s">
        <v>33</v>
      </c>
      <c r="AX293" s="12" t="s">
        <v>70</v>
      </c>
      <c r="AY293" s="188" t="s">
        <v>181</v>
      </c>
    </row>
    <row r="294" spans="2:51" s="12" customFormat="1" ht="13.5">
      <c r="B294" s="186"/>
      <c r="D294" s="187" t="s">
        <v>190</v>
      </c>
      <c r="E294" s="188" t="s">
        <v>3</v>
      </c>
      <c r="F294" s="189" t="s">
        <v>497</v>
      </c>
      <c r="H294" s="190">
        <v>0.018</v>
      </c>
      <c r="I294" s="191"/>
      <c r="L294" s="186"/>
      <c r="M294" s="192"/>
      <c r="N294" s="193"/>
      <c r="O294" s="193"/>
      <c r="P294" s="193"/>
      <c r="Q294" s="193"/>
      <c r="R294" s="193"/>
      <c r="S294" s="193"/>
      <c r="T294" s="194"/>
      <c r="AT294" s="188" t="s">
        <v>190</v>
      </c>
      <c r="AU294" s="188" t="s">
        <v>79</v>
      </c>
      <c r="AV294" s="12" t="s">
        <v>79</v>
      </c>
      <c r="AW294" s="12" t="s">
        <v>33</v>
      </c>
      <c r="AX294" s="12" t="s">
        <v>70</v>
      </c>
      <c r="AY294" s="188" t="s">
        <v>181</v>
      </c>
    </row>
    <row r="295" spans="2:51" s="12" customFormat="1" ht="13.5">
      <c r="B295" s="186"/>
      <c r="D295" s="187" t="s">
        <v>190</v>
      </c>
      <c r="E295" s="188" t="s">
        <v>3</v>
      </c>
      <c r="F295" s="189" t="s">
        <v>498</v>
      </c>
      <c r="H295" s="190">
        <v>0.073</v>
      </c>
      <c r="I295" s="191"/>
      <c r="L295" s="186"/>
      <c r="M295" s="192"/>
      <c r="N295" s="193"/>
      <c r="O295" s="193"/>
      <c r="P295" s="193"/>
      <c r="Q295" s="193"/>
      <c r="R295" s="193"/>
      <c r="S295" s="193"/>
      <c r="T295" s="194"/>
      <c r="AT295" s="188" t="s">
        <v>190</v>
      </c>
      <c r="AU295" s="188" t="s">
        <v>79</v>
      </c>
      <c r="AV295" s="12" t="s">
        <v>79</v>
      </c>
      <c r="AW295" s="12" t="s">
        <v>33</v>
      </c>
      <c r="AX295" s="12" t="s">
        <v>70</v>
      </c>
      <c r="AY295" s="188" t="s">
        <v>181</v>
      </c>
    </row>
    <row r="296" spans="2:51" s="12" customFormat="1" ht="13.5">
      <c r="B296" s="186"/>
      <c r="D296" s="187" t="s">
        <v>190</v>
      </c>
      <c r="E296" s="188" t="s">
        <v>3</v>
      </c>
      <c r="F296" s="189" t="s">
        <v>499</v>
      </c>
      <c r="H296" s="190">
        <v>0.4</v>
      </c>
      <c r="I296" s="191"/>
      <c r="L296" s="186"/>
      <c r="M296" s="192"/>
      <c r="N296" s="193"/>
      <c r="O296" s="193"/>
      <c r="P296" s="193"/>
      <c r="Q296" s="193"/>
      <c r="R296" s="193"/>
      <c r="S296" s="193"/>
      <c r="T296" s="194"/>
      <c r="AT296" s="188" t="s">
        <v>190</v>
      </c>
      <c r="AU296" s="188" t="s">
        <v>79</v>
      </c>
      <c r="AV296" s="12" t="s">
        <v>79</v>
      </c>
      <c r="AW296" s="12" t="s">
        <v>33</v>
      </c>
      <c r="AX296" s="12" t="s">
        <v>70</v>
      </c>
      <c r="AY296" s="188" t="s">
        <v>181</v>
      </c>
    </row>
    <row r="297" spans="2:51" s="13" customFormat="1" ht="13.5">
      <c r="B297" s="195"/>
      <c r="D297" s="196" t="s">
        <v>190</v>
      </c>
      <c r="E297" s="197" t="s">
        <v>3</v>
      </c>
      <c r="F297" s="198" t="s">
        <v>194</v>
      </c>
      <c r="H297" s="199">
        <v>0.796</v>
      </c>
      <c r="I297" s="200"/>
      <c r="L297" s="195"/>
      <c r="M297" s="201"/>
      <c r="N297" s="202"/>
      <c r="O297" s="202"/>
      <c r="P297" s="202"/>
      <c r="Q297" s="202"/>
      <c r="R297" s="202"/>
      <c r="S297" s="202"/>
      <c r="T297" s="203"/>
      <c r="AT297" s="204" t="s">
        <v>190</v>
      </c>
      <c r="AU297" s="204" t="s">
        <v>79</v>
      </c>
      <c r="AV297" s="13" t="s">
        <v>188</v>
      </c>
      <c r="AW297" s="13" t="s">
        <v>33</v>
      </c>
      <c r="AX297" s="13" t="s">
        <v>77</v>
      </c>
      <c r="AY297" s="204" t="s">
        <v>181</v>
      </c>
    </row>
    <row r="298" spans="2:65" s="1" customFormat="1" ht="22.5" customHeight="1">
      <c r="B298" s="173"/>
      <c r="C298" s="174" t="s">
        <v>500</v>
      </c>
      <c r="D298" s="174" t="s">
        <v>183</v>
      </c>
      <c r="E298" s="175" t="s">
        <v>501</v>
      </c>
      <c r="F298" s="176" t="s">
        <v>502</v>
      </c>
      <c r="G298" s="177" t="s">
        <v>312</v>
      </c>
      <c r="H298" s="178">
        <v>1</v>
      </c>
      <c r="I298" s="179"/>
      <c r="J298" s="180">
        <f>ROUND(I298*H298,2)</f>
        <v>0</v>
      </c>
      <c r="K298" s="176" t="s">
        <v>187</v>
      </c>
      <c r="L298" s="36"/>
      <c r="M298" s="181" t="s">
        <v>3</v>
      </c>
      <c r="N298" s="182" t="s">
        <v>41</v>
      </c>
      <c r="O298" s="37"/>
      <c r="P298" s="183">
        <f>O298*H298</f>
        <v>0</v>
      </c>
      <c r="Q298" s="183">
        <v>0.04684</v>
      </c>
      <c r="R298" s="183">
        <f>Q298*H298</f>
        <v>0.04684</v>
      </c>
      <c r="S298" s="183">
        <v>0</v>
      </c>
      <c r="T298" s="184">
        <f>S298*H298</f>
        <v>0</v>
      </c>
      <c r="AR298" s="19" t="s">
        <v>188</v>
      </c>
      <c r="AT298" s="19" t="s">
        <v>183</v>
      </c>
      <c r="AU298" s="19" t="s">
        <v>79</v>
      </c>
      <c r="AY298" s="19" t="s">
        <v>181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19" t="s">
        <v>77</v>
      </c>
      <c r="BK298" s="185">
        <f>ROUND(I298*H298,2)</f>
        <v>0</v>
      </c>
      <c r="BL298" s="19" t="s">
        <v>188</v>
      </c>
      <c r="BM298" s="19" t="s">
        <v>503</v>
      </c>
    </row>
    <row r="299" spans="2:65" s="1" customFormat="1" ht="22.5" customHeight="1">
      <c r="B299" s="173"/>
      <c r="C299" s="227" t="s">
        <v>504</v>
      </c>
      <c r="D299" s="227" t="s">
        <v>315</v>
      </c>
      <c r="E299" s="228" t="s">
        <v>505</v>
      </c>
      <c r="F299" s="229" t="s">
        <v>506</v>
      </c>
      <c r="G299" s="230" t="s">
        <v>312</v>
      </c>
      <c r="H299" s="231">
        <v>1</v>
      </c>
      <c r="I299" s="232"/>
      <c r="J299" s="233">
        <f>ROUND(I299*H299,2)</f>
        <v>0</v>
      </c>
      <c r="K299" s="229" t="s">
        <v>187</v>
      </c>
      <c r="L299" s="234"/>
      <c r="M299" s="235" t="s">
        <v>3</v>
      </c>
      <c r="N299" s="236" t="s">
        <v>41</v>
      </c>
      <c r="O299" s="37"/>
      <c r="P299" s="183">
        <f>O299*H299</f>
        <v>0</v>
      </c>
      <c r="Q299" s="183">
        <v>0.0112</v>
      </c>
      <c r="R299" s="183">
        <f>Q299*H299</f>
        <v>0.0112</v>
      </c>
      <c r="S299" s="183">
        <v>0</v>
      </c>
      <c r="T299" s="184">
        <f>S299*H299</f>
        <v>0</v>
      </c>
      <c r="AR299" s="19" t="s">
        <v>246</v>
      </c>
      <c r="AT299" s="19" t="s">
        <v>315</v>
      </c>
      <c r="AU299" s="19" t="s">
        <v>79</v>
      </c>
      <c r="AY299" s="19" t="s">
        <v>181</v>
      </c>
      <c r="BE299" s="185">
        <f>IF(N299="základní",J299,0)</f>
        <v>0</v>
      </c>
      <c r="BF299" s="185">
        <f>IF(N299="snížená",J299,0)</f>
        <v>0</v>
      </c>
      <c r="BG299" s="185">
        <f>IF(N299="zákl. přenesená",J299,0)</f>
        <v>0</v>
      </c>
      <c r="BH299" s="185">
        <f>IF(N299="sníž. přenesená",J299,0)</f>
        <v>0</v>
      </c>
      <c r="BI299" s="185">
        <f>IF(N299="nulová",J299,0)</f>
        <v>0</v>
      </c>
      <c r="BJ299" s="19" t="s">
        <v>77</v>
      </c>
      <c r="BK299" s="185">
        <f>ROUND(I299*H299,2)</f>
        <v>0</v>
      </c>
      <c r="BL299" s="19" t="s">
        <v>188</v>
      </c>
      <c r="BM299" s="19" t="s">
        <v>507</v>
      </c>
    </row>
    <row r="300" spans="2:63" s="11" customFormat="1" ht="29.85" customHeight="1">
      <c r="B300" s="159"/>
      <c r="D300" s="170" t="s">
        <v>69</v>
      </c>
      <c r="E300" s="171" t="s">
        <v>246</v>
      </c>
      <c r="F300" s="171" t="s">
        <v>508</v>
      </c>
      <c r="I300" s="162"/>
      <c r="J300" s="172">
        <f>BK300</f>
        <v>0</v>
      </c>
      <c r="L300" s="159"/>
      <c r="M300" s="164"/>
      <c r="N300" s="165"/>
      <c r="O300" s="165"/>
      <c r="P300" s="166">
        <f>SUM(P301:P303)</f>
        <v>0</v>
      </c>
      <c r="Q300" s="165"/>
      <c r="R300" s="166">
        <f>SUM(R301:R303)</f>
        <v>0.0231</v>
      </c>
      <c r="S300" s="165"/>
      <c r="T300" s="167">
        <f>SUM(T301:T303)</f>
        <v>0</v>
      </c>
      <c r="AR300" s="160" t="s">
        <v>77</v>
      </c>
      <c r="AT300" s="168" t="s">
        <v>69</v>
      </c>
      <c r="AU300" s="168" t="s">
        <v>77</v>
      </c>
      <c r="AY300" s="160" t="s">
        <v>181</v>
      </c>
      <c r="BK300" s="169">
        <f>SUM(BK301:BK303)</f>
        <v>0</v>
      </c>
    </row>
    <row r="301" spans="2:65" s="1" customFormat="1" ht="22.5" customHeight="1">
      <c r="B301" s="173"/>
      <c r="C301" s="174" t="s">
        <v>509</v>
      </c>
      <c r="D301" s="174" t="s">
        <v>183</v>
      </c>
      <c r="E301" s="175" t="s">
        <v>510</v>
      </c>
      <c r="F301" s="176" t="s">
        <v>511</v>
      </c>
      <c r="G301" s="177" t="s">
        <v>243</v>
      </c>
      <c r="H301" s="178">
        <v>7</v>
      </c>
      <c r="I301" s="179"/>
      <c r="J301" s="180">
        <f>ROUND(I301*H301,2)</f>
        <v>0</v>
      </c>
      <c r="K301" s="176" t="s">
        <v>187</v>
      </c>
      <c r="L301" s="36"/>
      <c r="M301" s="181" t="s">
        <v>3</v>
      </c>
      <c r="N301" s="182" t="s">
        <v>41</v>
      </c>
      <c r="O301" s="37"/>
      <c r="P301" s="183">
        <f>O301*H301</f>
        <v>0</v>
      </c>
      <c r="Q301" s="183">
        <v>0.0033</v>
      </c>
      <c r="R301" s="183">
        <f>Q301*H301</f>
        <v>0.0231</v>
      </c>
      <c r="S301" s="183">
        <v>0</v>
      </c>
      <c r="T301" s="184">
        <f>S301*H301</f>
        <v>0</v>
      </c>
      <c r="AR301" s="19" t="s">
        <v>188</v>
      </c>
      <c r="AT301" s="19" t="s">
        <v>183</v>
      </c>
      <c r="AU301" s="19" t="s">
        <v>79</v>
      </c>
      <c r="AY301" s="19" t="s">
        <v>181</v>
      </c>
      <c r="BE301" s="185">
        <f>IF(N301="základní",J301,0)</f>
        <v>0</v>
      </c>
      <c r="BF301" s="185">
        <f>IF(N301="snížená",J301,0)</f>
        <v>0</v>
      </c>
      <c r="BG301" s="185">
        <f>IF(N301="zákl. přenesená",J301,0)</f>
        <v>0</v>
      </c>
      <c r="BH301" s="185">
        <f>IF(N301="sníž. přenesená",J301,0)</f>
        <v>0</v>
      </c>
      <c r="BI301" s="185">
        <f>IF(N301="nulová",J301,0)</f>
        <v>0</v>
      </c>
      <c r="BJ301" s="19" t="s">
        <v>77</v>
      </c>
      <c r="BK301" s="185">
        <f>ROUND(I301*H301,2)</f>
        <v>0</v>
      </c>
      <c r="BL301" s="19" t="s">
        <v>188</v>
      </c>
      <c r="BM301" s="19" t="s">
        <v>512</v>
      </c>
    </row>
    <row r="302" spans="2:51" s="12" customFormat="1" ht="13.5">
      <c r="B302" s="186"/>
      <c r="D302" s="196" t="s">
        <v>190</v>
      </c>
      <c r="E302" s="221" t="s">
        <v>3</v>
      </c>
      <c r="F302" s="222" t="s">
        <v>513</v>
      </c>
      <c r="H302" s="223">
        <v>7</v>
      </c>
      <c r="I302" s="191"/>
      <c r="L302" s="186"/>
      <c r="M302" s="192"/>
      <c r="N302" s="193"/>
      <c r="O302" s="193"/>
      <c r="P302" s="193"/>
      <c r="Q302" s="193"/>
      <c r="R302" s="193"/>
      <c r="S302" s="193"/>
      <c r="T302" s="194"/>
      <c r="AT302" s="188" t="s">
        <v>190</v>
      </c>
      <c r="AU302" s="188" t="s">
        <v>79</v>
      </c>
      <c r="AV302" s="12" t="s">
        <v>79</v>
      </c>
      <c r="AW302" s="12" t="s">
        <v>33</v>
      </c>
      <c r="AX302" s="12" t="s">
        <v>77</v>
      </c>
      <c r="AY302" s="188" t="s">
        <v>181</v>
      </c>
    </row>
    <row r="303" spans="2:65" s="1" customFormat="1" ht="22.5" customHeight="1">
      <c r="B303" s="173"/>
      <c r="C303" s="174" t="s">
        <v>514</v>
      </c>
      <c r="D303" s="174" t="s">
        <v>183</v>
      </c>
      <c r="E303" s="175" t="s">
        <v>515</v>
      </c>
      <c r="F303" s="176" t="s">
        <v>516</v>
      </c>
      <c r="G303" s="177" t="s">
        <v>401</v>
      </c>
      <c r="H303" s="178">
        <v>1</v>
      </c>
      <c r="I303" s="179"/>
      <c r="J303" s="180">
        <f>ROUND(I303*H303,2)</f>
        <v>0</v>
      </c>
      <c r="K303" s="176" t="s">
        <v>3</v>
      </c>
      <c r="L303" s="36"/>
      <c r="M303" s="181" t="s">
        <v>3</v>
      </c>
      <c r="N303" s="182" t="s">
        <v>41</v>
      </c>
      <c r="O303" s="37"/>
      <c r="P303" s="183">
        <f>O303*H303</f>
        <v>0</v>
      </c>
      <c r="Q303" s="183">
        <v>0</v>
      </c>
      <c r="R303" s="183">
        <f>Q303*H303</f>
        <v>0</v>
      </c>
      <c r="S303" s="183">
        <v>0</v>
      </c>
      <c r="T303" s="184">
        <f>S303*H303</f>
        <v>0</v>
      </c>
      <c r="AR303" s="19" t="s">
        <v>188</v>
      </c>
      <c r="AT303" s="19" t="s">
        <v>183</v>
      </c>
      <c r="AU303" s="19" t="s">
        <v>79</v>
      </c>
      <c r="AY303" s="19" t="s">
        <v>181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9" t="s">
        <v>77</v>
      </c>
      <c r="BK303" s="185">
        <f>ROUND(I303*H303,2)</f>
        <v>0</v>
      </c>
      <c r="BL303" s="19" t="s">
        <v>188</v>
      </c>
      <c r="BM303" s="19" t="s">
        <v>517</v>
      </c>
    </row>
    <row r="304" spans="2:63" s="11" customFormat="1" ht="29.85" customHeight="1">
      <c r="B304" s="159"/>
      <c r="D304" s="170" t="s">
        <v>69</v>
      </c>
      <c r="E304" s="171" t="s">
        <v>252</v>
      </c>
      <c r="F304" s="171" t="s">
        <v>518</v>
      </c>
      <c r="I304" s="162"/>
      <c r="J304" s="172">
        <f>BK304</f>
        <v>0</v>
      </c>
      <c r="L304" s="159"/>
      <c r="M304" s="164"/>
      <c r="N304" s="165"/>
      <c r="O304" s="165"/>
      <c r="P304" s="166">
        <f>SUM(P305:P352)</f>
        <v>0</v>
      </c>
      <c r="Q304" s="165"/>
      <c r="R304" s="166">
        <f>SUM(R305:R352)</f>
        <v>0.012732964</v>
      </c>
      <c r="S304" s="165"/>
      <c r="T304" s="167">
        <f>SUM(T305:T352)</f>
        <v>17.63015</v>
      </c>
      <c r="AR304" s="160" t="s">
        <v>77</v>
      </c>
      <c r="AT304" s="168" t="s">
        <v>69</v>
      </c>
      <c r="AU304" s="168" t="s">
        <v>77</v>
      </c>
      <c r="AY304" s="160" t="s">
        <v>181</v>
      </c>
      <c r="BK304" s="169">
        <f>SUM(BK305:BK352)</f>
        <v>0</v>
      </c>
    </row>
    <row r="305" spans="2:65" s="1" customFormat="1" ht="22.5" customHeight="1">
      <c r="B305" s="173"/>
      <c r="C305" s="174" t="s">
        <v>519</v>
      </c>
      <c r="D305" s="174" t="s">
        <v>183</v>
      </c>
      <c r="E305" s="175" t="s">
        <v>520</v>
      </c>
      <c r="F305" s="176" t="s">
        <v>521</v>
      </c>
      <c r="G305" s="177" t="s">
        <v>243</v>
      </c>
      <c r="H305" s="178">
        <v>7</v>
      </c>
      <c r="I305" s="179"/>
      <c r="J305" s="180">
        <f>ROUND(I305*H305,2)</f>
        <v>0</v>
      </c>
      <c r="K305" s="176" t="s">
        <v>187</v>
      </c>
      <c r="L305" s="36"/>
      <c r="M305" s="181" t="s">
        <v>3</v>
      </c>
      <c r="N305" s="182" t="s">
        <v>41</v>
      </c>
      <c r="O305" s="37"/>
      <c r="P305" s="183">
        <f>O305*H305</f>
        <v>0</v>
      </c>
      <c r="Q305" s="183">
        <v>8E-05</v>
      </c>
      <c r="R305" s="183">
        <f>Q305*H305</f>
        <v>0.0005600000000000001</v>
      </c>
      <c r="S305" s="183">
        <v>0</v>
      </c>
      <c r="T305" s="184">
        <f>S305*H305</f>
        <v>0</v>
      </c>
      <c r="AR305" s="19" t="s">
        <v>188</v>
      </c>
      <c r="AT305" s="19" t="s">
        <v>183</v>
      </c>
      <c r="AU305" s="19" t="s">
        <v>79</v>
      </c>
      <c r="AY305" s="19" t="s">
        <v>181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9" t="s">
        <v>77</v>
      </c>
      <c r="BK305" s="185">
        <f>ROUND(I305*H305,2)</f>
        <v>0</v>
      </c>
      <c r="BL305" s="19" t="s">
        <v>188</v>
      </c>
      <c r="BM305" s="19" t="s">
        <v>522</v>
      </c>
    </row>
    <row r="306" spans="2:51" s="14" customFormat="1" ht="13.5">
      <c r="B306" s="205"/>
      <c r="D306" s="187" t="s">
        <v>190</v>
      </c>
      <c r="E306" s="206" t="s">
        <v>3</v>
      </c>
      <c r="F306" s="207" t="s">
        <v>523</v>
      </c>
      <c r="H306" s="208" t="s">
        <v>3</v>
      </c>
      <c r="I306" s="209"/>
      <c r="L306" s="205"/>
      <c r="M306" s="210"/>
      <c r="N306" s="211"/>
      <c r="O306" s="211"/>
      <c r="P306" s="211"/>
      <c r="Q306" s="211"/>
      <c r="R306" s="211"/>
      <c r="S306" s="211"/>
      <c r="T306" s="212"/>
      <c r="AT306" s="208" t="s">
        <v>190</v>
      </c>
      <c r="AU306" s="208" t="s">
        <v>79</v>
      </c>
      <c r="AV306" s="14" t="s">
        <v>77</v>
      </c>
      <c r="AW306" s="14" t="s">
        <v>33</v>
      </c>
      <c r="AX306" s="14" t="s">
        <v>70</v>
      </c>
      <c r="AY306" s="208" t="s">
        <v>181</v>
      </c>
    </row>
    <row r="307" spans="2:51" s="12" customFormat="1" ht="13.5">
      <c r="B307" s="186"/>
      <c r="D307" s="196" t="s">
        <v>190</v>
      </c>
      <c r="E307" s="221" t="s">
        <v>3</v>
      </c>
      <c r="F307" s="222" t="s">
        <v>524</v>
      </c>
      <c r="H307" s="223">
        <v>7</v>
      </c>
      <c r="I307" s="191"/>
      <c r="L307" s="186"/>
      <c r="M307" s="192"/>
      <c r="N307" s="193"/>
      <c r="O307" s="193"/>
      <c r="P307" s="193"/>
      <c r="Q307" s="193"/>
      <c r="R307" s="193"/>
      <c r="S307" s="193"/>
      <c r="T307" s="194"/>
      <c r="AT307" s="188" t="s">
        <v>190</v>
      </c>
      <c r="AU307" s="188" t="s">
        <v>79</v>
      </c>
      <c r="AV307" s="12" t="s">
        <v>79</v>
      </c>
      <c r="AW307" s="12" t="s">
        <v>33</v>
      </c>
      <c r="AX307" s="12" t="s">
        <v>77</v>
      </c>
      <c r="AY307" s="188" t="s">
        <v>181</v>
      </c>
    </row>
    <row r="308" spans="2:65" s="1" customFormat="1" ht="22.5" customHeight="1">
      <c r="B308" s="173"/>
      <c r="C308" s="174" t="s">
        <v>525</v>
      </c>
      <c r="D308" s="174" t="s">
        <v>183</v>
      </c>
      <c r="E308" s="175" t="s">
        <v>526</v>
      </c>
      <c r="F308" s="176" t="s">
        <v>527</v>
      </c>
      <c r="G308" s="177" t="s">
        <v>243</v>
      </c>
      <c r="H308" s="178">
        <v>49.1</v>
      </c>
      <c r="I308" s="179"/>
      <c r="J308" s="180">
        <f>ROUND(I308*H308,2)</f>
        <v>0</v>
      </c>
      <c r="K308" s="176" t="s">
        <v>187</v>
      </c>
      <c r="L308" s="36"/>
      <c r="M308" s="181" t="s">
        <v>3</v>
      </c>
      <c r="N308" s="182" t="s">
        <v>41</v>
      </c>
      <c r="O308" s="37"/>
      <c r="P308" s="183">
        <f>O308*H308</f>
        <v>0</v>
      </c>
      <c r="Q308" s="183">
        <v>0.00014</v>
      </c>
      <c r="R308" s="183">
        <f>Q308*H308</f>
        <v>0.006874</v>
      </c>
      <c r="S308" s="183">
        <v>0</v>
      </c>
      <c r="T308" s="184">
        <f>S308*H308</f>
        <v>0</v>
      </c>
      <c r="AR308" s="19" t="s">
        <v>188</v>
      </c>
      <c r="AT308" s="19" t="s">
        <v>183</v>
      </c>
      <c r="AU308" s="19" t="s">
        <v>79</v>
      </c>
      <c r="AY308" s="19" t="s">
        <v>181</v>
      </c>
      <c r="BE308" s="185">
        <f>IF(N308="základní",J308,0)</f>
        <v>0</v>
      </c>
      <c r="BF308" s="185">
        <f>IF(N308="snížená",J308,0)</f>
        <v>0</v>
      </c>
      <c r="BG308" s="185">
        <f>IF(N308="zákl. přenesená",J308,0)</f>
        <v>0</v>
      </c>
      <c r="BH308" s="185">
        <f>IF(N308="sníž. přenesená",J308,0)</f>
        <v>0</v>
      </c>
      <c r="BI308" s="185">
        <f>IF(N308="nulová",J308,0)</f>
        <v>0</v>
      </c>
      <c r="BJ308" s="19" t="s">
        <v>77</v>
      </c>
      <c r="BK308" s="185">
        <f>ROUND(I308*H308,2)</f>
        <v>0</v>
      </c>
      <c r="BL308" s="19" t="s">
        <v>188</v>
      </c>
      <c r="BM308" s="19" t="s">
        <v>528</v>
      </c>
    </row>
    <row r="309" spans="2:51" s="12" customFormat="1" ht="13.5">
      <c r="B309" s="186"/>
      <c r="D309" s="187" t="s">
        <v>190</v>
      </c>
      <c r="E309" s="188" t="s">
        <v>3</v>
      </c>
      <c r="F309" s="189" t="s">
        <v>529</v>
      </c>
      <c r="H309" s="190">
        <v>40.3</v>
      </c>
      <c r="I309" s="191"/>
      <c r="L309" s="186"/>
      <c r="M309" s="192"/>
      <c r="N309" s="193"/>
      <c r="O309" s="193"/>
      <c r="P309" s="193"/>
      <c r="Q309" s="193"/>
      <c r="R309" s="193"/>
      <c r="S309" s="193"/>
      <c r="T309" s="194"/>
      <c r="AT309" s="188" t="s">
        <v>190</v>
      </c>
      <c r="AU309" s="188" t="s">
        <v>79</v>
      </c>
      <c r="AV309" s="12" t="s">
        <v>79</v>
      </c>
      <c r="AW309" s="12" t="s">
        <v>33</v>
      </c>
      <c r="AX309" s="12" t="s">
        <v>70</v>
      </c>
      <c r="AY309" s="188" t="s">
        <v>181</v>
      </c>
    </row>
    <row r="310" spans="2:51" s="12" customFormat="1" ht="13.5">
      <c r="B310" s="186"/>
      <c r="D310" s="187" t="s">
        <v>190</v>
      </c>
      <c r="E310" s="188" t="s">
        <v>3</v>
      </c>
      <c r="F310" s="189" t="s">
        <v>530</v>
      </c>
      <c r="H310" s="190">
        <v>8.8</v>
      </c>
      <c r="I310" s="191"/>
      <c r="L310" s="186"/>
      <c r="M310" s="192"/>
      <c r="N310" s="193"/>
      <c r="O310" s="193"/>
      <c r="P310" s="193"/>
      <c r="Q310" s="193"/>
      <c r="R310" s="193"/>
      <c r="S310" s="193"/>
      <c r="T310" s="194"/>
      <c r="AT310" s="188" t="s">
        <v>190</v>
      </c>
      <c r="AU310" s="188" t="s">
        <v>79</v>
      </c>
      <c r="AV310" s="12" t="s">
        <v>79</v>
      </c>
      <c r="AW310" s="12" t="s">
        <v>33</v>
      </c>
      <c r="AX310" s="12" t="s">
        <v>70</v>
      </c>
      <c r="AY310" s="188" t="s">
        <v>181</v>
      </c>
    </row>
    <row r="311" spans="2:51" s="13" customFormat="1" ht="13.5">
      <c r="B311" s="195"/>
      <c r="D311" s="196" t="s">
        <v>190</v>
      </c>
      <c r="E311" s="197" t="s">
        <v>3</v>
      </c>
      <c r="F311" s="198" t="s">
        <v>194</v>
      </c>
      <c r="H311" s="199">
        <v>49.1</v>
      </c>
      <c r="I311" s="200"/>
      <c r="L311" s="195"/>
      <c r="M311" s="201"/>
      <c r="N311" s="202"/>
      <c r="O311" s="202"/>
      <c r="P311" s="202"/>
      <c r="Q311" s="202"/>
      <c r="R311" s="202"/>
      <c r="S311" s="202"/>
      <c r="T311" s="203"/>
      <c r="AT311" s="204" t="s">
        <v>190</v>
      </c>
      <c r="AU311" s="204" t="s">
        <v>79</v>
      </c>
      <c r="AV311" s="13" t="s">
        <v>188</v>
      </c>
      <c r="AW311" s="13" t="s">
        <v>33</v>
      </c>
      <c r="AX311" s="13" t="s">
        <v>77</v>
      </c>
      <c r="AY311" s="204" t="s">
        <v>181</v>
      </c>
    </row>
    <row r="312" spans="2:65" s="1" customFormat="1" ht="31.5" customHeight="1">
      <c r="B312" s="173"/>
      <c r="C312" s="174" t="s">
        <v>531</v>
      </c>
      <c r="D312" s="174" t="s">
        <v>183</v>
      </c>
      <c r="E312" s="175" t="s">
        <v>532</v>
      </c>
      <c r="F312" s="176" t="s">
        <v>533</v>
      </c>
      <c r="G312" s="177" t="s">
        <v>186</v>
      </c>
      <c r="H312" s="178">
        <v>144.45</v>
      </c>
      <c r="I312" s="179"/>
      <c r="J312" s="180">
        <f>ROUND(I312*H312,2)</f>
        <v>0</v>
      </c>
      <c r="K312" s="176" t="s">
        <v>187</v>
      </c>
      <c r="L312" s="36"/>
      <c r="M312" s="181" t="s">
        <v>3</v>
      </c>
      <c r="N312" s="182" t="s">
        <v>41</v>
      </c>
      <c r="O312" s="37"/>
      <c r="P312" s="183">
        <f>O312*H312</f>
        <v>0</v>
      </c>
      <c r="Q312" s="183">
        <v>0</v>
      </c>
      <c r="R312" s="183">
        <f>Q312*H312</f>
        <v>0</v>
      </c>
      <c r="S312" s="183">
        <v>0</v>
      </c>
      <c r="T312" s="184">
        <f>S312*H312</f>
        <v>0</v>
      </c>
      <c r="AR312" s="19" t="s">
        <v>188</v>
      </c>
      <c r="AT312" s="19" t="s">
        <v>183</v>
      </c>
      <c r="AU312" s="19" t="s">
        <v>79</v>
      </c>
      <c r="AY312" s="19" t="s">
        <v>181</v>
      </c>
      <c r="BE312" s="185">
        <f>IF(N312="základní",J312,0)</f>
        <v>0</v>
      </c>
      <c r="BF312" s="185">
        <f>IF(N312="snížená",J312,0)</f>
        <v>0</v>
      </c>
      <c r="BG312" s="185">
        <f>IF(N312="zákl. přenesená",J312,0)</f>
        <v>0</v>
      </c>
      <c r="BH312" s="185">
        <f>IF(N312="sníž. přenesená",J312,0)</f>
        <v>0</v>
      </c>
      <c r="BI312" s="185">
        <f>IF(N312="nulová",J312,0)</f>
        <v>0</v>
      </c>
      <c r="BJ312" s="19" t="s">
        <v>77</v>
      </c>
      <c r="BK312" s="185">
        <f>ROUND(I312*H312,2)</f>
        <v>0</v>
      </c>
      <c r="BL312" s="19" t="s">
        <v>188</v>
      </c>
      <c r="BM312" s="19" t="s">
        <v>534</v>
      </c>
    </row>
    <row r="313" spans="2:51" s="12" customFormat="1" ht="13.5">
      <c r="B313" s="186"/>
      <c r="D313" s="187" t="s">
        <v>190</v>
      </c>
      <c r="E313" s="188" t="s">
        <v>3</v>
      </c>
      <c r="F313" s="189" t="s">
        <v>535</v>
      </c>
      <c r="H313" s="190">
        <v>58.2</v>
      </c>
      <c r="I313" s="191"/>
      <c r="L313" s="186"/>
      <c r="M313" s="192"/>
      <c r="N313" s="193"/>
      <c r="O313" s="193"/>
      <c r="P313" s="193"/>
      <c r="Q313" s="193"/>
      <c r="R313" s="193"/>
      <c r="S313" s="193"/>
      <c r="T313" s="194"/>
      <c r="AT313" s="188" t="s">
        <v>190</v>
      </c>
      <c r="AU313" s="188" t="s">
        <v>79</v>
      </c>
      <c r="AV313" s="12" t="s">
        <v>79</v>
      </c>
      <c r="AW313" s="12" t="s">
        <v>33</v>
      </c>
      <c r="AX313" s="12" t="s">
        <v>70</v>
      </c>
      <c r="AY313" s="188" t="s">
        <v>181</v>
      </c>
    </row>
    <row r="314" spans="2:51" s="12" customFormat="1" ht="13.5">
      <c r="B314" s="186"/>
      <c r="D314" s="187" t="s">
        <v>190</v>
      </c>
      <c r="E314" s="188" t="s">
        <v>3</v>
      </c>
      <c r="F314" s="189" t="s">
        <v>536</v>
      </c>
      <c r="H314" s="190">
        <v>26.25</v>
      </c>
      <c r="I314" s="191"/>
      <c r="L314" s="186"/>
      <c r="M314" s="192"/>
      <c r="N314" s="193"/>
      <c r="O314" s="193"/>
      <c r="P314" s="193"/>
      <c r="Q314" s="193"/>
      <c r="R314" s="193"/>
      <c r="S314" s="193"/>
      <c r="T314" s="194"/>
      <c r="AT314" s="188" t="s">
        <v>190</v>
      </c>
      <c r="AU314" s="188" t="s">
        <v>79</v>
      </c>
      <c r="AV314" s="12" t="s">
        <v>79</v>
      </c>
      <c r="AW314" s="12" t="s">
        <v>33</v>
      </c>
      <c r="AX314" s="12" t="s">
        <v>70</v>
      </c>
      <c r="AY314" s="188" t="s">
        <v>181</v>
      </c>
    </row>
    <row r="315" spans="2:51" s="12" customFormat="1" ht="13.5">
      <c r="B315" s="186"/>
      <c r="D315" s="187" t="s">
        <v>190</v>
      </c>
      <c r="E315" s="188" t="s">
        <v>3</v>
      </c>
      <c r="F315" s="189" t="s">
        <v>537</v>
      </c>
      <c r="H315" s="190">
        <v>60</v>
      </c>
      <c r="I315" s="191"/>
      <c r="L315" s="186"/>
      <c r="M315" s="192"/>
      <c r="N315" s="193"/>
      <c r="O315" s="193"/>
      <c r="P315" s="193"/>
      <c r="Q315" s="193"/>
      <c r="R315" s="193"/>
      <c r="S315" s="193"/>
      <c r="T315" s="194"/>
      <c r="AT315" s="188" t="s">
        <v>190</v>
      </c>
      <c r="AU315" s="188" t="s">
        <v>79</v>
      </c>
      <c r="AV315" s="12" t="s">
        <v>79</v>
      </c>
      <c r="AW315" s="12" t="s">
        <v>33</v>
      </c>
      <c r="AX315" s="12" t="s">
        <v>70</v>
      </c>
      <c r="AY315" s="188" t="s">
        <v>181</v>
      </c>
    </row>
    <row r="316" spans="2:51" s="13" customFormat="1" ht="13.5">
      <c r="B316" s="195"/>
      <c r="D316" s="196" t="s">
        <v>190</v>
      </c>
      <c r="E316" s="197" t="s">
        <v>110</v>
      </c>
      <c r="F316" s="198" t="s">
        <v>194</v>
      </c>
      <c r="H316" s="199">
        <v>144.45</v>
      </c>
      <c r="I316" s="200"/>
      <c r="L316" s="195"/>
      <c r="M316" s="201"/>
      <c r="N316" s="202"/>
      <c r="O316" s="202"/>
      <c r="P316" s="202"/>
      <c r="Q316" s="202"/>
      <c r="R316" s="202"/>
      <c r="S316" s="202"/>
      <c r="T316" s="203"/>
      <c r="AT316" s="204" t="s">
        <v>190</v>
      </c>
      <c r="AU316" s="204" t="s">
        <v>79</v>
      </c>
      <c r="AV316" s="13" t="s">
        <v>188</v>
      </c>
      <c r="AW316" s="13" t="s">
        <v>33</v>
      </c>
      <c r="AX316" s="13" t="s">
        <v>77</v>
      </c>
      <c r="AY316" s="204" t="s">
        <v>181</v>
      </c>
    </row>
    <row r="317" spans="2:65" s="1" customFormat="1" ht="31.5" customHeight="1">
      <c r="B317" s="173"/>
      <c r="C317" s="174" t="s">
        <v>538</v>
      </c>
      <c r="D317" s="174" t="s">
        <v>183</v>
      </c>
      <c r="E317" s="175" t="s">
        <v>539</v>
      </c>
      <c r="F317" s="176" t="s">
        <v>540</v>
      </c>
      <c r="G317" s="177" t="s">
        <v>186</v>
      </c>
      <c r="H317" s="178">
        <v>2889</v>
      </c>
      <c r="I317" s="179"/>
      <c r="J317" s="180">
        <f>ROUND(I317*H317,2)</f>
        <v>0</v>
      </c>
      <c r="K317" s="176" t="s">
        <v>187</v>
      </c>
      <c r="L317" s="36"/>
      <c r="M317" s="181" t="s">
        <v>3</v>
      </c>
      <c r="N317" s="182" t="s">
        <v>41</v>
      </c>
      <c r="O317" s="37"/>
      <c r="P317" s="183">
        <f>O317*H317</f>
        <v>0</v>
      </c>
      <c r="Q317" s="183">
        <v>0</v>
      </c>
      <c r="R317" s="183">
        <f>Q317*H317</f>
        <v>0</v>
      </c>
      <c r="S317" s="183">
        <v>0</v>
      </c>
      <c r="T317" s="184">
        <f>S317*H317</f>
        <v>0</v>
      </c>
      <c r="AR317" s="19" t="s">
        <v>188</v>
      </c>
      <c r="AT317" s="19" t="s">
        <v>183</v>
      </c>
      <c r="AU317" s="19" t="s">
        <v>79</v>
      </c>
      <c r="AY317" s="19" t="s">
        <v>181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9" t="s">
        <v>77</v>
      </c>
      <c r="BK317" s="185">
        <f>ROUND(I317*H317,2)</f>
        <v>0</v>
      </c>
      <c r="BL317" s="19" t="s">
        <v>188</v>
      </c>
      <c r="BM317" s="19" t="s">
        <v>541</v>
      </c>
    </row>
    <row r="318" spans="2:51" s="12" customFormat="1" ht="13.5">
      <c r="B318" s="186"/>
      <c r="D318" s="196" t="s">
        <v>190</v>
      </c>
      <c r="E318" s="221" t="s">
        <v>3</v>
      </c>
      <c r="F318" s="222" t="s">
        <v>542</v>
      </c>
      <c r="H318" s="223">
        <v>2889</v>
      </c>
      <c r="I318" s="191"/>
      <c r="L318" s="186"/>
      <c r="M318" s="192"/>
      <c r="N318" s="193"/>
      <c r="O318" s="193"/>
      <c r="P318" s="193"/>
      <c r="Q318" s="193"/>
      <c r="R318" s="193"/>
      <c r="S318" s="193"/>
      <c r="T318" s="194"/>
      <c r="AT318" s="188" t="s">
        <v>190</v>
      </c>
      <c r="AU318" s="188" t="s">
        <v>79</v>
      </c>
      <c r="AV318" s="12" t="s">
        <v>79</v>
      </c>
      <c r="AW318" s="12" t="s">
        <v>33</v>
      </c>
      <c r="AX318" s="12" t="s">
        <v>77</v>
      </c>
      <c r="AY318" s="188" t="s">
        <v>181</v>
      </c>
    </row>
    <row r="319" spans="2:65" s="1" customFormat="1" ht="31.5" customHeight="1">
      <c r="B319" s="173"/>
      <c r="C319" s="174" t="s">
        <v>543</v>
      </c>
      <c r="D319" s="174" t="s">
        <v>183</v>
      </c>
      <c r="E319" s="175" t="s">
        <v>544</v>
      </c>
      <c r="F319" s="176" t="s">
        <v>545</v>
      </c>
      <c r="G319" s="177" t="s">
        <v>186</v>
      </c>
      <c r="H319" s="178">
        <v>144.45</v>
      </c>
      <c r="I319" s="179"/>
      <c r="J319" s="180">
        <f>ROUND(I319*H319,2)</f>
        <v>0</v>
      </c>
      <c r="K319" s="176" t="s">
        <v>187</v>
      </c>
      <c r="L319" s="36"/>
      <c r="M319" s="181" t="s">
        <v>3</v>
      </c>
      <c r="N319" s="182" t="s">
        <v>41</v>
      </c>
      <c r="O319" s="37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AR319" s="19" t="s">
        <v>188</v>
      </c>
      <c r="AT319" s="19" t="s">
        <v>183</v>
      </c>
      <c r="AU319" s="19" t="s">
        <v>79</v>
      </c>
      <c r="AY319" s="19" t="s">
        <v>181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9" t="s">
        <v>77</v>
      </c>
      <c r="BK319" s="185">
        <f>ROUND(I319*H319,2)</f>
        <v>0</v>
      </c>
      <c r="BL319" s="19" t="s">
        <v>188</v>
      </c>
      <c r="BM319" s="19" t="s">
        <v>546</v>
      </c>
    </row>
    <row r="320" spans="2:51" s="12" customFormat="1" ht="13.5">
      <c r="B320" s="186"/>
      <c r="D320" s="196" t="s">
        <v>190</v>
      </c>
      <c r="E320" s="221" t="s">
        <v>3</v>
      </c>
      <c r="F320" s="222" t="s">
        <v>110</v>
      </c>
      <c r="H320" s="223">
        <v>144.45</v>
      </c>
      <c r="I320" s="191"/>
      <c r="L320" s="186"/>
      <c r="M320" s="192"/>
      <c r="N320" s="193"/>
      <c r="O320" s="193"/>
      <c r="P320" s="193"/>
      <c r="Q320" s="193"/>
      <c r="R320" s="193"/>
      <c r="S320" s="193"/>
      <c r="T320" s="194"/>
      <c r="AT320" s="188" t="s">
        <v>190</v>
      </c>
      <c r="AU320" s="188" t="s">
        <v>79</v>
      </c>
      <c r="AV320" s="12" t="s">
        <v>79</v>
      </c>
      <c r="AW320" s="12" t="s">
        <v>33</v>
      </c>
      <c r="AX320" s="12" t="s">
        <v>77</v>
      </c>
      <c r="AY320" s="188" t="s">
        <v>181</v>
      </c>
    </row>
    <row r="321" spans="2:65" s="1" customFormat="1" ht="31.5" customHeight="1">
      <c r="B321" s="173"/>
      <c r="C321" s="174" t="s">
        <v>547</v>
      </c>
      <c r="D321" s="174" t="s">
        <v>183</v>
      </c>
      <c r="E321" s="175" t="s">
        <v>548</v>
      </c>
      <c r="F321" s="176" t="s">
        <v>549</v>
      </c>
      <c r="G321" s="177" t="s">
        <v>186</v>
      </c>
      <c r="H321" s="178">
        <v>28.52</v>
      </c>
      <c r="I321" s="179"/>
      <c r="J321" s="180">
        <f>ROUND(I321*H321,2)</f>
        <v>0</v>
      </c>
      <c r="K321" s="176" t="s">
        <v>187</v>
      </c>
      <c r="L321" s="36"/>
      <c r="M321" s="181" t="s">
        <v>3</v>
      </c>
      <c r="N321" s="182" t="s">
        <v>41</v>
      </c>
      <c r="O321" s="37"/>
      <c r="P321" s="183">
        <f>O321*H321</f>
        <v>0</v>
      </c>
      <c r="Q321" s="183">
        <v>0.00013</v>
      </c>
      <c r="R321" s="183">
        <f>Q321*H321</f>
        <v>0.0037075999999999997</v>
      </c>
      <c r="S321" s="183">
        <v>0</v>
      </c>
      <c r="T321" s="184">
        <f>S321*H321</f>
        <v>0</v>
      </c>
      <c r="AR321" s="19" t="s">
        <v>188</v>
      </c>
      <c r="AT321" s="19" t="s">
        <v>183</v>
      </c>
      <c r="AU321" s="19" t="s">
        <v>79</v>
      </c>
      <c r="AY321" s="19" t="s">
        <v>181</v>
      </c>
      <c r="BE321" s="185">
        <f>IF(N321="základní",J321,0)</f>
        <v>0</v>
      </c>
      <c r="BF321" s="185">
        <f>IF(N321="snížená",J321,0)</f>
        <v>0</v>
      </c>
      <c r="BG321" s="185">
        <f>IF(N321="zákl. přenesená",J321,0)</f>
        <v>0</v>
      </c>
      <c r="BH321" s="185">
        <f>IF(N321="sníž. přenesená",J321,0)</f>
        <v>0</v>
      </c>
      <c r="BI321" s="185">
        <f>IF(N321="nulová",J321,0)</f>
        <v>0</v>
      </c>
      <c r="BJ321" s="19" t="s">
        <v>77</v>
      </c>
      <c r="BK321" s="185">
        <f>ROUND(I321*H321,2)</f>
        <v>0</v>
      </c>
      <c r="BL321" s="19" t="s">
        <v>188</v>
      </c>
      <c r="BM321" s="19" t="s">
        <v>550</v>
      </c>
    </row>
    <row r="322" spans="2:51" s="12" customFormat="1" ht="13.5">
      <c r="B322" s="186"/>
      <c r="D322" s="196" t="s">
        <v>190</v>
      </c>
      <c r="E322" s="221" t="s">
        <v>3</v>
      </c>
      <c r="F322" s="222" t="s">
        <v>128</v>
      </c>
      <c r="H322" s="223">
        <v>28.52</v>
      </c>
      <c r="I322" s="191"/>
      <c r="L322" s="186"/>
      <c r="M322" s="192"/>
      <c r="N322" s="193"/>
      <c r="O322" s="193"/>
      <c r="P322" s="193"/>
      <c r="Q322" s="193"/>
      <c r="R322" s="193"/>
      <c r="S322" s="193"/>
      <c r="T322" s="194"/>
      <c r="AT322" s="188" t="s">
        <v>190</v>
      </c>
      <c r="AU322" s="188" t="s">
        <v>79</v>
      </c>
      <c r="AV322" s="12" t="s">
        <v>79</v>
      </c>
      <c r="AW322" s="12" t="s">
        <v>33</v>
      </c>
      <c r="AX322" s="12" t="s">
        <v>77</v>
      </c>
      <c r="AY322" s="188" t="s">
        <v>181</v>
      </c>
    </row>
    <row r="323" spans="2:65" s="1" customFormat="1" ht="22.5" customHeight="1">
      <c r="B323" s="173"/>
      <c r="C323" s="174" t="s">
        <v>551</v>
      </c>
      <c r="D323" s="174" t="s">
        <v>183</v>
      </c>
      <c r="E323" s="175" t="s">
        <v>552</v>
      </c>
      <c r="F323" s="176" t="s">
        <v>553</v>
      </c>
      <c r="G323" s="177" t="s">
        <v>186</v>
      </c>
      <c r="H323" s="178">
        <v>37.373</v>
      </c>
      <c r="I323" s="179"/>
      <c r="J323" s="180">
        <f>ROUND(I323*H323,2)</f>
        <v>0</v>
      </c>
      <c r="K323" s="176" t="s">
        <v>187</v>
      </c>
      <c r="L323" s="36"/>
      <c r="M323" s="181" t="s">
        <v>3</v>
      </c>
      <c r="N323" s="182" t="s">
        <v>41</v>
      </c>
      <c r="O323" s="37"/>
      <c r="P323" s="183">
        <f>O323*H323</f>
        <v>0</v>
      </c>
      <c r="Q323" s="183">
        <v>4E-05</v>
      </c>
      <c r="R323" s="183">
        <f>Q323*H323</f>
        <v>0.00149492</v>
      </c>
      <c r="S323" s="183">
        <v>0</v>
      </c>
      <c r="T323" s="184">
        <f>S323*H323</f>
        <v>0</v>
      </c>
      <c r="AR323" s="19" t="s">
        <v>188</v>
      </c>
      <c r="AT323" s="19" t="s">
        <v>183</v>
      </c>
      <c r="AU323" s="19" t="s">
        <v>79</v>
      </c>
      <c r="AY323" s="19" t="s">
        <v>181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9" t="s">
        <v>77</v>
      </c>
      <c r="BK323" s="185">
        <f>ROUND(I323*H323,2)</f>
        <v>0</v>
      </c>
      <c r="BL323" s="19" t="s">
        <v>188</v>
      </c>
      <c r="BM323" s="19" t="s">
        <v>554</v>
      </c>
    </row>
    <row r="324" spans="2:51" s="12" customFormat="1" ht="13.5">
      <c r="B324" s="186"/>
      <c r="D324" s="187" t="s">
        <v>190</v>
      </c>
      <c r="E324" s="188" t="s">
        <v>3</v>
      </c>
      <c r="F324" s="189" t="s">
        <v>117</v>
      </c>
      <c r="H324" s="190">
        <v>29.893</v>
      </c>
      <c r="I324" s="191"/>
      <c r="L324" s="186"/>
      <c r="M324" s="192"/>
      <c r="N324" s="193"/>
      <c r="O324" s="193"/>
      <c r="P324" s="193"/>
      <c r="Q324" s="193"/>
      <c r="R324" s="193"/>
      <c r="S324" s="193"/>
      <c r="T324" s="194"/>
      <c r="AT324" s="188" t="s">
        <v>190</v>
      </c>
      <c r="AU324" s="188" t="s">
        <v>79</v>
      </c>
      <c r="AV324" s="12" t="s">
        <v>79</v>
      </c>
      <c r="AW324" s="12" t="s">
        <v>33</v>
      </c>
      <c r="AX324" s="12" t="s">
        <v>70</v>
      </c>
      <c r="AY324" s="188" t="s">
        <v>181</v>
      </c>
    </row>
    <row r="325" spans="2:51" s="12" customFormat="1" ht="13.5">
      <c r="B325" s="186"/>
      <c r="D325" s="187" t="s">
        <v>190</v>
      </c>
      <c r="E325" s="188" t="s">
        <v>3</v>
      </c>
      <c r="F325" s="189" t="s">
        <v>555</v>
      </c>
      <c r="H325" s="190">
        <v>7.48</v>
      </c>
      <c r="I325" s="191"/>
      <c r="L325" s="186"/>
      <c r="M325" s="192"/>
      <c r="N325" s="193"/>
      <c r="O325" s="193"/>
      <c r="P325" s="193"/>
      <c r="Q325" s="193"/>
      <c r="R325" s="193"/>
      <c r="S325" s="193"/>
      <c r="T325" s="194"/>
      <c r="AT325" s="188" t="s">
        <v>190</v>
      </c>
      <c r="AU325" s="188" t="s">
        <v>79</v>
      </c>
      <c r="AV325" s="12" t="s">
        <v>79</v>
      </c>
      <c r="AW325" s="12" t="s">
        <v>33</v>
      </c>
      <c r="AX325" s="12" t="s">
        <v>70</v>
      </c>
      <c r="AY325" s="188" t="s">
        <v>181</v>
      </c>
    </row>
    <row r="326" spans="2:51" s="13" customFormat="1" ht="13.5">
      <c r="B326" s="195"/>
      <c r="D326" s="196" t="s">
        <v>190</v>
      </c>
      <c r="E326" s="197" t="s">
        <v>3</v>
      </c>
      <c r="F326" s="198" t="s">
        <v>194</v>
      </c>
      <c r="H326" s="199">
        <v>37.373</v>
      </c>
      <c r="I326" s="200"/>
      <c r="L326" s="195"/>
      <c r="M326" s="201"/>
      <c r="N326" s="202"/>
      <c r="O326" s="202"/>
      <c r="P326" s="202"/>
      <c r="Q326" s="202"/>
      <c r="R326" s="202"/>
      <c r="S326" s="202"/>
      <c r="T326" s="203"/>
      <c r="AT326" s="204" t="s">
        <v>190</v>
      </c>
      <c r="AU326" s="204" t="s">
        <v>79</v>
      </c>
      <c r="AV326" s="13" t="s">
        <v>188</v>
      </c>
      <c r="AW326" s="13" t="s">
        <v>33</v>
      </c>
      <c r="AX326" s="13" t="s">
        <v>77</v>
      </c>
      <c r="AY326" s="204" t="s">
        <v>181</v>
      </c>
    </row>
    <row r="327" spans="2:65" s="1" customFormat="1" ht="22.5" customHeight="1">
      <c r="B327" s="173"/>
      <c r="C327" s="174" t="s">
        <v>556</v>
      </c>
      <c r="D327" s="174" t="s">
        <v>183</v>
      </c>
      <c r="E327" s="175" t="s">
        <v>557</v>
      </c>
      <c r="F327" s="176" t="s">
        <v>558</v>
      </c>
      <c r="G327" s="177" t="s">
        <v>312</v>
      </c>
      <c r="H327" s="178">
        <v>14</v>
      </c>
      <c r="I327" s="179"/>
      <c r="J327" s="180">
        <f>ROUND(I327*H327,2)</f>
        <v>0</v>
      </c>
      <c r="K327" s="176" t="s">
        <v>3</v>
      </c>
      <c r="L327" s="36"/>
      <c r="M327" s="181" t="s">
        <v>3</v>
      </c>
      <c r="N327" s="182" t="s">
        <v>41</v>
      </c>
      <c r="O327" s="37"/>
      <c r="P327" s="183">
        <f>O327*H327</f>
        <v>0</v>
      </c>
      <c r="Q327" s="183">
        <v>1.026E-06</v>
      </c>
      <c r="R327" s="183">
        <f>Q327*H327</f>
        <v>1.4364E-05</v>
      </c>
      <c r="S327" s="183">
        <v>0</v>
      </c>
      <c r="T327" s="184">
        <f>S327*H327</f>
        <v>0</v>
      </c>
      <c r="AR327" s="19" t="s">
        <v>188</v>
      </c>
      <c r="AT327" s="19" t="s">
        <v>183</v>
      </c>
      <c r="AU327" s="19" t="s">
        <v>79</v>
      </c>
      <c r="AY327" s="19" t="s">
        <v>181</v>
      </c>
      <c r="BE327" s="185">
        <f>IF(N327="základní",J327,0)</f>
        <v>0</v>
      </c>
      <c r="BF327" s="185">
        <f>IF(N327="snížená",J327,0)</f>
        <v>0</v>
      </c>
      <c r="BG327" s="185">
        <f>IF(N327="zákl. přenesená",J327,0)</f>
        <v>0</v>
      </c>
      <c r="BH327" s="185">
        <f>IF(N327="sníž. přenesená",J327,0)</f>
        <v>0</v>
      </c>
      <c r="BI327" s="185">
        <f>IF(N327="nulová",J327,0)</f>
        <v>0</v>
      </c>
      <c r="BJ327" s="19" t="s">
        <v>77</v>
      </c>
      <c r="BK327" s="185">
        <f>ROUND(I327*H327,2)</f>
        <v>0</v>
      </c>
      <c r="BL327" s="19" t="s">
        <v>188</v>
      </c>
      <c r="BM327" s="19" t="s">
        <v>559</v>
      </c>
    </row>
    <row r="328" spans="2:65" s="1" customFormat="1" ht="22.5" customHeight="1">
      <c r="B328" s="173"/>
      <c r="C328" s="174" t="s">
        <v>560</v>
      </c>
      <c r="D328" s="174" t="s">
        <v>183</v>
      </c>
      <c r="E328" s="175" t="s">
        <v>561</v>
      </c>
      <c r="F328" s="176" t="s">
        <v>562</v>
      </c>
      <c r="G328" s="177" t="s">
        <v>312</v>
      </c>
      <c r="H328" s="178">
        <v>80</v>
      </c>
      <c r="I328" s="179"/>
      <c r="J328" s="180">
        <f>ROUND(I328*H328,2)</f>
        <v>0</v>
      </c>
      <c r="K328" s="176" t="s">
        <v>3</v>
      </c>
      <c r="L328" s="36"/>
      <c r="M328" s="181" t="s">
        <v>3</v>
      </c>
      <c r="N328" s="182" t="s">
        <v>41</v>
      </c>
      <c r="O328" s="37"/>
      <c r="P328" s="183">
        <f>O328*H328</f>
        <v>0</v>
      </c>
      <c r="Q328" s="183">
        <v>1.026E-06</v>
      </c>
      <c r="R328" s="183">
        <f>Q328*H328</f>
        <v>8.208E-05</v>
      </c>
      <c r="S328" s="183">
        <v>0</v>
      </c>
      <c r="T328" s="184">
        <f>S328*H328</f>
        <v>0</v>
      </c>
      <c r="AR328" s="19" t="s">
        <v>188</v>
      </c>
      <c r="AT328" s="19" t="s">
        <v>183</v>
      </c>
      <c r="AU328" s="19" t="s">
        <v>79</v>
      </c>
      <c r="AY328" s="19" t="s">
        <v>181</v>
      </c>
      <c r="BE328" s="185">
        <f>IF(N328="základní",J328,0)</f>
        <v>0</v>
      </c>
      <c r="BF328" s="185">
        <f>IF(N328="snížená",J328,0)</f>
        <v>0</v>
      </c>
      <c r="BG328" s="185">
        <f>IF(N328="zákl. přenesená",J328,0)</f>
        <v>0</v>
      </c>
      <c r="BH328" s="185">
        <f>IF(N328="sníž. přenesená",J328,0)</f>
        <v>0</v>
      </c>
      <c r="BI328" s="185">
        <f>IF(N328="nulová",J328,0)</f>
        <v>0</v>
      </c>
      <c r="BJ328" s="19" t="s">
        <v>77</v>
      </c>
      <c r="BK328" s="185">
        <f>ROUND(I328*H328,2)</f>
        <v>0</v>
      </c>
      <c r="BL328" s="19" t="s">
        <v>188</v>
      </c>
      <c r="BM328" s="19" t="s">
        <v>563</v>
      </c>
    </row>
    <row r="329" spans="2:65" s="1" customFormat="1" ht="31.5" customHeight="1">
      <c r="B329" s="173"/>
      <c r="C329" s="174" t="s">
        <v>564</v>
      </c>
      <c r="D329" s="174" t="s">
        <v>183</v>
      </c>
      <c r="E329" s="175" t="s">
        <v>565</v>
      </c>
      <c r="F329" s="176" t="s">
        <v>566</v>
      </c>
      <c r="G329" s="177" t="s">
        <v>197</v>
      </c>
      <c r="H329" s="178">
        <v>7.92</v>
      </c>
      <c r="I329" s="179"/>
      <c r="J329" s="180">
        <f>ROUND(I329*H329,2)</f>
        <v>0</v>
      </c>
      <c r="K329" s="176" t="s">
        <v>187</v>
      </c>
      <c r="L329" s="36"/>
      <c r="M329" s="181" t="s">
        <v>3</v>
      </c>
      <c r="N329" s="182" t="s">
        <v>41</v>
      </c>
      <c r="O329" s="37"/>
      <c r="P329" s="183">
        <f>O329*H329</f>
        <v>0</v>
      </c>
      <c r="Q329" s="183">
        <v>0</v>
      </c>
      <c r="R329" s="183">
        <f>Q329*H329</f>
        <v>0</v>
      </c>
      <c r="S329" s="183">
        <v>1.6</v>
      </c>
      <c r="T329" s="184">
        <f>S329*H329</f>
        <v>12.672</v>
      </c>
      <c r="AR329" s="19" t="s">
        <v>188</v>
      </c>
      <c r="AT329" s="19" t="s">
        <v>183</v>
      </c>
      <c r="AU329" s="19" t="s">
        <v>79</v>
      </c>
      <c r="AY329" s="19" t="s">
        <v>181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9" t="s">
        <v>77</v>
      </c>
      <c r="BK329" s="185">
        <f>ROUND(I329*H329,2)</f>
        <v>0</v>
      </c>
      <c r="BL329" s="19" t="s">
        <v>188</v>
      </c>
      <c r="BM329" s="19" t="s">
        <v>567</v>
      </c>
    </row>
    <row r="330" spans="2:51" s="14" customFormat="1" ht="13.5">
      <c r="B330" s="205"/>
      <c r="D330" s="187" t="s">
        <v>190</v>
      </c>
      <c r="E330" s="206" t="s">
        <v>3</v>
      </c>
      <c r="F330" s="207" t="s">
        <v>568</v>
      </c>
      <c r="H330" s="208" t="s">
        <v>3</v>
      </c>
      <c r="I330" s="209"/>
      <c r="L330" s="205"/>
      <c r="M330" s="210"/>
      <c r="N330" s="211"/>
      <c r="O330" s="211"/>
      <c r="P330" s="211"/>
      <c r="Q330" s="211"/>
      <c r="R330" s="211"/>
      <c r="S330" s="211"/>
      <c r="T330" s="212"/>
      <c r="AT330" s="208" t="s">
        <v>190</v>
      </c>
      <c r="AU330" s="208" t="s">
        <v>79</v>
      </c>
      <c r="AV330" s="14" t="s">
        <v>77</v>
      </c>
      <c r="AW330" s="14" t="s">
        <v>33</v>
      </c>
      <c r="AX330" s="14" t="s">
        <v>70</v>
      </c>
      <c r="AY330" s="208" t="s">
        <v>181</v>
      </c>
    </row>
    <row r="331" spans="2:51" s="12" customFormat="1" ht="13.5">
      <c r="B331" s="186"/>
      <c r="D331" s="187" t="s">
        <v>190</v>
      </c>
      <c r="E331" s="188" t="s">
        <v>3</v>
      </c>
      <c r="F331" s="189" t="s">
        <v>482</v>
      </c>
      <c r="H331" s="190">
        <v>0.35</v>
      </c>
      <c r="I331" s="191"/>
      <c r="L331" s="186"/>
      <c r="M331" s="192"/>
      <c r="N331" s="193"/>
      <c r="O331" s="193"/>
      <c r="P331" s="193"/>
      <c r="Q331" s="193"/>
      <c r="R331" s="193"/>
      <c r="S331" s="193"/>
      <c r="T331" s="194"/>
      <c r="AT331" s="188" t="s">
        <v>190</v>
      </c>
      <c r="AU331" s="188" t="s">
        <v>79</v>
      </c>
      <c r="AV331" s="12" t="s">
        <v>79</v>
      </c>
      <c r="AW331" s="12" t="s">
        <v>33</v>
      </c>
      <c r="AX331" s="12" t="s">
        <v>70</v>
      </c>
      <c r="AY331" s="188" t="s">
        <v>181</v>
      </c>
    </row>
    <row r="332" spans="2:51" s="12" customFormat="1" ht="13.5">
      <c r="B332" s="186"/>
      <c r="D332" s="187" t="s">
        <v>190</v>
      </c>
      <c r="E332" s="188" t="s">
        <v>3</v>
      </c>
      <c r="F332" s="189" t="s">
        <v>569</v>
      </c>
      <c r="H332" s="190">
        <v>3.57</v>
      </c>
      <c r="I332" s="191"/>
      <c r="L332" s="186"/>
      <c r="M332" s="192"/>
      <c r="N332" s="193"/>
      <c r="O332" s="193"/>
      <c r="P332" s="193"/>
      <c r="Q332" s="193"/>
      <c r="R332" s="193"/>
      <c r="S332" s="193"/>
      <c r="T332" s="194"/>
      <c r="AT332" s="188" t="s">
        <v>190</v>
      </c>
      <c r="AU332" s="188" t="s">
        <v>79</v>
      </c>
      <c r="AV332" s="12" t="s">
        <v>79</v>
      </c>
      <c r="AW332" s="12" t="s">
        <v>33</v>
      </c>
      <c r="AX332" s="12" t="s">
        <v>70</v>
      </c>
      <c r="AY332" s="188" t="s">
        <v>181</v>
      </c>
    </row>
    <row r="333" spans="2:51" s="12" customFormat="1" ht="13.5">
      <c r="B333" s="186"/>
      <c r="D333" s="187" t="s">
        <v>190</v>
      </c>
      <c r="E333" s="188" t="s">
        <v>3</v>
      </c>
      <c r="F333" s="189" t="s">
        <v>570</v>
      </c>
      <c r="H333" s="190">
        <v>4</v>
      </c>
      <c r="I333" s="191"/>
      <c r="L333" s="186"/>
      <c r="M333" s="192"/>
      <c r="N333" s="193"/>
      <c r="O333" s="193"/>
      <c r="P333" s="193"/>
      <c r="Q333" s="193"/>
      <c r="R333" s="193"/>
      <c r="S333" s="193"/>
      <c r="T333" s="194"/>
      <c r="AT333" s="188" t="s">
        <v>190</v>
      </c>
      <c r="AU333" s="188" t="s">
        <v>79</v>
      </c>
      <c r="AV333" s="12" t="s">
        <v>79</v>
      </c>
      <c r="AW333" s="12" t="s">
        <v>33</v>
      </c>
      <c r="AX333" s="12" t="s">
        <v>70</v>
      </c>
      <c r="AY333" s="188" t="s">
        <v>181</v>
      </c>
    </row>
    <row r="334" spans="2:51" s="13" customFormat="1" ht="13.5">
      <c r="B334" s="195"/>
      <c r="D334" s="196" t="s">
        <v>190</v>
      </c>
      <c r="E334" s="197" t="s">
        <v>3</v>
      </c>
      <c r="F334" s="198" t="s">
        <v>194</v>
      </c>
      <c r="H334" s="199">
        <v>7.92</v>
      </c>
      <c r="I334" s="200"/>
      <c r="L334" s="195"/>
      <c r="M334" s="201"/>
      <c r="N334" s="202"/>
      <c r="O334" s="202"/>
      <c r="P334" s="202"/>
      <c r="Q334" s="202"/>
      <c r="R334" s="202"/>
      <c r="S334" s="202"/>
      <c r="T334" s="203"/>
      <c r="AT334" s="204" t="s">
        <v>190</v>
      </c>
      <c r="AU334" s="204" t="s">
        <v>79</v>
      </c>
      <c r="AV334" s="13" t="s">
        <v>188</v>
      </c>
      <c r="AW334" s="13" t="s">
        <v>33</v>
      </c>
      <c r="AX334" s="13" t="s">
        <v>77</v>
      </c>
      <c r="AY334" s="204" t="s">
        <v>181</v>
      </c>
    </row>
    <row r="335" spans="2:65" s="1" customFormat="1" ht="22.5" customHeight="1">
      <c r="B335" s="173"/>
      <c r="C335" s="174" t="s">
        <v>571</v>
      </c>
      <c r="D335" s="174" t="s">
        <v>183</v>
      </c>
      <c r="E335" s="175" t="s">
        <v>572</v>
      </c>
      <c r="F335" s="176" t="s">
        <v>573</v>
      </c>
      <c r="G335" s="177" t="s">
        <v>186</v>
      </c>
      <c r="H335" s="178">
        <v>1.41</v>
      </c>
      <c r="I335" s="179"/>
      <c r="J335" s="180">
        <f>ROUND(I335*H335,2)</f>
        <v>0</v>
      </c>
      <c r="K335" s="176" t="s">
        <v>187</v>
      </c>
      <c r="L335" s="36"/>
      <c r="M335" s="181" t="s">
        <v>3</v>
      </c>
      <c r="N335" s="182" t="s">
        <v>41</v>
      </c>
      <c r="O335" s="37"/>
      <c r="P335" s="183">
        <f>O335*H335</f>
        <v>0</v>
      </c>
      <c r="Q335" s="183">
        <v>0</v>
      </c>
      <c r="R335" s="183">
        <f>Q335*H335</f>
        <v>0</v>
      </c>
      <c r="S335" s="183">
        <v>0.055</v>
      </c>
      <c r="T335" s="184">
        <f>S335*H335</f>
        <v>0.07755</v>
      </c>
      <c r="AR335" s="19" t="s">
        <v>188</v>
      </c>
      <c r="AT335" s="19" t="s">
        <v>183</v>
      </c>
      <c r="AU335" s="19" t="s">
        <v>79</v>
      </c>
      <c r="AY335" s="19" t="s">
        <v>181</v>
      </c>
      <c r="BE335" s="185">
        <f>IF(N335="základní",J335,0)</f>
        <v>0</v>
      </c>
      <c r="BF335" s="185">
        <f>IF(N335="snížená",J335,0)</f>
        <v>0</v>
      </c>
      <c r="BG335" s="185">
        <f>IF(N335="zákl. přenesená",J335,0)</f>
        <v>0</v>
      </c>
      <c r="BH335" s="185">
        <f>IF(N335="sníž. přenesená",J335,0)</f>
        <v>0</v>
      </c>
      <c r="BI335" s="185">
        <f>IF(N335="nulová",J335,0)</f>
        <v>0</v>
      </c>
      <c r="BJ335" s="19" t="s">
        <v>77</v>
      </c>
      <c r="BK335" s="185">
        <f>ROUND(I335*H335,2)</f>
        <v>0</v>
      </c>
      <c r="BL335" s="19" t="s">
        <v>188</v>
      </c>
      <c r="BM335" s="19" t="s">
        <v>574</v>
      </c>
    </row>
    <row r="336" spans="2:51" s="14" customFormat="1" ht="13.5">
      <c r="B336" s="205"/>
      <c r="D336" s="187" t="s">
        <v>190</v>
      </c>
      <c r="E336" s="206" t="s">
        <v>3</v>
      </c>
      <c r="F336" s="207" t="s">
        <v>575</v>
      </c>
      <c r="H336" s="208" t="s">
        <v>3</v>
      </c>
      <c r="I336" s="209"/>
      <c r="L336" s="205"/>
      <c r="M336" s="210"/>
      <c r="N336" s="211"/>
      <c r="O336" s="211"/>
      <c r="P336" s="211"/>
      <c r="Q336" s="211"/>
      <c r="R336" s="211"/>
      <c r="S336" s="211"/>
      <c r="T336" s="212"/>
      <c r="AT336" s="208" t="s">
        <v>190</v>
      </c>
      <c r="AU336" s="208" t="s">
        <v>79</v>
      </c>
      <c r="AV336" s="14" t="s">
        <v>77</v>
      </c>
      <c r="AW336" s="14" t="s">
        <v>33</v>
      </c>
      <c r="AX336" s="14" t="s">
        <v>70</v>
      </c>
      <c r="AY336" s="208" t="s">
        <v>181</v>
      </c>
    </row>
    <row r="337" spans="2:51" s="12" customFormat="1" ht="13.5">
      <c r="B337" s="186"/>
      <c r="D337" s="196" t="s">
        <v>190</v>
      </c>
      <c r="E337" s="221" t="s">
        <v>3</v>
      </c>
      <c r="F337" s="222" t="s">
        <v>576</v>
      </c>
      <c r="H337" s="223">
        <v>1.41</v>
      </c>
      <c r="I337" s="191"/>
      <c r="L337" s="186"/>
      <c r="M337" s="192"/>
      <c r="N337" s="193"/>
      <c r="O337" s="193"/>
      <c r="P337" s="193"/>
      <c r="Q337" s="193"/>
      <c r="R337" s="193"/>
      <c r="S337" s="193"/>
      <c r="T337" s="194"/>
      <c r="AT337" s="188" t="s">
        <v>190</v>
      </c>
      <c r="AU337" s="188" t="s">
        <v>79</v>
      </c>
      <c r="AV337" s="12" t="s">
        <v>79</v>
      </c>
      <c r="AW337" s="12" t="s">
        <v>33</v>
      </c>
      <c r="AX337" s="12" t="s">
        <v>77</v>
      </c>
      <c r="AY337" s="188" t="s">
        <v>181</v>
      </c>
    </row>
    <row r="338" spans="2:65" s="1" customFormat="1" ht="22.5" customHeight="1">
      <c r="B338" s="173"/>
      <c r="C338" s="174" t="s">
        <v>577</v>
      </c>
      <c r="D338" s="174" t="s">
        <v>183</v>
      </c>
      <c r="E338" s="175" t="s">
        <v>578</v>
      </c>
      <c r="F338" s="176" t="s">
        <v>579</v>
      </c>
      <c r="G338" s="177" t="s">
        <v>186</v>
      </c>
      <c r="H338" s="178">
        <v>3.2</v>
      </c>
      <c r="I338" s="179"/>
      <c r="J338" s="180">
        <f>ROUND(I338*H338,2)</f>
        <v>0</v>
      </c>
      <c r="K338" s="176" t="s">
        <v>187</v>
      </c>
      <c r="L338" s="36"/>
      <c r="M338" s="181" t="s">
        <v>3</v>
      </c>
      <c r="N338" s="182" t="s">
        <v>41</v>
      </c>
      <c r="O338" s="37"/>
      <c r="P338" s="183">
        <f>O338*H338</f>
        <v>0</v>
      </c>
      <c r="Q338" s="183">
        <v>0</v>
      </c>
      <c r="R338" s="183">
        <f>Q338*H338</f>
        <v>0</v>
      </c>
      <c r="S338" s="183">
        <v>0.076</v>
      </c>
      <c r="T338" s="184">
        <f>S338*H338</f>
        <v>0.2432</v>
      </c>
      <c r="AR338" s="19" t="s">
        <v>188</v>
      </c>
      <c r="AT338" s="19" t="s">
        <v>183</v>
      </c>
      <c r="AU338" s="19" t="s">
        <v>79</v>
      </c>
      <c r="AY338" s="19" t="s">
        <v>181</v>
      </c>
      <c r="BE338" s="185">
        <f>IF(N338="základní",J338,0)</f>
        <v>0</v>
      </c>
      <c r="BF338" s="185">
        <f>IF(N338="snížená",J338,0)</f>
        <v>0</v>
      </c>
      <c r="BG338" s="185">
        <f>IF(N338="zákl. přenesená",J338,0)</f>
        <v>0</v>
      </c>
      <c r="BH338" s="185">
        <f>IF(N338="sníž. přenesená",J338,0)</f>
        <v>0</v>
      </c>
      <c r="BI338" s="185">
        <f>IF(N338="nulová",J338,0)</f>
        <v>0</v>
      </c>
      <c r="BJ338" s="19" t="s">
        <v>77</v>
      </c>
      <c r="BK338" s="185">
        <f>ROUND(I338*H338,2)</f>
        <v>0</v>
      </c>
      <c r="BL338" s="19" t="s">
        <v>188</v>
      </c>
      <c r="BM338" s="19" t="s">
        <v>580</v>
      </c>
    </row>
    <row r="339" spans="2:51" s="12" customFormat="1" ht="13.5">
      <c r="B339" s="186"/>
      <c r="D339" s="196" t="s">
        <v>190</v>
      </c>
      <c r="E339" s="221" t="s">
        <v>3</v>
      </c>
      <c r="F339" s="222" t="s">
        <v>581</v>
      </c>
      <c r="H339" s="223">
        <v>3.2</v>
      </c>
      <c r="I339" s="191"/>
      <c r="L339" s="186"/>
      <c r="M339" s="192"/>
      <c r="N339" s="193"/>
      <c r="O339" s="193"/>
      <c r="P339" s="193"/>
      <c r="Q339" s="193"/>
      <c r="R339" s="193"/>
      <c r="S339" s="193"/>
      <c r="T339" s="194"/>
      <c r="AT339" s="188" t="s">
        <v>190</v>
      </c>
      <c r="AU339" s="188" t="s">
        <v>79</v>
      </c>
      <c r="AV339" s="12" t="s">
        <v>79</v>
      </c>
      <c r="AW339" s="12" t="s">
        <v>33</v>
      </c>
      <c r="AX339" s="12" t="s">
        <v>77</v>
      </c>
      <c r="AY339" s="188" t="s">
        <v>181</v>
      </c>
    </row>
    <row r="340" spans="2:65" s="1" customFormat="1" ht="22.5" customHeight="1">
      <c r="B340" s="173"/>
      <c r="C340" s="174" t="s">
        <v>582</v>
      </c>
      <c r="D340" s="174" t="s">
        <v>183</v>
      </c>
      <c r="E340" s="175" t="s">
        <v>583</v>
      </c>
      <c r="F340" s="176" t="s">
        <v>584</v>
      </c>
      <c r="G340" s="177" t="s">
        <v>186</v>
      </c>
      <c r="H340" s="178">
        <v>3.2</v>
      </c>
      <c r="I340" s="179"/>
      <c r="J340" s="180">
        <f>ROUND(I340*H340,2)</f>
        <v>0</v>
      </c>
      <c r="K340" s="176" t="s">
        <v>187</v>
      </c>
      <c r="L340" s="36"/>
      <c r="M340" s="181" t="s">
        <v>3</v>
      </c>
      <c r="N340" s="182" t="s">
        <v>41</v>
      </c>
      <c r="O340" s="37"/>
      <c r="P340" s="183">
        <f>O340*H340</f>
        <v>0</v>
      </c>
      <c r="Q340" s="183">
        <v>0</v>
      </c>
      <c r="R340" s="183">
        <f>Q340*H340</f>
        <v>0</v>
      </c>
      <c r="S340" s="183">
        <v>0.063</v>
      </c>
      <c r="T340" s="184">
        <f>S340*H340</f>
        <v>0.2016</v>
      </c>
      <c r="AR340" s="19" t="s">
        <v>188</v>
      </c>
      <c r="AT340" s="19" t="s">
        <v>183</v>
      </c>
      <c r="AU340" s="19" t="s">
        <v>79</v>
      </c>
      <c r="AY340" s="19" t="s">
        <v>181</v>
      </c>
      <c r="BE340" s="185">
        <f>IF(N340="základní",J340,0)</f>
        <v>0</v>
      </c>
      <c r="BF340" s="185">
        <f>IF(N340="snížená",J340,0)</f>
        <v>0</v>
      </c>
      <c r="BG340" s="185">
        <f>IF(N340="zákl. přenesená",J340,0)</f>
        <v>0</v>
      </c>
      <c r="BH340" s="185">
        <f>IF(N340="sníž. přenesená",J340,0)</f>
        <v>0</v>
      </c>
      <c r="BI340" s="185">
        <f>IF(N340="nulová",J340,0)</f>
        <v>0</v>
      </c>
      <c r="BJ340" s="19" t="s">
        <v>77</v>
      </c>
      <c r="BK340" s="185">
        <f>ROUND(I340*H340,2)</f>
        <v>0</v>
      </c>
      <c r="BL340" s="19" t="s">
        <v>188</v>
      </c>
      <c r="BM340" s="19" t="s">
        <v>585</v>
      </c>
    </row>
    <row r="341" spans="2:51" s="12" customFormat="1" ht="13.5">
      <c r="B341" s="186"/>
      <c r="D341" s="196" t="s">
        <v>190</v>
      </c>
      <c r="E341" s="221" t="s">
        <v>3</v>
      </c>
      <c r="F341" s="222" t="s">
        <v>586</v>
      </c>
      <c r="H341" s="223">
        <v>3.2</v>
      </c>
      <c r="I341" s="191"/>
      <c r="L341" s="186"/>
      <c r="M341" s="192"/>
      <c r="N341" s="193"/>
      <c r="O341" s="193"/>
      <c r="P341" s="193"/>
      <c r="Q341" s="193"/>
      <c r="R341" s="193"/>
      <c r="S341" s="193"/>
      <c r="T341" s="194"/>
      <c r="AT341" s="188" t="s">
        <v>190</v>
      </c>
      <c r="AU341" s="188" t="s">
        <v>79</v>
      </c>
      <c r="AV341" s="12" t="s">
        <v>79</v>
      </c>
      <c r="AW341" s="12" t="s">
        <v>33</v>
      </c>
      <c r="AX341" s="12" t="s">
        <v>77</v>
      </c>
      <c r="AY341" s="188" t="s">
        <v>181</v>
      </c>
    </row>
    <row r="342" spans="2:65" s="1" customFormat="1" ht="22.5" customHeight="1">
      <c r="B342" s="173"/>
      <c r="C342" s="174" t="s">
        <v>587</v>
      </c>
      <c r="D342" s="174" t="s">
        <v>183</v>
      </c>
      <c r="E342" s="175" t="s">
        <v>588</v>
      </c>
      <c r="F342" s="176" t="s">
        <v>589</v>
      </c>
      <c r="G342" s="177" t="s">
        <v>197</v>
      </c>
      <c r="H342" s="178">
        <v>2.374</v>
      </c>
      <c r="I342" s="179"/>
      <c r="J342" s="180">
        <f>ROUND(I342*H342,2)</f>
        <v>0</v>
      </c>
      <c r="K342" s="176" t="s">
        <v>187</v>
      </c>
      <c r="L342" s="36"/>
      <c r="M342" s="181" t="s">
        <v>3</v>
      </c>
      <c r="N342" s="182" t="s">
        <v>41</v>
      </c>
      <c r="O342" s="37"/>
      <c r="P342" s="183">
        <f>O342*H342</f>
        <v>0</v>
      </c>
      <c r="Q342" s="183">
        <v>0</v>
      </c>
      <c r="R342" s="183">
        <f>Q342*H342</f>
        <v>0</v>
      </c>
      <c r="S342" s="183">
        <v>1.8</v>
      </c>
      <c r="T342" s="184">
        <f>S342*H342</f>
        <v>4.2732</v>
      </c>
      <c r="AR342" s="19" t="s">
        <v>188</v>
      </c>
      <c r="AT342" s="19" t="s">
        <v>183</v>
      </c>
      <c r="AU342" s="19" t="s">
        <v>79</v>
      </c>
      <c r="AY342" s="19" t="s">
        <v>181</v>
      </c>
      <c r="BE342" s="185">
        <f>IF(N342="základní",J342,0)</f>
        <v>0</v>
      </c>
      <c r="BF342" s="185">
        <f>IF(N342="snížená",J342,0)</f>
        <v>0</v>
      </c>
      <c r="BG342" s="185">
        <f>IF(N342="zákl. přenesená",J342,0)</f>
        <v>0</v>
      </c>
      <c r="BH342" s="185">
        <f>IF(N342="sníž. přenesená",J342,0)</f>
        <v>0</v>
      </c>
      <c r="BI342" s="185">
        <f>IF(N342="nulová",J342,0)</f>
        <v>0</v>
      </c>
      <c r="BJ342" s="19" t="s">
        <v>77</v>
      </c>
      <c r="BK342" s="185">
        <f>ROUND(I342*H342,2)</f>
        <v>0</v>
      </c>
      <c r="BL342" s="19" t="s">
        <v>188</v>
      </c>
      <c r="BM342" s="19" t="s">
        <v>590</v>
      </c>
    </row>
    <row r="343" spans="2:51" s="12" customFormat="1" ht="13.5">
      <c r="B343" s="186"/>
      <c r="D343" s="187" t="s">
        <v>190</v>
      </c>
      <c r="E343" s="188" t="s">
        <v>3</v>
      </c>
      <c r="F343" s="189" t="s">
        <v>591</v>
      </c>
      <c r="H343" s="190">
        <v>0.4</v>
      </c>
      <c r="I343" s="191"/>
      <c r="L343" s="186"/>
      <c r="M343" s="192"/>
      <c r="N343" s="193"/>
      <c r="O343" s="193"/>
      <c r="P343" s="193"/>
      <c r="Q343" s="193"/>
      <c r="R343" s="193"/>
      <c r="S343" s="193"/>
      <c r="T343" s="194"/>
      <c r="AT343" s="188" t="s">
        <v>190</v>
      </c>
      <c r="AU343" s="188" t="s">
        <v>79</v>
      </c>
      <c r="AV343" s="12" t="s">
        <v>79</v>
      </c>
      <c r="AW343" s="12" t="s">
        <v>33</v>
      </c>
      <c r="AX343" s="12" t="s">
        <v>70</v>
      </c>
      <c r="AY343" s="188" t="s">
        <v>181</v>
      </c>
    </row>
    <row r="344" spans="2:51" s="12" customFormat="1" ht="13.5">
      <c r="B344" s="186"/>
      <c r="D344" s="187" t="s">
        <v>190</v>
      </c>
      <c r="E344" s="188" t="s">
        <v>3</v>
      </c>
      <c r="F344" s="189" t="s">
        <v>592</v>
      </c>
      <c r="H344" s="190">
        <v>1.974</v>
      </c>
      <c r="I344" s="191"/>
      <c r="L344" s="186"/>
      <c r="M344" s="192"/>
      <c r="N344" s="193"/>
      <c r="O344" s="193"/>
      <c r="P344" s="193"/>
      <c r="Q344" s="193"/>
      <c r="R344" s="193"/>
      <c r="S344" s="193"/>
      <c r="T344" s="194"/>
      <c r="AT344" s="188" t="s">
        <v>190</v>
      </c>
      <c r="AU344" s="188" t="s">
        <v>79</v>
      </c>
      <c r="AV344" s="12" t="s">
        <v>79</v>
      </c>
      <c r="AW344" s="12" t="s">
        <v>33</v>
      </c>
      <c r="AX344" s="12" t="s">
        <v>70</v>
      </c>
      <c r="AY344" s="188" t="s">
        <v>181</v>
      </c>
    </row>
    <row r="345" spans="2:51" s="13" customFormat="1" ht="13.5">
      <c r="B345" s="195"/>
      <c r="D345" s="196" t="s">
        <v>190</v>
      </c>
      <c r="E345" s="197" t="s">
        <v>3</v>
      </c>
      <c r="F345" s="198" t="s">
        <v>194</v>
      </c>
      <c r="H345" s="199">
        <v>2.374</v>
      </c>
      <c r="I345" s="200"/>
      <c r="L345" s="195"/>
      <c r="M345" s="201"/>
      <c r="N345" s="202"/>
      <c r="O345" s="202"/>
      <c r="P345" s="202"/>
      <c r="Q345" s="202"/>
      <c r="R345" s="202"/>
      <c r="S345" s="202"/>
      <c r="T345" s="203"/>
      <c r="AT345" s="204" t="s">
        <v>190</v>
      </c>
      <c r="AU345" s="204" t="s">
        <v>79</v>
      </c>
      <c r="AV345" s="13" t="s">
        <v>188</v>
      </c>
      <c r="AW345" s="13" t="s">
        <v>33</v>
      </c>
      <c r="AX345" s="13" t="s">
        <v>77</v>
      </c>
      <c r="AY345" s="204" t="s">
        <v>181</v>
      </c>
    </row>
    <row r="346" spans="2:65" s="1" customFormat="1" ht="22.5" customHeight="1">
      <c r="B346" s="173"/>
      <c r="C346" s="174" t="s">
        <v>593</v>
      </c>
      <c r="D346" s="174" t="s">
        <v>183</v>
      </c>
      <c r="E346" s="175" t="s">
        <v>594</v>
      </c>
      <c r="F346" s="176" t="s">
        <v>595</v>
      </c>
      <c r="G346" s="177" t="s">
        <v>243</v>
      </c>
      <c r="H346" s="178">
        <v>5</v>
      </c>
      <c r="I346" s="179"/>
      <c r="J346" s="180">
        <f>ROUND(I346*H346,2)</f>
        <v>0</v>
      </c>
      <c r="K346" s="176" t="s">
        <v>187</v>
      </c>
      <c r="L346" s="36"/>
      <c r="M346" s="181" t="s">
        <v>3</v>
      </c>
      <c r="N346" s="182" t="s">
        <v>41</v>
      </c>
      <c r="O346" s="37"/>
      <c r="P346" s="183">
        <f>O346*H346</f>
        <v>0</v>
      </c>
      <c r="Q346" s="183">
        <v>0</v>
      </c>
      <c r="R346" s="183">
        <f>Q346*H346</f>
        <v>0</v>
      </c>
      <c r="S346" s="183">
        <v>0.009</v>
      </c>
      <c r="T346" s="184">
        <f>S346*H346</f>
        <v>0.045</v>
      </c>
      <c r="AR346" s="19" t="s">
        <v>188</v>
      </c>
      <c r="AT346" s="19" t="s">
        <v>183</v>
      </c>
      <c r="AU346" s="19" t="s">
        <v>79</v>
      </c>
      <c r="AY346" s="19" t="s">
        <v>181</v>
      </c>
      <c r="BE346" s="185">
        <f>IF(N346="základní",J346,0)</f>
        <v>0</v>
      </c>
      <c r="BF346" s="185">
        <f>IF(N346="snížená",J346,0)</f>
        <v>0</v>
      </c>
      <c r="BG346" s="185">
        <f>IF(N346="zákl. přenesená",J346,0)</f>
        <v>0</v>
      </c>
      <c r="BH346" s="185">
        <f>IF(N346="sníž. přenesená",J346,0)</f>
        <v>0</v>
      </c>
      <c r="BI346" s="185">
        <f>IF(N346="nulová",J346,0)</f>
        <v>0</v>
      </c>
      <c r="BJ346" s="19" t="s">
        <v>77</v>
      </c>
      <c r="BK346" s="185">
        <f>ROUND(I346*H346,2)</f>
        <v>0</v>
      </c>
      <c r="BL346" s="19" t="s">
        <v>188</v>
      </c>
      <c r="BM346" s="19" t="s">
        <v>596</v>
      </c>
    </row>
    <row r="347" spans="2:51" s="12" customFormat="1" ht="13.5">
      <c r="B347" s="186"/>
      <c r="D347" s="196" t="s">
        <v>190</v>
      </c>
      <c r="E347" s="221" t="s">
        <v>3</v>
      </c>
      <c r="F347" s="222" t="s">
        <v>597</v>
      </c>
      <c r="H347" s="223">
        <v>5</v>
      </c>
      <c r="I347" s="191"/>
      <c r="L347" s="186"/>
      <c r="M347" s="192"/>
      <c r="N347" s="193"/>
      <c r="O347" s="193"/>
      <c r="P347" s="193"/>
      <c r="Q347" s="193"/>
      <c r="R347" s="193"/>
      <c r="S347" s="193"/>
      <c r="T347" s="194"/>
      <c r="AT347" s="188" t="s">
        <v>190</v>
      </c>
      <c r="AU347" s="188" t="s">
        <v>79</v>
      </c>
      <c r="AV347" s="12" t="s">
        <v>79</v>
      </c>
      <c r="AW347" s="12" t="s">
        <v>33</v>
      </c>
      <c r="AX347" s="12" t="s">
        <v>77</v>
      </c>
      <c r="AY347" s="188" t="s">
        <v>181</v>
      </c>
    </row>
    <row r="348" spans="2:65" s="1" customFormat="1" ht="22.5" customHeight="1">
      <c r="B348" s="173"/>
      <c r="C348" s="174" t="s">
        <v>598</v>
      </c>
      <c r="D348" s="174" t="s">
        <v>183</v>
      </c>
      <c r="E348" s="175" t="s">
        <v>599</v>
      </c>
      <c r="F348" s="176" t="s">
        <v>600</v>
      </c>
      <c r="G348" s="177" t="s">
        <v>243</v>
      </c>
      <c r="H348" s="178">
        <v>2.8</v>
      </c>
      <c r="I348" s="179"/>
      <c r="J348" s="180">
        <f>ROUND(I348*H348,2)</f>
        <v>0</v>
      </c>
      <c r="K348" s="176" t="s">
        <v>187</v>
      </c>
      <c r="L348" s="36"/>
      <c r="M348" s="181" t="s">
        <v>3</v>
      </c>
      <c r="N348" s="182" t="s">
        <v>41</v>
      </c>
      <c r="O348" s="37"/>
      <c r="P348" s="183">
        <f>O348*H348</f>
        <v>0</v>
      </c>
      <c r="Q348" s="183">
        <v>0</v>
      </c>
      <c r="R348" s="183">
        <f>Q348*H348</f>
        <v>0</v>
      </c>
      <c r="S348" s="183">
        <v>0.042</v>
      </c>
      <c r="T348" s="184">
        <f>S348*H348</f>
        <v>0.1176</v>
      </c>
      <c r="AR348" s="19" t="s">
        <v>188</v>
      </c>
      <c r="AT348" s="19" t="s">
        <v>183</v>
      </c>
      <c r="AU348" s="19" t="s">
        <v>79</v>
      </c>
      <c r="AY348" s="19" t="s">
        <v>181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9" t="s">
        <v>77</v>
      </c>
      <c r="BK348" s="185">
        <f>ROUND(I348*H348,2)</f>
        <v>0</v>
      </c>
      <c r="BL348" s="19" t="s">
        <v>188</v>
      </c>
      <c r="BM348" s="19" t="s">
        <v>601</v>
      </c>
    </row>
    <row r="349" spans="2:51" s="14" customFormat="1" ht="13.5">
      <c r="B349" s="205"/>
      <c r="D349" s="187" t="s">
        <v>190</v>
      </c>
      <c r="E349" s="206" t="s">
        <v>3</v>
      </c>
      <c r="F349" s="207" t="s">
        <v>602</v>
      </c>
      <c r="H349" s="208" t="s">
        <v>3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8" t="s">
        <v>190</v>
      </c>
      <c r="AU349" s="208" t="s">
        <v>79</v>
      </c>
      <c r="AV349" s="14" t="s">
        <v>77</v>
      </c>
      <c r="AW349" s="14" t="s">
        <v>33</v>
      </c>
      <c r="AX349" s="14" t="s">
        <v>70</v>
      </c>
      <c r="AY349" s="208" t="s">
        <v>181</v>
      </c>
    </row>
    <row r="350" spans="2:51" s="12" customFormat="1" ht="13.5">
      <c r="B350" s="186"/>
      <c r="D350" s="196" t="s">
        <v>190</v>
      </c>
      <c r="E350" s="221" t="s">
        <v>3</v>
      </c>
      <c r="F350" s="222" t="s">
        <v>603</v>
      </c>
      <c r="H350" s="223">
        <v>2.8</v>
      </c>
      <c r="I350" s="191"/>
      <c r="L350" s="186"/>
      <c r="M350" s="192"/>
      <c r="N350" s="193"/>
      <c r="O350" s="193"/>
      <c r="P350" s="193"/>
      <c r="Q350" s="193"/>
      <c r="R350" s="193"/>
      <c r="S350" s="193"/>
      <c r="T350" s="194"/>
      <c r="AT350" s="188" t="s">
        <v>190</v>
      </c>
      <c r="AU350" s="188" t="s">
        <v>79</v>
      </c>
      <c r="AV350" s="12" t="s">
        <v>79</v>
      </c>
      <c r="AW350" s="12" t="s">
        <v>33</v>
      </c>
      <c r="AX350" s="12" t="s">
        <v>77</v>
      </c>
      <c r="AY350" s="188" t="s">
        <v>181</v>
      </c>
    </row>
    <row r="351" spans="2:65" s="1" customFormat="1" ht="22.5" customHeight="1">
      <c r="B351" s="173"/>
      <c r="C351" s="174" t="s">
        <v>604</v>
      </c>
      <c r="D351" s="174" t="s">
        <v>183</v>
      </c>
      <c r="E351" s="175" t="s">
        <v>605</v>
      </c>
      <c r="F351" s="176" t="s">
        <v>606</v>
      </c>
      <c r="G351" s="177" t="s">
        <v>607</v>
      </c>
      <c r="H351" s="178">
        <v>1</v>
      </c>
      <c r="I351" s="179"/>
      <c r="J351" s="180">
        <f>ROUND(I351*H351,2)</f>
        <v>0</v>
      </c>
      <c r="K351" s="176" t="s">
        <v>3</v>
      </c>
      <c r="L351" s="36"/>
      <c r="M351" s="181" t="s">
        <v>3</v>
      </c>
      <c r="N351" s="182" t="s">
        <v>41</v>
      </c>
      <c r="O351" s="37"/>
      <c r="P351" s="183">
        <f>O351*H351</f>
        <v>0</v>
      </c>
      <c r="Q351" s="183">
        <v>0</v>
      </c>
      <c r="R351" s="183">
        <f>Q351*H351</f>
        <v>0</v>
      </c>
      <c r="S351" s="183">
        <v>0</v>
      </c>
      <c r="T351" s="184">
        <f>S351*H351</f>
        <v>0</v>
      </c>
      <c r="AR351" s="19" t="s">
        <v>188</v>
      </c>
      <c r="AT351" s="19" t="s">
        <v>183</v>
      </c>
      <c r="AU351" s="19" t="s">
        <v>79</v>
      </c>
      <c r="AY351" s="19" t="s">
        <v>181</v>
      </c>
      <c r="BE351" s="185">
        <f>IF(N351="základní",J351,0)</f>
        <v>0</v>
      </c>
      <c r="BF351" s="185">
        <f>IF(N351="snížená",J351,0)</f>
        <v>0</v>
      </c>
      <c r="BG351" s="185">
        <f>IF(N351="zákl. přenesená",J351,0)</f>
        <v>0</v>
      </c>
      <c r="BH351" s="185">
        <f>IF(N351="sníž. přenesená",J351,0)</f>
        <v>0</v>
      </c>
      <c r="BI351" s="185">
        <f>IF(N351="nulová",J351,0)</f>
        <v>0</v>
      </c>
      <c r="BJ351" s="19" t="s">
        <v>77</v>
      </c>
      <c r="BK351" s="185">
        <f>ROUND(I351*H351,2)</f>
        <v>0</v>
      </c>
      <c r="BL351" s="19" t="s">
        <v>188</v>
      </c>
      <c r="BM351" s="19" t="s">
        <v>608</v>
      </c>
    </row>
    <row r="352" spans="2:65" s="1" customFormat="1" ht="22.5" customHeight="1">
      <c r="B352" s="173"/>
      <c r="C352" s="174" t="s">
        <v>609</v>
      </c>
      <c r="D352" s="174" t="s">
        <v>183</v>
      </c>
      <c r="E352" s="175" t="s">
        <v>610</v>
      </c>
      <c r="F352" s="176" t="s">
        <v>611</v>
      </c>
      <c r="G352" s="177" t="s">
        <v>612</v>
      </c>
      <c r="H352" s="178">
        <v>105</v>
      </c>
      <c r="I352" s="179"/>
      <c r="J352" s="180">
        <f>ROUND(I352*H352,2)</f>
        <v>0</v>
      </c>
      <c r="K352" s="176" t="s">
        <v>3</v>
      </c>
      <c r="L352" s="36"/>
      <c r="M352" s="181" t="s">
        <v>3</v>
      </c>
      <c r="N352" s="182" t="s">
        <v>41</v>
      </c>
      <c r="O352" s="37"/>
      <c r="P352" s="183">
        <f>O352*H352</f>
        <v>0</v>
      </c>
      <c r="Q352" s="183">
        <v>0</v>
      </c>
      <c r="R352" s="183">
        <f>Q352*H352</f>
        <v>0</v>
      </c>
      <c r="S352" s="183">
        <v>0</v>
      </c>
      <c r="T352" s="184">
        <f>S352*H352</f>
        <v>0</v>
      </c>
      <c r="AR352" s="19" t="s">
        <v>188</v>
      </c>
      <c r="AT352" s="19" t="s">
        <v>183</v>
      </c>
      <c r="AU352" s="19" t="s">
        <v>79</v>
      </c>
      <c r="AY352" s="19" t="s">
        <v>181</v>
      </c>
      <c r="BE352" s="185">
        <f>IF(N352="základní",J352,0)</f>
        <v>0</v>
      </c>
      <c r="BF352" s="185">
        <f>IF(N352="snížená",J352,0)</f>
        <v>0</v>
      </c>
      <c r="BG352" s="185">
        <f>IF(N352="zákl. přenesená",J352,0)</f>
        <v>0</v>
      </c>
      <c r="BH352" s="185">
        <f>IF(N352="sníž. přenesená",J352,0)</f>
        <v>0</v>
      </c>
      <c r="BI352" s="185">
        <f>IF(N352="nulová",J352,0)</f>
        <v>0</v>
      </c>
      <c r="BJ352" s="19" t="s">
        <v>77</v>
      </c>
      <c r="BK352" s="185">
        <f>ROUND(I352*H352,2)</f>
        <v>0</v>
      </c>
      <c r="BL352" s="19" t="s">
        <v>188</v>
      </c>
      <c r="BM352" s="19" t="s">
        <v>613</v>
      </c>
    </row>
    <row r="353" spans="2:63" s="11" customFormat="1" ht="29.85" customHeight="1">
      <c r="B353" s="159"/>
      <c r="D353" s="170" t="s">
        <v>69</v>
      </c>
      <c r="E353" s="171" t="s">
        <v>614</v>
      </c>
      <c r="F353" s="171" t="s">
        <v>615</v>
      </c>
      <c r="I353" s="162"/>
      <c r="J353" s="172">
        <f>BK353</f>
        <v>0</v>
      </c>
      <c r="L353" s="159"/>
      <c r="M353" s="164"/>
      <c r="N353" s="165"/>
      <c r="O353" s="165"/>
      <c r="P353" s="166">
        <f>SUM(P354:P359)</f>
        <v>0</v>
      </c>
      <c r="Q353" s="165"/>
      <c r="R353" s="166">
        <f>SUM(R354:R359)</f>
        <v>0</v>
      </c>
      <c r="S353" s="165"/>
      <c r="T353" s="167">
        <f>SUM(T354:T359)</f>
        <v>0</v>
      </c>
      <c r="AR353" s="160" t="s">
        <v>77</v>
      </c>
      <c r="AT353" s="168" t="s">
        <v>69</v>
      </c>
      <c r="AU353" s="168" t="s">
        <v>77</v>
      </c>
      <c r="AY353" s="160" t="s">
        <v>181</v>
      </c>
      <c r="BK353" s="169">
        <f>SUM(BK354:BK359)</f>
        <v>0</v>
      </c>
    </row>
    <row r="354" spans="2:65" s="1" customFormat="1" ht="31.5" customHeight="1">
      <c r="B354" s="173"/>
      <c r="C354" s="174" t="s">
        <v>616</v>
      </c>
      <c r="D354" s="174" t="s">
        <v>183</v>
      </c>
      <c r="E354" s="175" t="s">
        <v>617</v>
      </c>
      <c r="F354" s="176" t="s">
        <v>618</v>
      </c>
      <c r="G354" s="177" t="s">
        <v>231</v>
      </c>
      <c r="H354" s="178">
        <v>25.65</v>
      </c>
      <c r="I354" s="179"/>
      <c r="J354" s="180">
        <f>ROUND(I354*H354,2)</f>
        <v>0</v>
      </c>
      <c r="K354" s="176" t="s">
        <v>187</v>
      </c>
      <c r="L354" s="36"/>
      <c r="M354" s="181" t="s">
        <v>3</v>
      </c>
      <c r="N354" s="182" t="s">
        <v>41</v>
      </c>
      <c r="O354" s="37"/>
      <c r="P354" s="183">
        <f>O354*H354</f>
        <v>0</v>
      </c>
      <c r="Q354" s="183">
        <v>0</v>
      </c>
      <c r="R354" s="183">
        <f>Q354*H354</f>
        <v>0</v>
      </c>
      <c r="S354" s="183">
        <v>0</v>
      </c>
      <c r="T354" s="184">
        <f>S354*H354</f>
        <v>0</v>
      </c>
      <c r="AR354" s="19" t="s">
        <v>188</v>
      </c>
      <c r="AT354" s="19" t="s">
        <v>183</v>
      </c>
      <c r="AU354" s="19" t="s">
        <v>79</v>
      </c>
      <c r="AY354" s="19" t="s">
        <v>181</v>
      </c>
      <c r="BE354" s="185">
        <f>IF(N354="základní",J354,0)</f>
        <v>0</v>
      </c>
      <c r="BF354" s="185">
        <f>IF(N354="snížená",J354,0)</f>
        <v>0</v>
      </c>
      <c r="BG354" s="185">
        <f>IF(N354="zákl. přenesená",J354,0)</f>
        <v>0</v>
      </c>
      <c r="BH354" s="185">
        <f>IF(N354="sníž. přenesená",J354,0)</f>
        <v>0</v>
      </c>
      <c r="BI354" s="185">
        <f>IF(N354="nulová",J354,0)</f>
        <v>0</v>
      </c>
      <c r="BJ354" s="19" t="s">
        <v>77</v>
      </c>
      <c r="BK354" s="185">
        <f>ROUND(I354*H354,2)</f>
        <v>0</v>
      </c>
      <c r="BL354" s="19" t="s">
        <v>188</v>
      </c>
      <c r="BM354" s="19" t="s">
        <v>619</v>
      </c>
    </row>
    <row r="355" spans="2:65" s="1" customFormat="1" ht="22.5" customHeight="1">
      <c r="B355" s="173"/>
      <c r="C355" s="174" t="s">
        <v>620</v>
      </c>
      <c r="D355" s="174" t="s">
        <v>183</v>
      </c>
      <c r="E355" s="175" t="s">
        <v>621</v>
      </c>
      <c r="F355" s="176" t="s">
        <v>622</v>
      </c>
      <c r="G355" s="177" t="s">
        <v>231</v>
      </c>
      <c r="H355" s="178">
        <v>25.65</v>
      </c>
      <c r="I355" s="179"/>
      <c r="J355" s="180">
        <f>ROUND(I355*H355,2)</f>
        <v>0</v>
      </c>
      <c r="K355" s="176" t="s">
        <v>187</v>
      </c>
      <c r="L355" s="36"/>
      <c r="M355" s="181" t="s">
        <v>3</v>
      </c>
      <c r="N355" s="182" t="s">
        <v>41</v>
      </c>
      <c r="O355" s="37"/>
      <c r="P355" s="183">
        <f>O355*H355</f>
        <v>0</v>
      </c>
      <c r="Q355" s="183">
        <v>0</v>
      </c>
      <c r="R355" s="183">
        <f>Q355*H355</f>
        <v>0</v>
      </c>
      <c r="S355" s="183">
        <v>0</v>
      </c>
      <c r="T355" s="184">
        <f>S355*H355</f>
        <v>0</v>
      </c>
      <c r="AR355" s="19" t="s">
        <v>188</v>
      </c>
      <c r="AT355" s="19" t="s">
        <v>183</v>
      </c>
      <c r="AU355" s="19" t="s">
        <v>79</v>
      </c>
      <c r="AY355" s="19" t="s">
        <v>181</v>
      </c>
      <c r="BE355" s="185">
        <f>IF(N355="základní",J355,0)</f>
        <v>0</v>
      </c>
      <c r="BF355" s="185">
        <f>IF(N355="snížená",J355,0)</f>
        <v>0</v>
      </c>
      <c r="BG355" s="185">
        <f>IF(N355="zákl. přenesená",J355,0)</f>
        <v>0</v>
      </c>
      <c r="BH355" s="185">
        <f>IF(N355="sníž. přenesená",J355,0)</f>
        <v>0</v>
      </c>
      <c r="BI355" s="185">
        <f>IF(N355="nulová",J355,0)</f>
        <v>0</v>
      </c>
      <c r="BJ355" s="19" t="s">
        <v>77</v>
      </c>
      <c r="BK355" s="185">
        <f>ROUND(I355*H355,2)</f>
        <v>0</v>
      </c>
      <c r="BL355" s="19" t="s">
        <v>188</v>
      </c>
      <c r="BM355" s="19" t="s">
        <v>623</v>
      </c>
    </row>
    <row r="356" spans="2:65" s="1" customFormat="1" ht="22.5" customHeight="1">
      <c r="B356" s="173"/>
      <c r="C356" s="174" t="s">
        <v>624</v>
      </c>
      <c r="D356" s="174" t="s">
        <v>183</v>
      </c>
      <c r="E356" s="175" t="s">
        <v>625</v>
      </c>
      <c r="F356" s="176" t="s">
        <v>626</v>
      </c>
      <c r="G356" s="177" t="s">
        <v>231</v>
      </c>
      <c r="H356" s="178">
        <v>128.25</v>
      </c>
      <c r="I356" s="179"/>
      <c r="J356" s="180">
        <f>ROUND(I356*H356,2)</f>
        <v>0</v>
      </c>
      <c r="K356" s="176" t="s">
        <v>187</v>
      </c>
      <c r="L356" s="36"/>
      <c r="M356" s="181" t="s">
        <v>3</v>
      </c>
      <c r="N356" s="182" t="s">
        <v>41</v>
      </c>
      <c r="O356" s="37"/>
      <c r="P356" s="183">
        <f>O356*H356</f>
        <v>0</v>
      </c>
      <c r="Q356" s="183">
        <v>0</v>
      </c>
      <c r="R356" s="183">
        <f>Q356*H356</f>
        <v>0</v>
      </c>
      <c r="S356" s="183">
        <v>0</v>
      </c>
      <c r="T356" s="184">
        <f>S356*H356</f>
        <v>0</v>
      </c>
      <c r="AR356" s="19" t="s">
        <v>188</v>
      </c>
      <c r="AT356" s="19" t="s">
        <v>183</v>
      </c>
      <c r="AU356" s="19" t="s">
        <v>79</v>
      </c>
      <c r="AY356" s="19" t="s">
        <v>181</v>
      </c>
      <c r="BE356" s="185">
        <f>IF(N356="základní",J356,0)</f>
        <v>0</v>
      </c>
      <c r="BF356" s="185">
        <f>IF(N356="snížená",J356,0)</f>
        <v>0</v>
      </c>
      <c r="BG356" s="185">
        <f>IF(N356="zákl. přenesená",J356,0)</f>
        <v>0</v>
      </c>
      <c r="BH356" s="185">
        <f>IF(N356="sníž. přenesená",J356,0)</f>
        <v>0</v>
      </c>
      <c r="BI356" s="185">
        <f>IF(N356="nulová",J356,0)</f>
        <v>0</v>
      </c>
      <c r="BJ356" s="19" t="s">
        <v>77</v>
      </c>
      <c r="BK356" s="185">
        <f>ROUND(I356*H356,2)</f>
        <v>0</v>
      </c>
      <c r="BL356" s="19" t="s">
        <v>188</v>
      </c>
      <c r="BM356" s="19" t="s">
        <v>627</v>
      </c>
    </row>
    <row r="357" spans="2:47" s="1" customFormat="1" ht="27">
      <c r="B357" s="36"/>
      <c r="D357" s="187" t="s">
        <v>628</v>
      </c>
      <c r="F357" s="237" t="s">
        <v>629</v>
      </c>
      <c r="I357" s="238"/>
      <c r="L357" s="36"/>
      <c r="M357" s="65"/>
      <c r="N357" s="37"/>
      <c r="O357" s="37"/>
      <c r="P357" s="37"/>
      <c r="Q357" s="37"/>
      <c r="R357" s="37"/>
      <c r="S357" s="37"/>
      <c r="T357" s="66"/>
      <c r="AT357" s="19" t="s">
        <v>628</v>
      </c>
      <c r="AU357" s="19" t="s">
        <v>79</v>
      </c>
    </row>
    <row r="358" spans="2:51" s="12" customFormat="1" ht="13.5">
      <c r="B358" s="186"/>
      <c r="D358" s="196" t="s">
        <v>190</v>
      </c>
      <c r="F358" s="222" t="s">
        <v>630</v>
      </c>
      <c r="H358" s="223">
        <v>128.25</v>
      </c>
      <c r="I358" s="191"/>
      <c r="L358" s="186"/>
      <c r="M358" s="192"/>
      <c r="N358" s="193"/>
      <c r="O358" s="193"/>
      <c r="P358" s="193"/>
      <c r="Q358" s="193"/>
      <c r="R358" s="193"/>
      <c r="S358" s="193"/>
      <c r="T358" s="194"/>
      <c r="AT358" s="188" t="s">
        <v>190</v>
      </c>
      <c r="AU358" s="188" t="s">
        <v>79</v>
      </c>
      <c r="AV358" s="12" t="s">
        <v>79</v>
      </c>
      <c r="AW358" s="12" t="s">
        <v>4</v>
      </c>
      <c r="AX358" s="12" t="s">
        <v>77</v>
      </c>
      <c r="AY358" s="188" t="s">
        <v>181</v>
      </c>
    </row>
    <row r="359" spans="2:65" s="1" customFormat="1" ht="22.5" customHeight="1">
      <c r="B359" s="173"/>
      <c r="C359" s="174" t="s">
        <v>631</v>
      </c>
      <c r="D359" s="174" t="s">
        <v>183</v>
      </c>
      <c r="E359" s="175" t="s">
        <v>632</v>
      </c>
      <c r="F359" s="176" t="s">
        <v>633</v>
      </c>
      <c r="G359" s="177" t="s">
        <v>231</v>
      </c>
      <c r="H359" s="178">
        <v>25.65</v>
      </c>
      <c r="I359" s="179"/>
      <c r="J359" s="180">
        <f>ROUND(I359*H359,2)</f>
        <v>0</v>
      </c>
      <c r="K359" s="176" t="s">
        <v>3</v>
      </c>
      <c r="L359" s="36"/>
      <c r="M359" s="181" t="s">
        <v>3</v>
      </c>
      <c r="N359" s="182" t="s">
        <v>41</v>
      </c>
      <c r="O359" s="37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AR359" s="19" t="s">
        <v>188</v>
      </c>
      <c r="AT359" s="19" t="s">
        <v>183</v>
      </c>
      <c r="AU359" s="19" t="s">
        <v>79</v>
      </c>
      <c r="AY359" s="19" t="s">
        <v>181</v>
      </c>
      <c r="BE359" s="185">
        <f>IF(N359="základní",J359,0)</f>
        <v>0</v>
      </c>
      <c r="BF359" s="185">
        <f>IF(N359="snížená",J359,0)</f>
        <v>0</v>
      </c>
      <c r="BG359" s="185">
        <f>IF(N359="zákl. přenesená",J359,0)</f>
        <v>0</v>
      </c>
      <c r="BH359" s="185">
        <f>IF(N359="sníž. přenesená",J359,0)</f>
        <v>0</v>
      </c>
      <c r="BI359" s="185">
        <f>IF(N359="nulová",J359,0)</f>
        <v>0</v>
      </c>
      <c r="BJ359" s="19" t="s">
        <v>77</v>
      </c>
      <c r="BK359" s="185">
        <f>ROUND(I359*H359,2)</f>
        <v>0</v>
      </c>
      <c r="BL359" s="19" t="s">
        <v>188</v>
      </c>
      <c r="BM359" s="19" t="s">
        <v>634</v>
      </c>
    </row>
    <row r="360" spans="2:63" s="11" customFormat="1" ht="29.85" customHeight="1">
      <c r="B360" s="159"/>
      <c r="D360" s="170" t="s">
        <v>69</v>
      </c>
      <c r="E360" s="171" t="s">
        <v>635</v>
      </c>
      <c r="F360" s="171" t="s">
        <v>636</v>
      </c>
      <c r="I360" s="162"/>
      <c r="J360" s="172">
        <f>BK360</f>
        <v>0</v>
      </c>
      <c r="L360" s="159"/>
      <c r="M360" s="164"/>
      <c r="N360" s="165"/>
      <c r="O360" s="165"/>
      <c r="P360" s="166">
        <f>P361</f>
        <v>0</v>
      </c>
      <c r="Q360" s="165"/>
      <c r="R360" s="166">
        <f>R361</f>
        <v>0</v>
      </c>
      <c r="S360" s="165"/>
      <c r="T360" s="167">
        <f>T361</f>
        <v>0</v>
      </c>
      <c r="AR360" s="160" t="s">
        <v>77</v>
      </c>
      <c r="AT360" s="168" t="s">
        <v>69</v>
      </c>
      <c r="AU360" s="168" t="s">
        <v>77</v>
      </c>
      <c r="AY360" s="160" t="s">
        <v>181</v>
      </c>
      <c r="BK360" s="169">
        <f>BK361</f>
        <v>0</v>
      </c>
    </row>
    <row r="361" spans="2:65" s="1" customFormat="1" ht="22.5" customHeight="1">
      <c r="B361" s="173"/>
      <c r="C361" s="174" t="s">
        <v>637</v>
      </c>
      <c r="D361" s="174" t="s">
        <v>183</v>
      </c>
      <c r="E361" s="175" t="s">
        <v>638</v>
      </c>
      <c r="F361" s="176" t="s">
        <v>639</v>
      </c>
      <c r="G361" s="177" t="s">
        <v>231</v>
      </c>
      <c r="H361" s="178">
        <v>262.662</v>
      </c>
      <c r="I361" s="179"/>
      <c r="J361" s="180">
        <f>ROUND(I361*H361,2)</f>
        <v>0</v>
      </c>
      <c r="K361" s="176" t="s">
        <v>187</v>
      </c>
      <c r="L361" s="36"/>
      <c r="M361" s="181" t="s">
        <v>3</v>
      </c>
      <c r="N361" s="182" t="s">
        <v>41</v>
      </c>
      <c r="O361" s="37"/>
      <c r="P361" s="183">
        <f>O361*H361</f>
        <v>0</v>
      </c>
      <c r="Q361" s="183">
        <v>0</v>
      </c>
      <c r="R361" s="183">
        <f>Q361*H361</f>
        <v>0</v>
      </c>
      <c r="S361" s="183">
        <v>0</v>
      </c>
      <c r="T361" s="184">
        <f>S361*H361</f>
        <v>0</v>
      </c>
      <c r="AR361" s="19" t="s">
        <v>188</v>
      </c>
      <c r="AT361" s="19" t="s">
        <v>183</v>
      </c>
      <c r="AU361" s="19" t="s">
        <v>79</v>
      </c>
      <c r="AY361" s="19" t="s">
        <v>181</v>
      </c>
      <c r="BE361" s="185">
        <f>IF(N361="základní",J361,0)</f>
        <v>0</v>
      </c>
      <c r="BF361" s="185">
        <f>IF(N361="snížená",J361,0)</f>
        <v>0</v>
      </c>
      <c r="BG361" s="185">
        <f>IF(N361="zákl. přenesená",J361,0)</f>
        <v>0</v>
      </c>
      <c r="BH361" s="185">
        <f>IF(N361="sníž. přenesená",J361,0)</f>
        <v>0</v>
      </c>
      <c r="BI361" s="185">
        <f>IF(N361="nulová",J361,0)</f>
        <v>0</v>
      </c>
      <c r="BJ361" s="19" t="s">
        <v>77</v>
      </c>
      <c r="BK361" s="185">
        <f>ROUND(I361*H361,2)</f>
        <v>0</v>
      </c>
      <c r="BL361" s="19" t="s">
        <v>188</v>
      </c>
      <c r="BM361" s="19" t="s">
        <v>640</v>
      </c>
    </row>
    <row r="362" spans="2:63" s="11" customFormat="1" ht="37.35" customHeight="1">
      <c r="B362" s="159"/>
      <c r="D362" s="160" t="s">
        <v>69</v>
      </c>
      <c r="E362" s="161" t="s">
        <v>641</v>
      </c>
      <c r="F362" s="161" t="s">
        <v>642</v>
      </c>
      <c r="I362" s="162"/>
      <c r="J362" s="163">
        <f>BK362</f>
        <v>0</v>
      </c>
      <c r="L362" s="159"/>
      <c r="M362" s="164"/>
      <c r="N362" s="165"/>
      <c r="O362" s="165"/>
      <c r="P362" s="166">
        <f>P363+P379+P385+P407+P412+P416+P421+P432+P448+P462+P488+P495+P506</f>
        <v>0</v>
      </c>
      <c r="Q362" s="165"/>
      <c r="R362" s="166">
        <f>R363+R379+R385+R407+R412+R416+R421+R432+R448+R462+R488+R495+R506</f>
        <v>4.19619834</v>
      </c>
      <c r="S362" s="165"/>
      <c r="T362" s="167">
        <f>T363+T379+T385+T407+T412+T416+T421+T432+T448+T462+T488+T495+T506</f>
        <v>0.08976</v>
      </c>
      <c r="AR362" s="160" t="s">
        <v>79</v>
      </c>
      <c r="AT362" s="168" t="s">
        <v>69</v>
      </c>
      <c r="AU362" s="168" t="s">
        <v>70</v>
      </c>
      <c r="AY362" s="160" t="s">
        <v>181</v>
      </c>
      <c r="BK362" s="169">
        <f>BK363+BK379+BK385+BK407+BK412+BK416+BK421+BK432+BK448+BK462+BK488+BK495+BK506</f>
        <v>0</v>
      </c>
    </row>
    <row r="363" spans="2:63" s="11" customFormat="1" ht="19.9" customHeight="1">
      <c r="B363" s="159"/>
      <c r="D363" s="170" t="s">
        <v>69</v>
      </c>
      <c r="E363" s="171" t="s">
        <v>643</v>
      </c>
      <c r="F363" s="171" t="s">
        <v>644</v>
      </c>
      <c r="I363" s="162"/>
      <c r="J363" s="172">
        <f>BK363</f>
        <v>0</v>
      </c>
      <c r="L363" s="159"/>
      <c r="M363" s="164"/>
      <c r="N363" s="165"/>
      <c r="O363" s="165"/>
      <c r="P363" s="166">
        <f>SUM(P364:P378)</f>
        <v>0</v>
      </c>
      <c r="Q363" s="165"/>
      <c r="R363" s="166">
        <f>SUM(R364:R378)</f>
        <v>0.44663033999999996</v>
      </c>
      <c r="S363" s="165"/>
      <c r="T363" s="167">
        <f>SUM(T364:T378)</f>
        <v>0</v>
      </c>
      <c r="AR363" s="160" t="s">
        <v>79</v>
      </c>
      <c r="AT363" s="168" t="s">
        <v>69</v>
      </c>
      <c r="AU363" s="168" t="s">
        <v>77</v>
      </c>
      <c r="AY363" s="160" t="s">
        <v>181</v>
      </c>
      <c r="BK363" s="169">
        <f>SUM(BK364:BK378)</f>
        <v>0</v>
      </c>
    </row>
    <row r="364" spans="2:65" s="1" customFormat="1" ht="22.5" customHeight="1">
      <c r="B364" s="173"/>
      <c r="C364" s="174" t="s">
        <v>645</v>
      </c>
      <c r="D364" s="174" t="s">
        <v>183</v>
      </c>
      <c r="E364" s="175" t="s">
        <v>646</v>
      </c>
      <c r="F364" s="176" t="s">
        <v>647</v>
      </c>
      <c r="G364" s="177" t="s">
        <v>186</v>
      </c>
      <c r="H364" s="178">
        <v>33.408</v>
      </c>
      <c r="I364" s="179"/>
      <c r="J364" s="180">
        <f>ROUND(I364*H364,2)</f>
        <v>0</v>
      </c>
      <c r="K364" s="176" t="s">
        <v>187</v>
      </c>
      <c r="L364" s="36"/>
      <c r="M364" s="181" t="s">
        <v>3</v>
      </c>
      <c r="N364" s="182" t="s">
        <v>41</v>
      </c>
      <c r="O364" s="37"/>
      <c r="P364" s="183">
        <f>O364*H364</f>
        <v>0</v>
      </c>
      <c r="Q364" s="183">
        <v>0</v>
      </c>
      <c r="R364" s="183">
        <f>Q364*H364</f>
        <v>0</v>
      </c>
      <c r="S364" s="183">
        <v>0</v>
      </c>
      <c r="T364" s="184">
        <f>S364*H364</f>
        <v>0</v>
      </c>
      <c r="AR364" s="19" t="s">
        <v>293</v>
      </c>
      <c r="AT364" s="19" t="s">
        <v>183</v>
      </c>
      <c r="AU364" s="19" t="s">
        <v>79</v>
      </c>
      <c r="AY364" s="19" t="s">
        <v>181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9" t="s">
        <v>77</v>
      </c>
      <c r="BK364" s="185">
        <f>ROUND(I364*H364,2)</f>
        <v>0</v>
      </c>
      <c r="BL364" s="19" t="s">
        <v>293</v>
      </c>
      <c r="BM364" s="19" t="s">
        <v>648</v>
      </c>
    </row>
    <row r="365" spans="2:51" s="12" customFormat="1" ht="13.5">
      <c r="B365" s="186"/>
      <c r="D365" s="187" t="s">
        <v>190</v>
      </c>
      <c r="E365" s="188" t="s">
        <v>3</v>
      </c>
      <c r="F365" s="189" t="s">
        <v>649</v>
      </c>
      <c r="H365" s="190">
        <v>33.408</v>
      </c>
      <c r="I365" s="191"/>
      <c r="L365" s="186"/>
      <c r="M365" s="192"/>
      <c r="N365" s="193"/>
      <c r="O365" s="193"/>
      <c r="P365" s="193"/>
      <c r="Q365" s="193"/>
      <c r="R365" s="193"/>
      <c r="S365" s="193"/>
      <c r="T365" s="194"/>
      <c r="AT365" s="188" t="s">
        <v>190</v>
      </c>
      <c r="AU365" s="188" t="s">
        <v>79</v>
      </c>
      <c r="AV365" s="12" t="s">
        <v>79</v>
      </c>
      <c r="AW365" s="12" t="s">
        <v>33</v>
      </c>
      <c r="AX365" s="12" t="s">
        <v>70</v>
      </c>
      <c r="AY365" s="188" t="s">
        <v>181</v>
      </c>
    </row>
    <row r="366" spans="2:51" s="13" customFormat="1" ht="13.5">
      <c r="B366" s="195"/>
      <c r="D366" s="196" t="s">
        <v>190</v>
      </c>
      <c r="E366" s="197" t="s">
        <v>108</v>
      </c>
      <c r="F366" s="198" t="s">
        <v>194</v>
      </c>
      <c r="H366" s="199">
        <v>33.408</v>
      </c>
      <c r="I366" s="200"/>
      <c r="L366" s="195"/>
      <c r="M366" s="201"/>
      <c r="N366" s="202"/>
      <c r="O366" s="202"/>
      <c r="P366" s="202"/>
      <c r="Q366" s="202"/>
      <c r="R366" s="202"/>
      <c r="S366" s="202"/>
      <c r="T366" s="203"/>
      <c r="AT366" s="204" t="s">
        <v>190</v>
      </c>
      <c r="AU366" s="204" t="s">
        <v>79</v>
      </c>
      <c r="AV366" s="13" t="s">
        <v>188</v>
      </c>
      <c r="AW366" s="13" t="s">
        <v>33</v>
      </c>
      <c r="AX366" s="13" t="s">
        <v>77</v>
      </c>
      <c r="AY366" s="204" t="s">
        <v>181</v>
      </c>
    </row>
    <row r="367" spans="2:65" s="1" customFormat="1" ht="22.5" customHeight="1">
      <c r="B367" s="173"/>
      <c r="C367" s="227" t="s">
        <v>650</v>
      </c>
      <c r="D367" s="227" t="s">
        <v>315</v>
      </c>
      <c r="E367" s="228" t="s">
        <v>651</v>
      </c>
      <c r="F367" s="229" t="s">
        <v>652</v>
      </c>
      <c r="G367" s="230" t="s">
        <v>231</v>
      </c>
      <c r="H367" s="231">
        <v>0.01</v>
      </c>
      <c r="I367" s="232"/>
      <c r="J367" s="233">
        <f>ROUND(I367*H367,2)</f>
        <v>0</v>
      </c>
      <c r="K367" s="229" t="s">
        <v>187</v>
      </c>
      <c r="L367" s="234"/>
      <c r="M367" s="235" t="s">
        <v>3</v>
      </c>
      <c r="N367" s="236" t="s">
        <v>41</v>
      </c>
      <c r="O367" s="37"/>
      <c r="P367" s="183">
        <f>O367*H367</f>
        <v>0</v>
      </c>
      <c r="Q367" s="183">
        <v>1</v>
      </c>
      <c r="R367" s="183">
        <f>Q367*H367</f>
        <v>0.01</v>
      </c>
      <c r="S367" s="183">
        <v>0</v>
      </c>
      <c r="T367" s="184">
        <f>S367*H367</f>
        <v>0</v>
      </c>
      <c r="AR367" s="19" t="s">
        <v>379</v>
      </c>
      <c r="AT367" s="19" t="s">
        <v>315</v>
      </c>
      <c r="AU367" s="19" t="s">
        <v>79</v>
      </c>
      <c r="AY367" s="19" t="s">
        <v>181</v>
      </c>
      <c r="BE367" s="185">
        <f>IF(N367="základní",J367,0)</f>
        <v>0</v>
      </c>
      <c r="BF367" s="185">
        <f>IF(N367="snížená",J367,0)</f>
        <v>0</v>
      </c>
      <c r="BG367" s="185">
        <f>IF(N367="zákl. přenesená",J367,0)</f>
        <v>0</v>
      </c>
      <c r="BH367" s="185">
        <f>IF(N367="sníž. přenesená",J367,0)</f>
        <v>0</v>
      </c>
      <c r="BI367" s="185">
        <f>IF(N367="nulová",J367,0)</f>
        <v>0</v>
      </c>
      <c r="BJ367" s="19" t="s">
        <v>77</v>
      </c>
      <c r="BK367" s="185">
        <f>ROUND(I367*H367,2)</f>
        <v>0</v>
      </c>
      <c r="BL367" s="19" t="s">
        <v>293</v>
      </c>
      <c r="BM367" s="19" t="s">
        <v>653</v>
      </c>
    </row>
    <row r="368" spans="2:47" s="1" customFormat="1" ht="27">
      <c r="B368" s="36"/>
      <c r="D368" s="187" t="s">
        <v>628</v>
      </c>
      <c r="F368" s="237" t="s">
        <v>654</v>
      </c>
      <c r="I368" s="238"/>
      <c r="L368" s="36"/>
      <c r="M368" s="65"/>
      <c r="N368" s="37"/>
      <c r="O368" s="37"/>
      <c r="P368" s="37"/>
      <c r="Q368" s="37"/>
      <c r="R368" s="37"/>
      <c r="S368" s="37"/>
      <c r="T368" s="66"/>
      <c r="AT368" s="19" t="s">
        <v>628</v>
      </c>
      <c r="AU368" s="19" t="s">
        <v>79</v>
      </c>
    </row>
    <row r="369" spans="2:51" s="12" customFormat="1" ht="13.5">
      <c r="B369" s="186"/>
      <c r="D369" s="196" t="s">
        <v>190</v>
      </c>
      <c r="E369" s="221" t="s">
        <v>3</v>
      </c>
      <c r="F369" s="222" t="s">
        <v>655</v>
      </c>
      <c r="H369" s="223">
        <v>0.01</v>
      </c>
      <c r="I369" s="191"/>
      <c r="L369" s="186"/>
      <c r="M369" s="192"/>
      <c r="N369" s="193"/>
      <c r="O369" s="193"/>
      <c r="P369" s="193"/>
      <c r="Q369" s="193"/>
      <c r="R369" s="193"/>
      <c r="S369" s="193"/>
      <c r="T369" s="194"/>
      <c r="AT369" s="188" t="s">
        <v>190</v>
      </c>
      <c r="AU369" s="188" t="s">
        <v>79</v>
      </c>
      <c r="AV369" s="12" t="s">
        <v>79</v>
      </c>
      <c r="AW369" s="12" t="s">
        <v>33</v>
      </c>
      <c r="AX369" s="12" t="s">
        <v>77</v>
      </c>
      <c r="AY369" s="188" t="s">
        <v>181</v>
      </c>
    </row>
    <row r="370" spans="2:65" s="1" customFormat="1" ht="22.5" customHeight="1">
      <c r="B370" s="173"/>
      <c r="C370" s="174" t="s">
        <v>656</v>
      </c>
      <c r="D370" s="174" t="s">
        <v>183</v>
      </c>
      <c r="E370" s="175" t="s">
        <v>657</v>
      </c>
      <c r="F370" s="176" t="s">
        <v>658</v>
      </c>
      <c r="G370" s="177" t="s">
        <v>186</v>
      </c>
      <c r="H370" s="178">
        <v>66.816</v>
      </c>
      <c r="I370" s="179"/>
      <c r="J370" s="180">
        <f>ROUND(I370*H370,2)</f>
        <v>0</v>
      </c>
      <c r="K370" s="176" t="s">
        <v>187</v>
      </c>
      <c r="L370" s="36"/>
      <c r="M370" s="181" t="s">
        <v>3</v>
      </c>
      <c r="N370" s="182" t="s">
        <v>41</v>
      </c>
      <c r="O370" s="37"/>
      <c r="P370" s="183">
        <f>O370*H370</f>
        <v>0</v>
      </c>
      <c r="Q370" s="183">
        <v>0.0004</v>
      </c>
      <c r="R370" s="183">
        <f>Q370*H370</f>
        <v>0.0267264</v>
      </c>
      <c r="S370" s="183">
        <v>0</v>
      </c>
      <c r="T370" s="184">
        <f>S370*H370</f>
        <v>0</v>
      </c>
      <c r="AR370" s="19" t="s">
        <v>293</v>
      </c>
      <c r="AT370" s="19" t="s">
        <v>183</v>
      </c>
      <c r="AU370" s="19" t="s">
        <v>79</v>
      </c>
      <c r="AY370" s="19" t="s">
        <v>181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9" t="s">
        <v>77</v>
      </c>
      <c r="BK370" s="185">
        <f>ROUND(I370*H370,2)</f>
        <v>0</v>
      </c>
      <c r="BL370" s="19" t="s">
        <v>293</v>
      </c>
      <c r="BM370" s="19" t="s">
        <v>659</v>
      </c>
    </row>
    <row r="371" spans="2:51" s="12" customFormat="1" ht="13.5">
      <c r="B371" s="186"/>
      <c r="D371" s="196" t="s">
        <v>190</v>
      </c>
      <c r="E371" s="221" t="s">
        <v>3</v>
      </c>
      <c r="F371" s="222" t="s">
        <v>660</v>
      </c>
      <c r="H371" s="223">
        <v>66.816</v>
      </c>
      <c r="I371" s="191"/>
      <c r="L371" s="186"/>
      <c r="M371" s="192"/>
      <c r="N371" s="193"/>
      <c r="O371" s="193"/>
      <c r="P371" s="193"/>
      <c r="Q371" s="193"/>
      <c r="R371" s="193"/>
      <c r="S371" s="193"/>
      <c r="T371" s="194"/>
      <c r="AT371" s="188" t="s">
        <v>190</v>
      </c>
      <c r="AU371" s="188" t="s">
        <v>79</v>
      </c>
      <c r="AV371" s="12" t="s">
        <v>79</v>
      </c>
      <c r="AW371" s="12" t="s">
        <v>33</v>
      </c>
      <c r="AX371" s="12" t="s">
        <v>77</v>
      </c>
      <c r="AY371" s="188" t="s">
        <v>181</v>
      </c>
    </row>
    <row r="372" spans="2:65" s="1" customFormat="1" ht="22.5" customHeight="1">
      <c r="B372" s="173"/>
      <c r="C372" s="227" t="s">
        <v>661</v>
      </c>
      <c r="D372" s="227" t="s">
        <v>315</v>
      </c>
      <c r="E372" s="228" t="s">
        <v>662</v>
      </c>
      <c r="F372" s="229" t="s">
        <v>663</v>
      </c>
      <c r="G372" s="230" t="s">
        <v>186</v>
      </c>
      <c r="H372" s="231">
        <v>76.838</v>
      </c>
      <c r="I372" s="232"/>
      <c r="J372" s="233">
        <f>ROUND(I372*H372,2)</f>
        <v>0</v>
      </c>
      <c r="K372" s="229" t="s">
        <v>187</v>
      </c>
      <c r="L372" s="234"/>
      <c r="M372" s="235" t="s">
        <v>3</v>
      </c>
      <c r="N372" s="236" t="s">
        <v>41</v>
      </c>
      <c r="O372" s="37"/>
      <c r="P372" s="183">
        <f>O372*H372</f>
        <v>0</v>
      </c>
      <c r="Q372" s="183">
        <v>0.00388</v>
      </c>
      <c r="R372" s="183">
        <f>Q372*H372</f>
        <v>0.29813143999999997</v>
      </c>
      <c r="S372" s="183">
        <v>0</v>
      </c>
      <c r="T372" s="184">
        <f>S372*H372</f>
        <v>0</v>
      </c>
      <c r="AR372" s="19" t="s">
        <v>379</v>
      </c>
      <c r="AT372" s="19" t="s">
        <v>315</v>
      </c>
      <c r="AU372" s="19" t="s">
        <v>79</v>
      </c>
      <c r="AY372" s="19" t="s">
        <v>181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19" t="s">
        <v>77</v>
      </c>
      <c r="BK372" s="185">
        <f>ROUND(I372*H372,2)</f>
        <v>0</v>
      </c>
      <c r="BL372" s="19" t="s">
        <v>293</v>
      </c>
      <c r="BM372" s="19" t="s">
        <v>664</v>
      </c>
    </row>
    <row r="373" spans="2:51" s="12" customFormat="1" ht="13.5">
      <c r="B373" s="186"/>
      <c r="D373" s="196" t="s">
        <v>190</v>
      </c>
      <c r="E373" s="221" t="s">
        <v>3</v>
      </c>
      <c r="F373" s="222" t="s">
        <v>665</v>
      </c>
      <c r="H373" s="223">
        <v>76.838</v>
      </c>
      <c r="I373" s="191"/>
      <c r="L373" s="186"/>
      <c r="M373" s="192"/>
      <c r="N373" s="193"/>
      <c r="O373" s="193"/>
      <c r="P373" s="193"/>
      <c r="Q373" s="193"/>
      <c r="R373" s="193"/>
      <c r="S373" s="193"/>
      <c r="T373" s="194"/>
      <c r="AT373" s="188" t="s">
        <v>190</v>
      </c>
      <c r="AU373" s="188" t="s">
        <v>79</v>
      </c>
      <c r="AV373" s="12" t="s">
        <v>79</v>
      </c>
      <c r="AW373" s="12" t="s">
        <v>33</v>
      </c>
      <c r="AX373" s="12" t="s">
        <v>77</v>
      </c>
      <c r="AY373" s="188" t="s">
        <v>181</v>
      </c>
    </row>
    <row r="374" spans="2:65" s="1" customFormat="1" ht="22.5" customHeight="1">
      <c r="B374" s="173"/>
      <c r="C374" s="174" t="s">
        <v>666</v>
      </c>
      <c r="D374" s="174" t="s">
        <v>183</v>
      </c>
      <c r="E374" s="175" t="s">
        <v>667</v>
      </c>
      <c r="F374" s="176" t="s">
        <v>668</v>
      </c>
      <c r="G374" s="177" t="s">
        <v>186</v>
      </c>
      <c r="H374" s="178">
        <v>31.935</v>
      </c>
      <c r="I374" s="179"/>
      <c r="J374" s="180">
        <f>ROUND(I374*H374,2)</f>
        <v>0</v>
      </c>
      <c r="K374" s="176" t="s">
        <v>187</v>
      </c>
      <c r="L374" s="36"/>
      <c r="M374" s="181" t="s">
        <v>3</v>
      </c>
      <c r="N374" s="182" t="s">
        <v>41</v>
      </c>
      <c r="O374" s="37"/>
      <c r="P374" s="183">
        <f>O374*H374</f>
        <v>0</v>
      </c>
      <c r="Q374" s="183">
        <v>0.0035</v>
      </c>
      <c r="R374" s="183">
        <f>Q374*H374</f>
        <v>0.1117725</v>
      </c>
      <c r="S374" s="183">
        <v>0</v>
      </c>
      <c r="T374" s="184">
        <f>S374*H374</f>
        <v>0</v>
      </c>
      <c r="AR374" s="19" t="s">
        <v>293</v>
      </c>
      <c r="AT374" s="19" t="s">
        <v>183</v>
      </c>
      <c r="AU374" s="19" t="s">
        <v>79</v>
      </c>
      <c r="AY374" s="19" t="s">
        <v>181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19" t="s">
        <v>77</v>
      </c>
      <c r="BK374" s="185">
        <f>ROUND(I374*H374,2)</f>
        <v>0</v>
      </c>
      <c r="BL374" s="19" t="s">
        <v>293</v>
      </c>
      <c r="BM374" s="19" t="s">
        <v>669</v>
      </c>
    </row>
    <row r="375" spans="2:51" s="12" customFormat="1" ht="13.5">
      <c r="B375" s="186"/>
      <c r="D375" s="187" t="s">
        <v>190</v>
      </c>
      <c r="E375" s="188" t="s">
        <v>3</v>
      </c>
      <c r="F375" s="189" t="s">
        <v>124</v>
      </c>
      <c r="H375" s="190">
        <v>16.935</v>
      </c>
      <c r="I375" s="191"/>
      <c r="L375" s="186"/>
      <c r="M375" s="192"/>
      <c r="N375" s="193"/>
      <c r="O375" s="193"/>
      <c r="P375" s="193"/>
      <c r="Q375" s="193"/>
      <c r="R375" s="193"/>
      <c r="S375" s="193"/>
      <c r="T375" s="194"/>
      <c r="AT375" s="188" t="s">
        <v>190</v>
      </c>
      <c r="AU375" s="188" t="s">
        <v>79</v>
      </c>
      <c r="AV375" s="12" t="s">
        <v>79</v>
      </c>
      <c r="AW375" s="12" t="s">
        <v>33</v>
      </c>
      <c r="AX375" s="12" t="s">
        <v>70</v>
      </c>
      <c r="AY375" s="188" t="s">
        <v>181</v>
      </c>
    </row>
    <row r="376" spans="2:51" s="12" customFormat="1" ht="13.5">
      <c r="B376" s="186"/>
      <c r="D376" s="187" t="s">
        <v>190</v>
      </c>
      <c r="E376" s="188" t="s">
        <v>3</v>
      </c>
      <c r="F376" s="189" t="s">
        <v>670</v>
      </c>
      <c r="H376" s="190">
        <v>15</v>
      </c>
      <c r="I376" s="191"/>
      <c r="L376" s="186"/>
      <c r="M376" s="192"/>
      <c r="N376" s="193"/>
      <c r="O376" s="193"/>
      <c r="P376" s="193"/>
      <c r="Q376" s="193"/>
      <c r="R376" s="193"/>
      <c r="S376" s="193"/>
      <c r="T376" s="194"/>
      <c r="AT376" s="188" t="s">
        <v>190</v>
      </c>
      <c r="AU376" s="188" t="s">
        <v>79</v>
      </c>
      <c r="AV376" s="12" t="s">
        <v>79</v>
      </c>
      <c r="AW376" s="12" t="s">
        <v>33</v>
      </c>
      <c r="AX376" s="12" t="s">
        <v>70</v>
      </c>
      <c r="AY376" s="188" t="s">
        <v>181</v>
      </c>
    </row>
    <row r="377" spans="2:51" s="13" customFormat="1" ht="13.5">
      <c r="B377" s="195"/>
      <c r="D377" s="196" t="s">
        <v>190</v>
      </c>
      <c r="E377" s="197" t="s">
        <v>3</v>
      </c>
      <c r="F377" s="198" t="s">
        <v>194</v>
      </c>
      <c r="H377" s="199">
        <v>31.935</v>
      </c>
      <c r="I377" s="200"/>
      <c r="L377" s="195"/>
      <c r="M377" s="201"/>
      <c r="N377" s="202"/>
      <c r="O377" s="202"/>
      <c r="P377" s="202"/>
      <c r="Q377" s="202"/>
      <c r="R377" s="202"/>
      <c r="S377" s="202"/>
      <c r="T377" s="203"/>
      <c r="AT377" s="204" t="s">
        <v>190</v>
      </c>
      <c r="AU377" s="204" t="s">
        <v>79</v>
      </c>
      <c r="AV377" s="13" t="s">
        <v>188</v>
      </c>
      <c r="AW377" s="13" t="s">
        <v>33</v>
      </c>
      <c r="AX377" s="13" t="s">
        <v>77</v>
      </c>
      <c r="AY377" s="204" t="s">
        <v>181</v>
      </c>
    </row>
    <row r="378" spans="2:65" s="1" customFormat="1" ht="22.5" customHeight="1">
      <c r="B378" s="173"/>
      <c r="C378" s="174" t="s">
        <v>671</v>
      </c>
      <c r="D378" s="174" t="s">
        <v>183</v>
      </c>
      <c r="E378" s="175" t="s">
        <v>672</v>
      </c>
      <c r="F378" s="176" t="s">
        <v>673</v>
      </c>
      <c r="G378" s="177" t="s">
        <v>674</v>
      </c>
      <c r="H378" s="239"/>
      <c r="I378" s="179"/>
      <c r="J378" s="180">
        <f>ROUND(I378*H378,2)</f>
        <v>0</v>
      </c>
      <c r="K378" s="176" t="s">
        <v>187</v>
      </c>
      <c r="L378" s="36"/>
      <c r="M378" s="181" t="s">
        <v>3</v>
      </c>
      <c r="N378" s="182" t="s">
        <v>41</v>
      </c>
      <c r="O378" s="37"/>
      <c r="P378" s="183">
        <f>O378*H378</f>
        <v>0</v>
      </c>
      <c r="Q378" s="183">
        <v>0</v>
      </c>
      <c r="R378" s="183">
        <f>Q378*H378</f>
        <v>0</v>
      </c>
      <c r="S378" s="183">
        <v>0</v>
      </c>
      <c r="T378" s="184">
        <f>S378*H378</f>
        <v>0</v>
      </c>
      <c r="AR378" s="19" t="s">
        <v>293</v>
      </c>
      <c r="AT378" s="19" t="s">
        <v>183</v>
      </c>
      <c r="AU378" s="19" t="s">
        <v>79</v>
      </c>
      <c r="AY378" s="19" t="s">
        <v>181</v>
      </c>
      <c r="BE378" s="185">
        <f>IF(N378="základní",J378,0)</f>
        <v>0</v>
      </c>
      <c r="BF378" s="185">
        <f>IF(N378="snížená",J378,0)</f>
        <v>0</v>
      </c>
      <c r="BG378" s="185">
        <f>IF(N378="zákl. přenesená",J378,0)</f>
        <v>0</v>
      </c>
      <c r="BH378" s="185">
        <f>IF(N378="sníž. přenesená",J378,0)</f>
        <v>0</v>
      </c>
      <c r="BI378" s="185">
        <f>IF(N378="nulová",J378,0)</f>
        <v>0</v>
      </c>
      <c r="BJ378" s="19" t="s">
        <v>77</v>
      </c>
      <c r="BK378" s="185">
        <f>ROUND(I378*H378,2)</f>
        <v>0</v>
      </c>
      <c r="BL378" s="19" t="s">
        <v>293</v>
      </c>
      <c r="BM378" s="19" t="s">
        <v>675</v>
      </c>
    </row>
    <row r="379" spans="2:63" s="11" customFormat="1" ht="29.85" customHeight="1">
      <c r="B379" s="159"/>
      <c r="D379" s="170" t="s">
        <v>69</v>
      </c>
      <c r="E379" s="171" t="s">
        <v>676</v>
      </c>
      <c r="F379" s="171" t="s">
        <v>677</v>
      </c>
      <c r="I379" s="162"/>
      <c r="J379" s="172">
        <f>BK379</f>
        <v>0</v>
      </c>
      <c r="L379" s="159"/>
      <c r="M379" s="164"/>
      <c r="N379" s="165"/>
      <c r="O379" s="165"/>
      <c r="P379" s="166">
        <f>SUM(P380:P384)</f>
        <v>0</v>
      </c>
      <c r="Q379" s="165"/>
      <c r="R379" s="166">
        <f>SUM(R380:R384)</f>
        <v>0</v>
      </c>
      <c r="S379" s="165"/>
      <c r="T379" s="167">
        <f>SUM(T380:T384)</f>
        <v>0</v>
      </c>
      <c r="AR379" s="160" t="s">
        <v>79</v>
      </c>
      <c r="AT379" s="168" t="s">
        <v>69</v>
      </c>
      <c r="AU379" s="168" t="s">
        <v>77</v>
      </c>
      <c r="AY379" s="160" t="s">
        <v>181</v>
      </c>
      <c r="BK379" s="169">
        <f>SUM(BK380:BK384)</f>
        <v>0</v>
      </c>
    </row>
    <row r="380" spans="2:65" s="1" customFormat="1" ht="22.5" customHeight="1">
      <c r="B380" s="173"/>
      <c r="C380" s="174" t="s">
        <v>678</v>
      </c>
      <c r="D380" s="174" t="s">
        <v>183</v>
      </c>
      <c r="E380" s="175" t="s">
        <v>679</v>
      </c>
      <c r="F380" s="176" t="s">
        <v>680</v>
      </c>
      <c r="G380" s="177" t="s">
        <v>186</v>
      </c>
      <c r="H380" s="178">
        <v>39.06</v>
      </c>
      <c r="I380" s="179"/>
      <c r="J380" s="180">
        <f>ROUND(I380*H380,2)</f>
        <v>0</v>
      </c>
      <c r="K380" s="176" t="s">
        <v>3</v>
      </c>
      <c r="L380" s="36"/>
      <c r="M380" s="181" t="s">
        <v>3</v>
      </c>
      <c r="N380" s="182" t="s">
        <v>41</v>
      </c>
      <c r="O380" s="37"/>
      <c r="P380" s="183">
        <f>O380*H380</f>
        <v>0</v>
      </c>
      <c r="Q380" s="183">
        <v>0</v>
      </c>
      <c r="R380" s="183">
        <f>Q380*H380</f>
        <v>0</v>
      </c>
      <c r="S380" s="183">
        <v>0</v>
      </c>
      <c r="T380" s="184">
        <f>S380*H380</f>
        <v>0</v>
      </c>
      <c r="AR380" s="19" t="s">
        <v>293</v>
      </c>
      <c r="AT380" s="19" t="s">
        <v>183</v>
      </c>
      <c r="AU380" s="19" t="s">
        <v>79</v>
      </c>
      <c r="AY380" s="19" t="s">
        <v>181</v>
      </c>
      <c r="BE380" s="185">
        <f>IF(N380="základní",J380,0)</f>
        <v>0</v>
      </c>
      <c r="BF380" s="185">
        <f>IF(N380="snížená",J380,0)</f>
        <v>0</v>
      </c>
      <c r="BG380" s="185">
        <f>IF(N380="zákl. přenesená",J380,0)</f>
        <v>0</v>
      </c>
      <c r="BH380" s="185">
        <f>IF(N380="sníž. přenesená",J380,0)</f>
        <v>0</v>
      </c>
      <c r="BI380" s="185">
        <f>IF(N380="nulová",J380,0)</f>
        <v>0</v>
      </c>
      <c r="BJ380" s="19" t="s">
        <v>77</v>
      </c>
      <c r="BK380" s="185">
        <f>ROUND(I380*H380,2)</f>
        <v>0</v>
      </c>
      <c r="BL380" s="19" t="s">
        <v>293</v>
      </c>
      <c r="BM380" s="19" t="s">
        <v>681</v>
      </c>
    </row>
    <row r="381" spans="2:47" s="1" customFormat="1" ht="40.5">
      <c r="B381" s="36"/>
      <c r="D381" s="187" t="s">
        <v>628</v>
      </c>
      <c r="F381" s="237" t="s">
        <v>682</v>
      </c>
      <c r="I381" s="238"/>
      <c r="L381" s="36"/>
      <c r="M381" s="65"/>
      <c r="N381" s="37"/>
      <c r="O381" s="37"/>
      <c r="P381" s="37"/>
      <c r="Q381" s="37"/>
      <c r="R381" s="37"/>
      <c r="S381" s="37"/>
      <c r="T381" s="66"/>
      <c r="AT381" s="19" t="s">
        <v>628</v>
      </c>
      <c r="AU381" s="19" t="s">
        <v>79</v>
      </c>
    </row>
    <row r="382" spans="2:51" s="12" customFormat="1" ht="13.5">
      <c r="B382" s="186"/>
      <c r="D382" s="187" t="s">
        <v>190</v>
      </c>
      <c r="E382" s="188" t="s">
        <v>3</v>
      </c>
      <c r="F382" s="189" t="s">
        <v>683</v>
      </c>
      <c r="H382" s="190">
        <v>39.06</v>
      </c>
      <c r="I382" s="191"/>
      <c r="L382" s="186"/>
      <c r="M382" s="192"/>
      <c r="N382" s="193"/>
      <c r="O382" s="193"/>
      <c r="P382" s="193"/>
      <c r="Q382" s="193"/>
      <c r="R382" s="193"/>
      <c r="S382" s="193"/>
      <c r="T382" s="194"/>
      <c r="AT382" s="188" t="s">
        <v>190</v>
      </c>
      <c r="AU382" s="188" t="s">
        <v>79</v>
      </c>
      <c r="AV382" s="12" t="s">
        <v>79</v>
      </c>
      <c r="AW382" s="12" t="s">
        <v>33</v>
      </c>
      <c r="AX382" s="12" t="s">
        <v>70</v>
      </c>
      <c r="AY382" s="188" t="s">
        <v>181</v>
      </c>
    </row>
    <row r="383" spans="2:51" s="13" customFormat="1" ht="13.5">
      <c r="B383" s="195"/>
      <c r="D383" s="196" t="s">
        <v>190</v>
      </c>
      <c r="E383" s="197" t="s">
        <v>130</v>
      </c>
      <c r="F383" s="198" t="s">
        <v>194</v>
      </c>
      <c r="H383" s="199">
        <v>39.06</v>
      </c>
      <c r="I383" s="200"/>
      <c r="L383" s="195"/>
      <c r="M383" s="201"/>
      <c r="N383" s="202"/>
      <c r="O383" s="202"/>
      <c r="P383" s="202"/>
      <c r="Q383" s="202"/>
      <c r="R383" s="202"/>
      <c r="S383" s="202"/>
      <c r="T383" s="203"/>
      <c r="AT383" s="204" t="s">
        <v>190</v>
      </c>
      <c r="AU383" s="204" t="s">
        <v>79</v>
      </c>
      <c r="AV383" s="13" t="s">
        <v>188</v>
      </c>
      <c r="AW383" s="13" t="s">
        <v>33</v>
      </c>
      <c r="AX383" s="13" t="s">
        <v>77</v>
      </c>
      <c r="AY383" s="204" t="s">
        <v>181</v>
      </c>
    </row>
    <row r="384" spans="2:65" s="1" customFormat="1" ht="22.5" customHeight="1">
      <c r="B384" s="173"/>
      <c r="C384" s="174" t="s">
        <v>684</v>
      </c>
      <c r="D384" s="174" t="s">
        <v>183</v>
      </c>
      <c r="E384" s="175" t="s">
        <v>685</v>
      </c>
      <c r="F384" s="176" t="s">
        <v>686</v>
      </c>
      <c r="G384" s="177" t="s">
        <v>674</v>
      </c>
      <c r="H384" s="239"/>
      <c r="I384" s="179"/>
      <c r="J384" s="180">
        <f>ROUND(I384*H384,2)</f>
        <v>0</v>
      </c>
      <c r="K384" s="176" t="s">
        <v>187</v>
      </c>
      <c r="L384" s="36"/>
      <c r="M384" s="181" t="s">
        <v>3</v>
      </c>
      <c r="N384" s="182" t="s">
        <v>41</v>
      </c>
      <c r="O384" s="37"/>
      <c r="P384" s="183">
        <f>O384*H384</f>
        <v>0</v>
      </c>
      <c r="Q384" s="183">
        <v>0</v>
      </c>
      <c r="R384" s="183">
        <f>Q384*H384</f>
        <v>0</v>
      </c>
      <c r="S384" s="183">
        <v>0</v>
      </c>
      <c r="T384" s="184">
        <f>S384*H384</f>
        <v>0</v>
      </c>
      <c r="AR384" s="19" t="s">
        <v>293</v>
      </c>
      <c r="AT384" s="19" t="s">
        <v>183</v>
      </c>
      <c r="AU384" s="19" t="s">
        <v>79</v>
      </c>
      <c r="AY384" s="19" t="s">
        <v>181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9" t="s">
        <v>77</v>
      </c>
      <c r="BK384" s="185">
        <f>ROUND(I384*H384,2)</f>
        <v>0</v>
      </c>
      <c r="BL384" s="19" t="s">
        <v>293</v>
      </c>
      <c r="BM384" s="19" t="s">
        <v>687</v>
      </c>
    </row>
    <row r="385" spans="2:63" s="11" customFormat="1" ht="29.85" customHeight="1">
      <c r="B385" s="159"/>
      <c r="D385" s="170" t="s">
        <v>69</v>
      </c>
      <c r="E385" s="171" t="s">
        <v>688</v>
      </c>
      <c r="F385" s="171" t="s">
        <v>689</v>
      </c>
      <c r="I385" s="162"/>
      <c r="J385" s="172">
        <f>BK385</f>
        <v>0</v>
      </c>
      <c r="L385" s="159"/>
      <c r="M385" s="164"/>
      <c r="N385" s="165"/>
      <c r="O385" s="165"/>
      <c r="P385" s="166">
        <f>SUM(P386:P406)</f>
        <v>0</v>
      </c>
      <c r="Q385" s="165"/>
      <c r="R385" s="166">
        <f>SUM(R386:R406)</f>
        <v>0.5458625199999999</v>
      </c>
      <c r="S385" s="165"/>
      <c r="T385" s="167">
        <f>SUM(T386:T406)</f>
        <v>0</v>
      </c>
      <c r="AR385" s="160" t="s">
        <v>79</v>
      </c>
      <c r="AT385" s="168" t="s">
        <v>69</v>
      </c>
      <c r="AU385" s="168" t="s">
        <v>77</v>
      </c>
      <c r="AY385" s="160" t="s">
        <v>181</v>
      </c>
      <c r="BK385" s="169">
        <f>SUM(BK386:BK406)</f>
        <v>0</v>
      </c>
    </row>
    <row r="386" spans="2:65" s="1" customFormat="1" ht="22.5" customHeight="1">
      <c r="B386" s="173"/>
      <c r="C386" s="174" t="s">
        <v>690</v>
      </c>
      <c r="D386" s="174" t="s">
        <v>183</v>
      </c>
      <c r="E386" s="175" t="s">
        <v>691</v>
      </c>
      <c r="F386" s="176" t="s">
        <v>692</v>
      </c>
      <c r="G386" s="177" t="s">
        <v>186</v>
      </c>
      <c r="H386" s="178">
        <v>29.893</v>
      </c>
      <c r="I386" s="179"/>
      <c r="J386" s="180">
        <f>ROUND(I386*H386,2)</f>
        <v>0</v>
      </c>
      <c r="K386" s="176" t="s">
        <v>187</v>
      </c>
      <c r="L386" s="36"/>
      <c r="M386" s="181" t="s">
        <v>3</v>
      </c>
      <c r="N386" s="182" t="s">
        <v>41</v>
      </c>
      <c r="O386" s="37"/>
      <c r="P386" s="183">
        <f>O386*H386</f>
        <v>0</v>
      </c>
      <c r="Q386" s="183">
        <v>0</v>
      </c>
      <c r="R386" s="183">
        <f>Q386*H386</f>
        <v>0</v>
      </c>
      <c r="S386" s="183">
        <v>0</v>
      </c>
      <c r="T386" s="184">
        <f>S386*H386</f>
        <v>0</v>
      </c>
      <c r="AR386" s="19" t="s">
        <v>293</v>
      </c>
      <c r="AT386" s="19" t="s">
        <v>183</v>
      </c>
      <c r="AU386" s="19" t="s">
        <v>79</v>
      </c>
      <c r="AY386" s="19" t="s">
        <v>181</v>
      </c>
      <c r="BE386" s="185">
        <f>IF(N386="základní",J386,0)</f>
        <v>0</v>
      </c>
      <c r="BF386" s="185">
        <f>IF(N386="snížená",J386,0)</f>
        <v>0</v>
      </c>
      <c r="BG386" s="185">
        <f>IF(N386="zákl. přenesená",J386,0)</f>
        <v>0</v>
      </c>
      <c r="BH386" s="185">
        <f>IF(N386="sníž. přenesená",J386,0)</f>
        <v>0</v>
      </c>
      <c r="BI386" s="185">
        <f>IF(N386="nulová",J386,0)</f>
        <v>0</v>
      </c>
      <c r="BJ386" s="19" t="s">
        <v>77</v>
      </c>
      <c r="BK386" s="185">
        <f>ROUND(I386*H386,2)</f>
        <v>0</v>
      </c>
      <c r="BL386" s="19" t="s">
        <v>293</v>
      </c>
      <c r="BM386" s="19" t="s">
        <v>693</v>
      </c>
    </row>
    <row r="387" spans="2:51" s="12" customFormat="1" ht="13.5">
      <c r="B387" s="186"/>
      <c r="D387" s="196" t="s">
        <v>190</v>
      </c>
      <c r="E387" s="221" t="s">
        <v>3</v>
      </c>
      <c r="F387" s="222" t="s">
        <v>117</v>
      </c>
      <c r="H387" s="223">
        <v>29.893</v>
      </c>
      <c r="I387" s="191"/>
      <c r="L387" s="186"/>
      <c r="M387" s="192"/>
      <c r="N387" s="193"/>
      <c r="O387" s="193"/>
      <c r="P387" s="193"/>
      <c r="Q387" s="193"/>
      <c r="R387" s="193"/>
      <c r="S387" s="193"/>
      <c r="T387" s="194"/>
      <c r="AT387" s="188" t="s">
        <v>190</v>
      </c>
      <c r="AU387" s="188" t="s">
        <v>79</v>
      </c>
      <c r="AV387" s="12" t="s">
        <v>79</v>
      </c>
      <c r="AW387" s="12" t="s">
        <v>33</v>
      </c>
      <c r="AX387" s="12" t="s">
        <v>77</v>
      </c>
      <c r="AY387" s="188" t="s">
        <v>181</v>
      </c>
    </row>
    <row r="388" spans="2:65" s="1" customFormat="1" ht="22.5" customHeight="1">
      <c r="B388" s="173"/>
      <c r="C388" s="227" t="s">
        <v>694</v>
      </c>
      <c r="D388" s="227" t="s">
        <v>315</v>
      </c>
      <c r="E388" s="228" t="s">
        <v>695</v>
      </c>
      <c r="F388" s="229" t="s">
        <v>696</v>
      </c>
      <c r="G388" s="230" t="s">
        <v>186</v>
      </c>
      <c r="H388" s="231">
        <v>60.982</v>
      </c>
      <c r="I388" s="232"/>
      <c r="J388" s="233">
        <f>ROUND(I388*H388,2)</f>
        <v>0</v>
      </c>
      <c r="K388" s="229" t="s">
        <v>187</v>
      </c>
      <c r="L388" s="234"/>
      <c r="M388" s="235" t="s">
        <v>3</v>
      </c>
      <c r="N388" s="236" t="s">
        <v>41</v>
      </c>
      <c r="O388" s="37"/>
      <c r="P388" s="183">
        <f>O388*H388</f>
        <v>0</v>
      </c>
      <c r="Q388" s="183">
        <v>0.00105</v>
      </c>
      <c r="R388" s="183">
        <f>Q388*H388</f>
        <v>0.0640311</v>
      </c>
      <c r="S388" s="183">
        <v>0</v>
      </c>
      <c r="T388" s="184">
        <f>S388*H388</f>
        <v>0</v>
      </c>
      <c r="AR388" s="19" t="s">
        <v>379</v>
      </c>
      <c r="AT388" s="19" t="s">
        <v>315</v>
      </c>
      <c r="AU388" s="19" t="s">
        <v>79</v>
      </c>
      <c r="AY388" s="19" t="s">
        <v>181</v>
      </c>
      <c r="BE388" s="185">
        <f>IF(N388="základní",J388,0)</f>
        <v>0</v>
      </c>
      <c r="BF388" s="185">
        <f>IF(N388="snížená",J388,0)</f>
        <v>0</v>
      </c>
      <c r="BG388" s="185">
        <f>IF(N388="zákl. přenesená",J388,0)</f>
        <v>0</v>
      </c>
      <c r="BH388" s="185">
        <f>IF(N388="sníž. přenesená",J388,0)</f>
        <v>0</v>
      </c>
      <c r="BI388" s="185">
        <f>IF(N388="nulová",J388,0)</f>
        <v>0</v>
      </c>
      <c r="BJ388" s="19" t="s">
        <v>77</v>
      </c>
      <c r="BK388" s="185">
        <f>ROUND(I388*H388,2)</f>
        <v>0</v>
      </c>
      <c r="BL388" s="19" t="s">
        <v>293</v>
      </c>
      <c r="BM388" s="19" t="s">
        <v>697</v>
      </c>
    </row>
    <row r="389" spans="2:51" s="12" customFormat="1" ht="13.5">
      <c r="B389" s="186"/>
      <c r="D389" s="196" t="s">
        <v>190</v>
      </c>
      <c r="E389" s="221" t="s">
        <v>3</v>
      </c>
      <c r="F389" s="222" t="s">
        <v>698</v>
      </c>
      <c r="H389" s="223">
        <v>60.982</v>
      </c>
      <c r="I389" s="191"/>
      <c r="L389" s="186"/>
      <c r="M389" s="192"/>
      <c r="N389" s="193"/>
      <c r="O389" s="193"/>
      <c r="P389" s="193"/>
      <c r="Q389" s="193"/>
      <c r="R389" s="193"/>
      <c r="S389" s="193"/>
      <c r="T389" s="194"/>
      <c r="AT389" s="188" t="s">
        <v>190</v>
      </c>
      <c r="AU389" s="188" t="s">
        <v>79</v>
      </c>
      <c r="AV389" s="12" t="s">
        <v>79</v>
      </c>
      <c r="AW389" s="12" t="s">
        <v>33</v>
      </c>
      <c r="AX389" s="12" t="s">
        <v>77</v>
      </c>
      <c r="AY389" s="188" t="s">
        <v>181</v>
      </c>
    </row>
    <row r="390" spans="2:65" s="1" customFormat="1" ht="22.5" customHeight="1">
      <c r="B390" s="173"/>
      <c r="C390" s="174" t="s">
        <v>699</v>
      </c>
      <c r="D390" s="174" t="s">
        <v>183</v>
      </c>
      <c r="E390" s="175" t="s">
        <v>700</v>
      </c>
      <c r="F390" s="176" t="s">
        <v>701</v>
      </c>
      <c r="G390" s="177" t="s">
        <v>186</v>
      </c>
      <c r="H390" s="178">
        <v>15</v>
      </c>
      <c r="I390" s="179"/>
      <c r="J390" s="180">
        <f>ROUND(I390*H390,2)</f>
        <v>0</v>
      </c>
      <c r="K390" s="176" t="s">
        <v>187</v>
      </c>
      <c r="L390" s="36"/>
      <c r="M390" s="181" t="s">
        <v>3</v>
      </c>
      <c r="N390" s="182" t="s">
        <v>41</v>
      </c>
      <c r="O390" s="37"/>
      <c r="P390" s="183">
        <f>O390*H390</f>
        <v>0</v>
      </c>
      <c r="Q390" s="183">
        <v>0.006</v>
      </c>
      <c r="R390" s="183">
        <f>Q390*H390</f>
        <v>0.09</v>
      </c>
      <c r="S390" s="183">
        <v>0</v>
      </c>
      <c r="T390" s="184">
        <f>S390*H390</f>
        <v>0</v>
      </c>
      <c r="AR390" s="19" t="s">
        <v>293</v>
      </c>
      <c r="AT390" s="19" t="s">
        <v>183</v>
      </c>
      <c r="AU390" s="19" t="s">
        <v>79</v>
      </c>
      <c r="AY390" s="19" t="s">
        <v>181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19" t="s">
        <v>77</v>
      </c>
      <c r="BK390" s="185">
        <f>ROUND(I390*H390,2)</f>
        <v>0</v>
      </c>
      <c r="BL390" s="19" t="s">
        <v>293</v>
      </c>
      <c r="BM390" s="19" t="s">
        <v>702</v>
      </c>
    </row>
    <row r="391" spans="2:51" s="14" customFormat="1" ht="13.5">
      <c r="B391" s="205"/>
      <c r="D391" s="187" t="s">
        <v>190</v>
      </c>
      <c r="E391" s="206" t="s">
        <v>3</v>
      </c>
      <c r="F391" s="207" t="s">
        <v>703</v>
      </c>
      <c r="H391" s="208" t="s">
        <v>3</v>
      </c>
      <c r="I391" s="209"/>
      <c r="L391" s="205"/>
      <c r="M391" s="210"/>
      <c r="N391" s="211"/>
      <c r="O391" s="211"/>
      <c r="P391" s="211"/>
      <c r="Q391" s="211"/>
      <c r="R391" s="211"/>
      <c r="S391" s="211"/>
      <c r="T391" s="212"/>
      <c r="AT391" s="208" t="s">
        <v>190</v>
      </c>
      <c r="AU391" s="208" t="s">
        <v>79</v>
      </c>
      <c r="AV391" s="14" t="s">
        <v>77</v>
      </c>
      <c r="AW391" s="14" t="s">
        <v>33</v>
      </c>
      <c r="AX391" s="14" t="s">
        <v>70</v>
      </c>
      <c r="AY391" s="208" t="s">
        <v>181</v>
      </c>
    </row>
    <row r="392" spans="2:51" s="12" customFormat="1" ht="13.5">
      <c r="B392" s="186"/>
      <c r="D392" s="196" t="s">
        <v>190</v>
      </c>
      <c r="E392" s="221" t="s">
        <v>3</v>
      </c>
      <c r="F392" s="222" t="s">
        <v>291</v>
      </c>
      <c r="H392" s="223">
        <v>15</v>
      </c>
      <c r="I392" s="191"/>
      <c r="L392" s="186"/>
      <c r="M392" s="192"/>
      <c r="N392" s="193"/>
      <c r="O392" s="193"/>
      <c r="P392" s="193"/>
      <c r="Q392" s="193"/>
      <c r="R392" s="193"/>
      <c r="S392" s="193"/>
      <c r="T392" s="194"/>
      <c r="AT392" s="188" t="s">
        <v>190</v>
      </c>
      <c r="AU392" s="188" t="s">
        <v>79</v>
      </c>
      <c r="AV392" s="12" t="s">
        <v>79</v>
      </c>
      <c r="AW392" s="12" t="s">
        <v>33</v>
      </c>
      <c r="AX392" s="12" t="s">
        <v>77</v>
      </c>
      <c r="AY392" s="188" t="s">
        <v>181</v>
      </c>
    </row>
    <row r="393" spans="2:65" s="1" customFormat="1" ht="22.5" customHeight="1">
      <c r="B393" s="173"/>
      <c r="C393" s="227" t="s">
        <v>704</v>
      </c>
      <c r="D393" s="227" t="s">
        <v>315</v>
      </c>
      <c r="E393" s="228" t="s">
        <v>412</v>
      </c>
      <c r="F393" s="229" t="s">
        <v>413</v>
      </c>
      <c r="G393" s="230" t="s">
        <v>186</v>
      </c>
      <c r="H393" s="231">
        <v>15.3</v>
      </c>
      <c r="I393" s="232"/>
      <c r="J393" s="233">
        <f>ROUND(I393*H393,2)</f>
        <v>0</v>
      </c>
      <c r="K393" s="229" t="s">
        <v>187</v>
      </c>
      <c r="L393" s="234"/>
      <c r="M393" s="235" t="s">
        <v>3</v>
      </c>
      <c r="N393" s="236" t="s">
        <v>41</v>
      </c>
      <c r="O393" s="37"/>
      <c r="P393" s="183">
        <f>O393*H393</f>
        <v>0</v>
      </c>
      <c r="Q393" s="183">
        <v>0.0035</v>
      </c>
      <c r="R393" s="183">
        <f>Q393*H393</f>
        <v>0.05355</v>
      </c>
      <c r="S393" s="183">
        <v>0</v>
      </c>
      <c r="T393" s="184">
        <f>S393*H393</f>
        <v>0</v>
      </c>
      <c r="AR393" s="19" t="s">
        <v>379</v>
      </c>
      <c r="AT393" s="19" t="s">
        <v>315</v>
      </c>
      <c r="AU393" s="19" t="s">
        <v>79</v>
      </c>
      <c r="AY393" s="19" t="s">
        <v>181</v>
      </c>
      <c r="BE393" s="185">
        <f>IF(N393="základní",J393,0)</f>
        <v>0</v>
      </c>
      <c r="BF393" s="185">
        <f>IF(N393="snížená",J393,0)</f>
        <v>0</v>
      </c>
      <c r="BG393" s="185">
        <f>IF(N393="zákl. přenesená",J393,0)</f>
        <v>0</v>
      </c>
      <c r="BH393" s="185">
        <f>IF(N393="sníž. přenesená",J393,0)</f>
        <v>0</v>
      </c>
      <c r="BI393" s="185">
        <f>IF(N393="nulová",J393,0)</f>
        <v>0</v>
      </c>
      <c r="BJ393" s="19" t="s">
        <v>77</v>
      </c>
      <c r="BK393" s="185">
        <f>ROUND(I393*H393,2)</f>
        <v>0</v>
      </c>
      <c r="BL393" s="19" t="s">
        <v>293</v>
      </c>
      <c r="BM393" s="19" t="s">
        <v>705</v>
      </c>
    </row>
    <row r="394" spans="2:51" s="12" customFormat="1" ht="13.5">
      <c r="B394" s="186"/>
      <c r="D394" s="196" t="s">
        <v>190</v>
      </c>
      <c r="E394" s="221" t="s">
        <v>3</v>
      </c>
      <c r="F394" s="222" t="s">
        <v>706</v>
      </c>
      <c r="H394" s="223">
        <v>15.3</v>
      </c>
      <c r="I394" s="191"/>
      <c r="L394" s="186"/>
      <c r="M394" s="192"/>
      <c r="N394" s="193"/>
      <c r="O394" s="193"/>
      <c r="P394" s="193"/>
      <c r="Q394" s="193"/>
      <c r="R394" s="193"/>
      <c r="S394" s="193"/>
      <c r="T394" s="194"/>
      <c r="AT394" s="188" t="s">
        <v>190</v>
      </c>
      <c r="AU394" s="188" t="s">
        <v>79</v>
      </c>
      <c r="AV394" s="12" t="s">
        <v>79</v>
      </c>
      <c r="AW394" s="12" t="s">
        <v>33</v>
      </c>
      <c r="AX394" s="12" t="s">
        <v>77</v>
      </c>
      <c r="AY394" s="188" t="s">
        <v>181</v>
      </c>
    </row>
    <row r="395" spans="2:65" s="1" customFormat="1" ht="22.5" customHeight="1">
      <c r="B395" s="173"/>
      <c r="C395" s="174" t="s">
        <v>707</v>
      </c>
      <c r="D395" s="174" t="s">
        <v>183</v>
      </c>
      <c r="E395" s="175" t="s">
        <v>708</v>
      </c>
      <c r="F395" s="176" t="s">
        <v>709</v>
      </c>
      <c r="G395" s="177" t="s">
        <v>186</v>
      </c>
      <c r="H395" s="178">
        <v>78.12</v>
      </c>
      <c r="I395" s="179"/>
      <c r="J395" s="180">
        <f>ROUND(I395*H395,2)</f>
        <v>0</v>
      </c>
      <c r="K395" s="176" t="s">
        <v>187</v>
      </c>
      <c r="L395" s="36"/>
      <c r="M395" s="181" t="s">
        <v>3</v>
      </c>
      <c r="N395" s="182" t="s">
        <v>41</v>
      </c>
      <c r="O395" s="37"/>
      <c r="P395" s="183">
        <f>O395*H395</f>
        <v>0</v>
      </c>
      <c r="Q395" s="183">
        <v>0</v>
      </c>
      <c r="R395" s="183">
        <f>Q395*H395</f>
        <v>0</v>
      </c>
      <c r="S395" s="183">
        <v>0</v>
      </c>
      <c r="T395" s="184">
        <f>S395*H395</f>
        <v>0</v>
      </c>
      <c r="AR395" s="19" t="s">
        <v>293</v>
      </c>
      <c r="AT395" s="19" t="s">
        <v>183</v>
      </c>
      <c r="AU395" s="19" t="s">
        <v>79</v>
      </c>
      <c r="AY395" s="19" t="s">
        <v>181</v>
      </c>
      <c r="BE395" s="185">
        <f>IF(N395="základní",J395,0)</f>
        <v>0</v>
      </c>
      <c r="BF395" s="185">
        <f>IF(N395="snížená",J395,0)</f>
        <v>0</v>
      </c>
      <c r="BG395" s="185">
        <f>IF(N395="zákl. přenesená",J395,0)</f>
        <v>0</v>
      </c>
      <c r="BH395" s="185">
        <f>IF(N395="sníž. přenesená",J395,0)</f>
        <v>0</v>
      </c>
      <c r="BI395" s="185">
        <f>IF(N395="nulová",J395,0)</f>
        <v>0</v>
      </c>
      <c r="BJ395" s="19" t="s">
        <v>77</v>
      </c>
      <c r="BK395" s="185">
        <f>ROUND(I395*H395,2)</f>
        <v>0</v>
      </c>
      <c r="BL395" s="19" t="s">
        <v>293</v>
      </c>
      <c r="BM395" s="19" t="s">
        <v>710</v>
      </c>
    </row>
    <row r="396" spans="2:51" s="12" customFormat="1" ht="13.5">
      <c r="B396" s="186"/>
      <c r="D396" s="196" t="s">
        <v>190</v>
      </c>
      <c r="E396" s="221" t="s">
        <v>3</v>
      </c>
      <c r="F396" s="222" t="s">
        <v>711</v>
      </c>
      <c r="H396" s="223">
        <v>78.12</v>
      </c>
      <c r="I396" s="191"/>
      <c r="L396" s="186"/>
      <c r="M396" s="192"/>
      <c r="N396" s="193"/>
      <c r="O396" s="193"/>
      <c r="P396" s="193"/>
      <c r="Q396" s="193"/>
      <c r="R396" s="193"/>
      <c r="S396" s="193"/>
      <c r="T396" s="194"/>
      <c r="AT396" s="188" t="s">
        <v>190</v>
      </c>
      <c r="AU396" s="188" t="s">
        <v>79</v>
      </c>
      <c r="AV396" s="12" t="s">
        <v>79</v>
      </c>
      <c r="AW396" s="12" t="s">
        <v>33</v>
      </c>
      <c r="AX396" s="12" t="s">
        <v>77</v>
      </c>
      <c r="AY396" s="188" t="s">
        <v>181</v>
      </c>
    </row>
    <row r="397" spans="2:65" s="1" customFormat="1" ht="22.5" customHeight="1">
      <c r="B397" s="173"/>
      <c r="C397" s="227" t="s">
        <v>712</v>
      </c>
      <c r="D397" s="227" t="s">
        <v>315</v>
      </c>
      <c r="E397" s="228" t="s">
        <v>412</v>
      </c>
      <c r="F397" s="229" t="s">
        <v>413</v>
      </c>
      <c r="G397" s="230" t="s">
        <v>186</v>
      </c>
      <c r="H397" s="231">
        <v>39.841</v>
      </c>
      <c r="I397" s="232"/>
      <c r="J397" s="233">
        <f>ROUND(I397*H397,2)</f>
        <v>0</v>
      </c>
      <c r="K397" s="229" t="s">
        <v>187</v>
      </c>
      <c r="L397" s="234"/>
      <c r="M397" s="235" t="s">
        <v>3</v>
      </c>
      <c r="N397" s="236" t="s">
        <v>41</v>
      </c>
      <c r="O397" s="37"/>
      <c r="P397" s="183">
        <f>O397*H397</f>
        <v>0</v>
      </c>
      <c r="Q397" s="183">
        <v>0.0035</v>
      </c>
      <c r="R397" s="183">
        <f>Q397*H397</f>
        <v>0.1394435</v>
      </c>
      <c r="S397" s="183">
        <v>0</v>
      </c>
      <c r="T397" s="184">
        <f>S397*H397</f>
        <v>0</v>
      </c>
      <c r="AR397" s="19" t="s">
        <v>379</v>
      </c>
      <c r="AT397" s="19" t="s">
        <v>315</v>
      </c>
      <c r="AU397" s="19" t="s">
        <v>79</v>
      </c>
      <c r="AY397" s="19" t="s">
        <v>181</v>
      </c>
      <c r="BE397" s="185">
        <f>IF(N397="základní",J397,0)</f>
        <v>0</v>
      </c>
      <c r="BF397" s="185">
        <f>IF(N397="snížená",J397,0)</f>
        <v>0</v>
      </c>
      <c r="BG397" s="185">
        <f>IF(N397="zákl. přenesená",J397,0)</f>
        <v>0</v>
      </c>
      <c r="BH397" s="185">
        <f>IF(N397="sníž. přenesená",J397,0)</f>
        <v>0</v>
      </c>
      <c r="BI397" s="185">
        <f>IF(N397="nulová",J397,0)</f>
        <v>0</v>
      </c>
      <c r="BJ397" s="19" t="s">
        <v>77</v>
      </c>
      <c r="BK397" s="185">
        <f>ROUND(I397*H397,2)</f>
        <v>0</v>
      </c>
      <c r="BL397" s="19" t="s">
        <v>293</v>
      </c>
      <c r="BM397" s="19" t="s">
        <v>713</v>
      </c>
    </row>
    <row r="398" spans="2:51" s="12" customFormat="1" ht="13.5">
      <c r="B398" s="186"/>
      <c r="D398" s="196" t="s">
        <v>190</v>
      </c>
      <c r="E398" s="221" t="s">
        <v>3</v>
      </c>
      <c r="F398" s="222" t="s">
        <v>714</v>
      </c>
      <c r="H398" s="223">
        <v>39.841</v>
      </c>
      <c r="I398" s="191"/>
      <c r="L398" s="186"/>
      <c r="M398" s="192"/>
      <c r="N398" s="193"/>
      <c r="O398" s="193"/>
      <c r="P398" s="193"/>
      <c r="Q398" s="193"/>
      <c r="R398" s="193"/>
      <c r="S398" s="193"/>
      <c r="T398" s="194"/>
      <c r="AT398" s="188" t="s">
        <v>190</v>
      </c>
      <c r="AU398" s="188" t="s">
        <v>79</v>
      </c>
      <c r="AV398" s="12" t="s">
        <v>79</v>
      </c>
      <c r="AW398" s="12" t="s">
        <v>33</v>
      </c>
      <c r="AX398" s="12" t="s">
        <v>77</v>
      </c>
      <c r="AY398" s="188" t="s">
        <v>181</v>
      </c>
    </row>
    <row r="399" spans="2:65" s="1" customFormat="1" ht="22.5" customHeight="1">
      <c r="B399" s="173"/>
      <c r="C399" s="227" t="s">
        <v>715</v>
      </c>
      <c r="D399" s="227" t="s">
        <v>315</v>
      </c>
      <c r="E399" s="228" t="s">
        <v>716</v>
      </c>
      <c r="F399" s="229" t="s">
        <v>717</v>
      </c>
      <c r="G399" s="230" t="s">
        <v>186</v>
      </c>
      <c r="H399" s="231">
        <v>39.841</v>
      </c>
      <c r="I399" s="232"/>
      <c r="J399" s="233">
        <f>ROUND(I399*H399,2)</f>
        <v>0</v>
      </c>
      <c r="K399" s="229" t="s">
        <v>187</v>
      </c>
      <c r="L399" s="234"/>
      <c r="M399" s="235" t="s">
        <v>3</v>
      </c>
      <c r="N399" s="236" t="s">
        <v>41</v>
      </c>
      <c r="O399" s="37"/>
      <c r="P399" s="183">
        <f>O399*H399</f>
        <v>0</v>
      </c>
      <c r="Q399" s="183">
        <v>0.0049</v>
      </c>
      <c r="R399" s="183">
        <f>Q399*H399</f>
        <v>0.1952209</v>
      </c>
      <c r="S399" s="183">
        <v>0</v>
      </c>
      <c r="T399" s="184">
        <f>S399*H399</f>
        <v>0</v>
      </c>
      <c r="AR399" s="19" t="s">
        <v>379</v>
      </c>
      <c r="AT399" s="19" t="s">
        <v>315</v>
      </c>
      <c r="AU399" s="19" t="s">
        <v>79</v>
      </c>
      <c r="AY399" s="19" t="s">
        <v>181</v>
      </c>
      <c r="BE399" s="185">
        <f>IF(N399="základní",J399,0)</f>
        <v>0</v>
      </c>
      <c r="BF399" s="185">
        <f>IF(N399="snížená",J399,0)</f>
        <v>0</v>
      </c>
      <c r="BG399" s="185">
        <f>IF(N399="zákl. přenesená",J399,0)</f>
        <v>0</v>
      </c>
      <c r="BH399" s="185">
        <f>IF(N399="sníž. přenesená",J399,0)</f>
        <v>0</v>
      </c>
      <c r="BI399" s="185">
        <f>IF(N399="nulová",J399,0)</f>
        <v>0</v>
      </c>
      <c r="BJ399" s="19" t="s">
        <v>77</v>
      </c>
      <c r="BK399" s="185">
        <f>ROUND(I399*H399,2)</f>
        <v>0</v>
      </c>
      <c r="BL399" s="19" t="s">
        <v>293</v>
      </c>
      <c r="BM399" s="19" t="s">
        <v>718</v>
      </c>
    </row>
    <row r="400" spans="2:51" s="12" customFormat="1" ht="13.5">
      <c r="B400" s="186"/>
      <c r="D400" s="196" t="s">
        <v>190</v>
      </c>
      <c r="E400" s="221" t="s">
        <v>3</v>
      </c>
      <c r="F400" s="222" t="s">
        <v>714</v>
      </c>
      <c r="H400" s="223">
        <v>39.841</v>
      </c>
      <c r="I400" s="191"/>
      <c r="L400" s="186"/>
      <c r="M400" s="192"/>
      <c r="N400" s="193"/>
      <c r="O400" s="193"/>
      <c r="P400" s="193"/>
      <c r="Q400" s="193"/>
      <c r="R400" s="193"/>
      <c r="S400" s="193"/>
      <c r="T400" s="194"/>
      <c r="AT400" s="188" t="s">
        <v>190</v>
      </c>
      <c r="AU400" s="188" t="s">
        <v>79</v>
      </c>
      <c r="AV400" s="12" t="s">
        <v>79</v>
      </c>
      <c r="AW400" s="12" t="s">
        <v>33</v>
      </c>
      <c r="AX400" s="12" t="s">
        <v>77</v>
      </c>
      <c r="AY400" s="188" t="s">
        <v>181</v>
      </c>
    </row>
    <row r="401" spans="2:65" s="1" customFormat="1" ht="22.5" customHeight="1">
      <c r="B401" s="173"/>
      <c r="C401" s="174" t="s">
        <v>719</v>
      </c>
      <c r="D401" s="174" t="s">
        <v>183</v>
      </c>
      <c r="E401" s="175" t="s">
        <v>720</v>
      </c>
      <c r="F401" s="176" t="s">
        <v>721</v>
      </c>
      <c r="G401" s="177" t="s">
        <v>186</v>
      </c>
      <c r="H401" s="178">
        <v>29.893</v>
      </c>
      <c r="I401" s="179"/>
      <c r="J401" s="180">
        <f>ROUND(I401*H401,2)</f>
        <v>0</v>
      </c>
      <c r="K401" s="176" t="s">
        <v>187</v>
      </c>
      <c r="L401" s="36"/>
      <c r="M401" s="181" t="s">
        <v>3</v>
      </c>
      <c r="N401" s="182" t="s">
        <v>41</v>
      </c>
      <c r="O401" s="37"/>
      <c r="P401" s="183">
        <f>O401*H401</f>
        <v>0</v>
      </c>
      <c r="Q401" s="183">
        <v>0</v>
      </c>
      <c r="R401" s="183">
        <f>Q401*H401</f>
        <v>0</v>
      </c>
      <c r="S401" s="183">
        <v>0</v>
      </c>
      <c r="T401" s="184">
        <f>S401*H401</f>
        <v>0</v>
      </c>
      <c r="AR401" s="19" t="s">
        <v>293</v>
      </c>
      <c r="AT401" s="19" t="s">
        <v>183</v>
      </c>
      <c r="AU401" s="19" t="s">
        <v>79</v>
      </c>
      <c r="AY401" s="19" t="s">
        <v>181</v>
      </c>
      <c r="BE401" s="185">
        <f>IF(N401="základní",J401,0)</f>
        <v>0</v>
      </c>
      <c r="BF401" s="185">
        <f>IF(N401="snížená",J401,0)</f>
        <v>0</v>
      </c>
      <c r="BG401" s="185">
        <f>IF(N401="zákl. přenesená",J401,0)</f>
        <v>0</v>
      </c>
      <c r="BH401" s="185">
        <f>IF(N401="sníž. přenesená",J401,0)</f>
        <v>0</v>
      </c>
      <c r="BI401" s="185">
        <f>IF(N401="nulová",J401,0)</f>
        <v>0</v>
      </c>
      <c r="BJ401" s="19" t="s">
        <v>77</v>
      </c>
      <c r="BK401" s="185">
        <f>ROUND(I401*H401,2)</f>
        <v>0</v>
      </c>
      <c r="BL401" s="19" t="s">
        <v>293</v>
      </c>
      <c r="BM401" s="19" t="s">
        <v>722</v>
      </c>
    </row>
    <row r="402" spans="2:51" s="12" customFormat="1" ht="13.5">
      <c r="B402" s="186"/>
      <c r="D402" s="196" t="s">
        <v>190</v>
      </c>
      <c r="E402" s="221" t="s">
        <v>3</v>
      </c>
      <c r="F402" s="222" t="s">
        <v>117</v>
      </c>
      <c r="H402" s="223">
        <v>29.893</v>
      </c>
      <c r="I402" s="191"/>
      <c r="L402" s="186"/>
      <c r="M402" s="192"/>
      <c r="N402" s="193"/>
      <c r="O402" s="193"/>
      <c r="P402" s="193"/>
      <c r="Q402" s="193"/>
      <c r="R402" s="193"/>
      <c r="S402" s="193"/>
      <c r="T402" s="194"/>
      <c r="AT402" s="188" t="s">
        <v>190</v>
      </c>
      <c r="AU402" s="188" t="s">
        <v>79</v>
      </c>
      <c r="AV402" s="12" t="s">
        <v>79</v>
      </c>
      <c r="AW402" s="12" t="s">
        <v>33</v>
      </c>
      <c r="AX402" s="12" t="s">
        <v>77</v>
      </c>
      <c r="AY402" s="188" t="s">
        <v>181</v>
      </c>
    </row>
    <row r="403" spans="2:65" s="1" customFormat="1" ht="22.5" customHeight="1">
      <c r="B403" s="173"/>
      <c r="C403" s="227" t="s">
        <v>723</v>
      </c>
      <c r="D403" s="227" t="s">
        <v>315</v>
      </c>
      <c r="E403" s="228" t="s">
        <v>724</v>
      </c>
      <c r="F403" s="229" t="s">
        <v>725</v>
      </c>
      <c r="G403" s="230" t="s">
        <v>186</v>
      </c>
      <c r="H403" s="231">
        <v>32.882</v>
      </c>
      <c r="I403" s="232"/>
      <c r="J403" s="233">
        <f>ROUND(I403*H403,2)</f>
        <v>0</v>
      </c>
      <c r="K403" s="229" t="s">
        <v>187</v>
      </c>
      <c r="L403" s="234"/>
      <c r="M403" s="235" t="s">
        <v>3</v>
      </c>
      <c r="N403" s="236" t="s">
        <v>41</v>
      </c>
      <c r="O403" s="37"/>
      <c r="P403" s="183">
        <f>O403*H403</f>
        <v>0</v>
      </c>
      <c r="Q403" s="183">
        <v>0.00011</v>
      </c>
      <c r="R403" s="183">
        <f>Q403*H403</f>
        <v>0.00361702</v>
      </c>
      <c r="S403" s="183">
        <v>0</v>
      </c>
      <c r="T403" s="184">
        <f>S403*H403</f>
        <v>0</v>
      </c>
      <c r="AR403" s="19" t="s">
        <v>379</v>
      </c>
      <c r="AT403" s="19" t="s">
        <v>315</v>
      </c>
      <c r="AU403" s="19" t="s">
        <v>79</v>
      </c>
      <c r="AY403" s="19" t="s">
        <v>181</v>
      </c>
      <c r="BE403" s="185">
        <f>IF(N403="základní",J403,0)</f>
        <v>0</v>
      </c>
      <c r="BF403" s="185">
        <f>IF(N403="snížená",J403,0)</f>
        <v>0</v>
      </c>
      <c r="BG403" s="185">
        <f>IF(N403="zákl. přenesená",J403,0)</f>
        <v>0</v>
      </c>
      <c r="BH403" s="185">
        <f>IF(N403="sníž. přenesená",J403,0)</f>
        <v>0</v>
      </c>
      <c r="BI403" s="185">
        <f>IF(N403="nulová",J403,0)</f>
        <v>0</v>
      </c>
      <c r="BJ403" s="19" t="s">
        <v>77</v>
      </c>
      <c r="BK403" s="185">
        <f>ROUND(I403*H403,2)</f>
        <v>0</v>
      </c>
      <c r="BL403" s="19" t="s">
        <v>293</v>
      </c>
      <c r="BM403" s="19" t="s">
        <v>726</v>
      </c>
    </row>
    <row r="404" spans="2:47" s="1" customFormat="1" ht="27">
      <c r="B404" s="36"/>
      <c r="D404" s="187" t="s">
        <v>628</v>
      </c>
      <c r="F404" s="237" t="s">
        <v>727</v>
      </c>
      <c r="I404" s="238"/>
      <c r="L404" s="36"/>
      <c r="M404" s="65"/>
      <c r="N404" s="37"/>
      <c r="O404" s="37"/>
      <c r="P404" s="37"/>
      <c r="Q404" s="37"/>
      <c r="R404" s="37"/>
      <c r="S404" s="37"/>
      <c r="T404" s="66"/>
      <c r="AT404" s="19" t="s">
        <v>628</v>
      </c>
      <c r="AU404" s="19" t="s">
        <v>79</v>
      </c>
    </row>
    <row r="405" spans="2:51" s="12" customFormat="1" ht="13.5">
      <c r="B405" s="186"/>
      <c r="D405" s="196" t="s">
        <v>190</v>
      </c>
      <c r="E405" s="221" t="s">
        <v>3</v>
      </c>
      <c r="F405" s="222" t="s">
        <v>728</v>
      </c>
      <c r="H405" s="223">
        <v>32.882</v>
      </c>
      <c r="I405" s="191"/>
      <c r="L405" s="186"/>
      <c r="M405" s="192"/>
      <c r="N405" s="193"/>
      <c r="O405" s="193"/>
      <c r="P405" s="193"/>
      <c r="Q405" s="193"/>
      <c r="R405" s="193"/>
      <c r="S405" s="193"/>
      <c r="T405" s="194"/>
      <c r="AT405" s="188" t="s">
        <v>190</v>
      </c>
      <c r="AU405" s="188" t="s">
        <v>79</v>
      </c>
      <c r="AV405" s="12" t="s">
        <v>79</v>
      </c>
      <c r="AW405" s="12" t="s">
        <v>33</v>
      </c>
      <c r="AX405" s="12" t="s">
        <v>77</v>
      </c>
      <c r="AY405" s="188" t="s">
        <v>181</v>
      </c>
    </row>
    <row r="406" spans="2:65" s="1" customFormat="1" ht="22.5" customHeight="1">
      <c r="B406" s="173"/>
      <c r="C406" s="174" t="s">
        <v>729</v>
      </c>
      <c r="D406" s="174" t="s">
        <v>183</v>
      </c>
      <c r="E406" s="175" t="s">
        <v>730</v>
      </c>
      <c r="F406" s="176" t="s">
        <v>731</v>
      </c>
      <c r="G406" s="177" t="s">
        <v>674</v>
      </c>
      <c r="H406" s="239"/>
      <c r="I406" s="179"/>
      <c r="J406" s="180">
        <f>ROUND(I406*H406,2)</f>
        <v>0</v>
      </c>
      <c r="K406" s="176" t="s">
        <v>187</v>
      </c>
      <c r="L406" s="36"/>
      <c r="M406" s="181" t="s">
        <v>3</v>
      </c>
      <c r="N406" s="182" t="s">
        <v>41</v>
      </c>
      <c r="O406" s="37"/>
      <c r="P406" s="183">
        <f>O406*H406</f>
        <v>0</v>
      </c>
      <c r="Q406" s="183">
        <v>0</v>
      </c>
      <c r="R406" s="183">
        <f>Q406*H406</f>
        <v>0</v>
      </c>
      <c r="S406" s="183">
        <v>0</v>
      </c>
      <c r="T406" s="184">
        <f>S406*H406</f>
        <v>0</v>
      </c>
      <c r="AR406" s="19" t="s">
        <v>293</v>
      </c>
      <c r="AT406" s="19" t="s">
        <v>183</v>
      </c>
      <c r="AU406" s="19" t="s">
        <v>79</v>
      </c>
      <c r="AY406" s="19" t="s">
        <v>181</v>
      </c>
      <c r="BE406" s="185">
        <f>IF(N406="základní",J406,0)</f>
        <v>0</v>
      </c>
      <c r="BF406" s="185">
        <f>IF(N406="snížená",J406,0)</f>
        <v>0</v>
      </c>
      <c r="BG406" s="185">
        <f>IF(N406="zákl. přenesená",J406,0)</f>
        <v>0</v>
      </c>
      <c r="BH406" s="185">
        <f>IF(N406="sníž. přenesená",J406,0)</f>
        <v>0</v>
      </c>
      <c r="BI406" s="185">
        <f>IF(N406="nulová",J406,0)</f>
        <v>0</v>
      </c>
      <c r="BJ406" s="19" t="s">
        <v>77</v>
      </c>
      <c r="BK406" s="185">
        <f>ROUND(I406*H406,2)</f>
        <v>0</v>
      </c>
      <c r="BL406" s="19" t="s">
        <v>293</v>
      </c>
      <c r="BM406" s="19" t="s">
        <v>732</v>
      </c>
    </row>
    <row r="407" spans="2:63" s="11" customFormat="1" ht="29.85" customHeight="1">
      <c r="B407" s="159"/>
      <c r="D407" s="170" t="s">
        <v>69</v>
      </c>
      <c r="E407" s="171" t="s">
        <v>733</v>
      </c>
      <c r="F407" s="171" t="s">
        <v>734</v>
      </c>
      <c r="I407" s="162"/>
      <c r="J407" s="172">
        <f>BK407</f>
        <v>0</v>
      </c>
      <c r="L407" s="159"/>
      <c r="M407" s="164"/>
      <c r="N407" s="165"/>
      <c r="O407" s="165"/>
      <c r="P407" s="166">
        <f>SUM(P408:P411)</f>
        <v>0</v>
      </c>
      <c r="Q407" s="165"/>
      <c r="R407" s="166">
        <f>SUM(R408:R411)</f>
        <v>0.00143</v>
      </c>
      <c r="S407" s="165"/>
      <c r="T407" s="167">
        <f>SUM(T408:T411)</f>
        <v>0</v>
      </c>
      <c r="AR407" s="160" t="s">
        <v>79</v>
      </c>
      <c r="AT407" s="168" t="s">
        <v>69</v>
      </c>
      <c r="AU407" s="168" t="s">
        <v>77</v>
      </c>
      <c r="AY407" s="160" t="s">
        <v>181</v>
      </c>
      <c r="BK407" s="169">
        <f>SUM(BK408:BK411)</f>
        <v>0</v>
      </c>
    </row>
    <row r="408" spans="2:65" s="1" customFormat="1" ht="22.5" customHeight="1">
      <c r="B408" s="173"/>
      <c r="C408" s="174" t="s">
        <v>735</v>
      </c>
      <c r="D408" s="174" t="s">
        <v>183</v>
      </c>
      <c r="E408" s="175" t="s">
        <v>736</v>
      </c>
      <c r="F408" s="176" t="s">
        <v>737</v>
      </c>
      <c r="G408" s="177" t="s">
        <v>312</v>
      </c>
      <c r="H408" s="178">
        <v>1</v>
      </c>
      <c r="I408" s="179"/>
      <c r="J408" s="180">
        <f>ROUND(I408*H408,2)</f>
        <v>0</v>
      </c>
      <c r="K408" s="176" t="s">
        <v>187</v>
      </c>
      <c r="L408" s="36"/>
      <c r="M408" s="181" t="s">
        <v>3</v>
      </c>
      <c r="N408" s="182" t="s">
        <v>41</v>
      </c>
      <c r="O408" s="37"/>
      <c r="P408" s="183">
        <f>O408*H408</f>
        <v>0</v>
      </c>
      <c r="Q408" s="183">
        <v>0.00143</v>
      </c>
      <c r="R408" s="183">
        <f>Q408*H408</f>
        <v>0.00143</v>
      </c>
      <c r="S408" s="183">
        <v>0</v>
      </c>
      <c r="T408" s="184">
        <f>S408*H408</f>
        <v>0</v>
      </c>
      <c r="AR408" s="19" t="s">
        <v>293</v>
      </c>
      <c r="AT408" s="19" t="s">
        <v>183</v>
      </c>
      <c r="AU408" s="19" t="s">
        <v>79</v>
      </c>
      <c r="AY408" s="19" t="s">
        <v>181</v>
      </c>
      <c r="BE408" s="185">
        <f>IF(N408="základní",J408,0)</f>
        <v>0</v>
      </c>
      <c r="BF408" s="185">
        <f>IF(N408="snížená",J408,0)</f>
        <v>0</v>
      </c>
      <c r="BG408" s="185">
        <f>IF(N408="zákl. přenesená",J408,0)</f>
        <v>0</v>
      </c>
      <c r="BH408" s="185">
        <f>IF(N408="sníž. přenesená",J408,0)</f>
        <v>0</v>
      </c>
      <c r="BI408" s="185">
        <f>IF(N408="nulová",J408,0)</f>
        <v>0</v>
      </c>
      <c r="BJ408" s="19" t="s">
        <v>77</v>
      </c>
      <c r="BK408" s="185">
        <f>ROUND(I408*H408,2)</f>
        <v>0</v>
      </c>
      <c r="BL408" s="19" t="s">
        <v>293</v>
      </c>
      <c r="BM408" s="19" t="s">
        <v>738</v>
      </c>
    </row>
    <row r="409" spans="2:65" s="1" customFormat="1" ht="22.5" customHeight="1">
      <c r="B409" s="173"/>
      <c r="C409" s="174" t="s">
        <v>739</v>
      </c>
      <c r="D409" s="174" t="s">
        <v>183</v>
      </c>
      <c r="E409" s="175" t="s">
        <v>740</v>
      </c>
      <c r="F409" s="176" t="s">
        <v>741</v>
      </c>
      <c r="G409" s="177" t="s">
        <v>243</v>
      </c>
      <c r="H409" s="178">
        <v>5</v>
      </c>
      <c r="I409" s="179"/>
      <c r="J409" s="180">
        <f>ROUND(I409*H409,2)</f>
        <v>0</v>
      </c>
      <c r="K409" s="176" t="s">
        <v>187</v>
      </c>
      <c r="L409" s="36"/>
      <c r="M409" s="181" t="s">
        <v>3</v>
      </c>
      <c r="N409" s="182" t="s">
        <v>41</v>
      </c>
      <c r="O409" s="37"/>
      <c r="P409" s="183">
        <f>O409*H409</f>
        <v>0</v>
      </c>
      <c r="Q409" s="183">
        <v>0</v>
      </c>
      <c r="R409" s="183">
        <f>Q409*H409</f>
        <v>0</v>
      </c>
      <c r="S409" s="183">
        <v>0</v>
      </c>
      <c r="T409" s="184">
        <f>S409*H409</f>
        <v>0</v>
      </c>
      <c r="AR409" s="19" t="s">
        <v>293</v>
      </c>
      <c r="AT409" s="19" t="s">
        <v>183</v>
      </c>
      <c r="AU409" s="19" t="s">
        <v>79</v>
      </c>
      <c r="AY409" s="19" t="s">
        <v>181</v>
      </c>
      <c r="BE409" s="185">
        <f>IF(N409="základní",J409,0)</f>
        <v>0</v>
      </c>
      <c r="BF409" s="185">
        <f>IF(N409="snížená",J409,0)</f>
        <v>0</v>
      </c>
      <c r="BG409" s="185">
        <f>IF(N409="zákl. přenesená",J409,0)</f>
        <v>0</v>
      </c>
      <c r="BH409" s="185">
        <f>IF(N409="sníž. přenesená",J409,0)</f>
        <v>0</v>
      </c>
      <c r="BI409" s="185">
        <f>IF(N409="nulová",J409,0)</f>
        <v>0</v>
      </c>
      <c r="BJ409" s="19" t="s">
        <v>77</v>
      </c>
      <c r="BK409" s="185">
        <f>ROUND(I409*H409,2)</f>
        <v>0</v>
      </c>
      <c r="BL409" s="19" t="s">
        <v>293</v>
      </c>
      <c r="BM409" s="19" t="s">
        <v>742</v>
      </c>
    </row>
    <row r="410" spans="2:51" s="12" customFormat="1" ht="13.5">
      <c r="B410" s="186"/>
      <c r="D410" s="196" t="s">
        <v>190</v>
      </c>
      <c r="E410" s="221" t="s">
        <v>3</v>
      </c>
      <c r="F410" s="222" t="s">
        <v>743</v>
      </c>
      <c r="H410" s="223">
        <v>5</v>
      </c>
      <c r="I410" s="191"/>
      <c r="L410" s="186"/>
      <c r="M410" s="192"/>
      <c r="N410" s="193"/>
      <c r="O410" s="193"/>
      <c r="P410" s="193"/>
      <c r="Q410" s="193"/>
      <c r="R410" s="193"/>
      <c r="S410" s="193"/>
      <c r="T410" s="194"/>
      <c r="AT410" s="188" t="s">
        <v>190</v>
      </c>
      <c r="AU410" s="188" t="s">
        <v>79</v>
      </c>
      <c r="AV410" s="12" t="s">
        <v>79</v>
      </c>
      <c r="AW410" s="12" t="s">
        <v>33</v>
      </c>
      <c r="AX410" s="12" t="s">
        <v>77</v>
      </c>
      <c r="AY410" s="188" t="s">
        <v>181</v>
      </c>
    </row>
    <row r="411" spans="2:65" s="1" customFormat="1" ht="22.5" customHeight="1">
      <c r="B411" s="173"/>
      <c r="C411" s="174" t="s">
        <v>744</v>
      </c>
      <c r="D411" s="174" t="s">
        <v>183</v>
      </c>
      <c r="E411" s="175" t="s">
        <v>745</v>
      </c>
      <c r="F411" s="176" t="s">
        <v>746</v>
      </c>
      <c r="G411" s="177" t="s">
        <v>674</v>
      </c>
      <c r="H411" s="239"/>
      <c r="I411" s="179"/>
      <c r="J411" s="180">
        <f>ROUND(I411*H411,2)</f>
        <v>0</v>
      </c>
      <c r="K411" s="176" t="s">
        <v>187</v>
      </c>
      <c r="L411" s="36"/>
      <c r="M411" s="181" t="s">
        <v>3</v>
      </c>
      <c r="N411" s="182" t="s">
        <v>41</v>
      </c>
      <c r="O411" s="37"/>
      <c r="P411" s="183">
        <f>O411*H411</f>
        <v>0</v>
      </c>
      <c r="Q411" s="183">
        <v>0</v>
      </c>
      <c r="R411" s="183">
        <f>Q411*H411</f>
        <v>0</v>
      </c>
      <c r="S411" s="183">
        <v>0</v>
      </c>
      <c r="T411" s="184">
        <f>S411*H411</f>
        <v>0</v>
      </c>
      <c r="AR411" s="19" t="s">
        <v>293</v>
      </c>
      <c r="AT411" s="19" t="s">
        <v>183</v>
      </c>
      <c r="AU411" s="19" t="s">
        <v>79</v>
      </c>
      <c r="AY411" s="19" t="s">
        <v>181</v>
      </c>
      <c r="BE411" s="185">
        <f>IF(N411="základní",J411,0)</f>
        <v>0</v>
      </c>
      <c r="BF411" s="185">
        <f>IF(N411="snížená",J411,0)</f>
        <v>0</v>
      </c>
      <c r="BG411" s="185">
        <f>IF(N411="zákl. přenesená",J411,0)</f>
        <v>0</v>
      </c>
      <c r="BH411" s="185">
        <f>IF(N411="sníž. přenesená",J411,0)</f>
        <v>0</v>
      </c>
      <c r="BI411" s="185">
        <f>IF(N411="nulová",J411,0)</f>
        <v>0</v>
      </c>
      <c r="BJ411" s="19" t="s">
        <v>77</v>
      </c>
      <c r="BK411" s="185">
        <f>ROUND(I411*H411,2)</f>
        <v>0</v>
      </c>
      <c r="BL411" s="19" t="s">
        <v>293</v>
      </c>
      <c r="BM411" s="19" t="s">
        <v>747</v>
      </c>
    </row>
    <row r="412" spans="2:63" s="11" customFormat="1" ht="29.85" customHeight="1">
      <c r="B412" s="159"/>
      <c r="D412" s="170" t="s">
        <v>69</v>
      </c>
      <c r="E412" s="171" t="s">
        <v>748</v>
      </c>
      <c r="F412" s="171" t="s">
        <v>749</v>
      </c>
      <c r="I412" s="162"/>
      <c r="J412" s="172">
        <f>BK412</f>
        <v>0</v>
      </c>
      <c r="L412" s="159"/>
      <c r="M412" s="164"/>
      <c r="N412" s="165"/>
      <c r="O412" s="165"/>
      <c r="P412" s="166">
        <f>SUM(P413:P415)</f>
        <v>0</v>
      </c>
      <c r="Q412" s="165"/>
      <c r="R412" s="166">
        <f>SUM(R413:R415)</f>
        <v>0.6347250000000001</v>
      </c>
      <c r="S412" s="165"/>
      <c r="T412" s="167">
        <f>SUM(T413:T415)</f>
        <v>0</v>
      </c>
      <c r="AR412" s="160" t="s">
        <v>79</v>
      </c>
      <c r="AT412" s="168" t="s">
        <v>69</v>
      </c>
      <c r="AU412" s="168" t="s">
        <v>77</v>
      </c>
      <c r="AY412" s="160" t="s">
        <v>181</v>
      </c>
      <c r="BK412" s="169">
        <f>SUM(BK413:BK415)</f>
        <v>0</v>
      </c>
    </row>
    <row r="413" spans="2:65" s="1" customFormat="1" ht="31.5" customHeight="1">
      <c r="B413" s="173"/>
      <c r="C413" s="174" t="s">
        <v>750</v>
      </c>
      <c r="D413" s="174" t="s">
        <v>183</v>
      </c>
      <c r="E413" s="175" t="s">
        <v>751</v>
      </c>
      <c r="F413" s="176" t="s">
        <v>752</v>
      </c>
      <c r="G413" s="177" t="s">
        <v>186</v>
      </c>
      <c r="H413" s="178">
        <v>39.06</v>
      </c>
      <c r="I413" s="179"/>
      <c r="J413" s="180">
        <f>ROUND(I413*H413,2)</f>
        <v>0</v>
      </c>
      <c r="K413" s="176" t="s">
        <v>3</v>
      </c>
      <c r="L413" s="36"/>
      <c r="M413" s="181" t="s">
        <v>3</v>
      </c>
      <c r="N413" s="182" t="s">
        <v>41</v>
      </c>
      <c r="O413" s="37"/>
      <c r="P413" s="183">
        <f>O413*H413</f>
        <v>0</v>
      </c>
      <c r="Q413" s="183">
        <v>0.01625</v>
      </c>
      <c r="R413" s="183">
        <f>Q413*H413</f>
        <v>0.6347250000000001</v>
      </c>
      <c r="S413" s="183">
        <v>0</v>
      </c>
      <c r="T413" s="184">
        <f>S413*H413</f>
        <v>0</v>
      </c>
      <c r="AR413" s="19" t="s">
        <v>293</v>
      </c>
      <c r="AT413" s="19" t="s">
        <v>183</v>
      </c>
      <c r="AU413" s="19" t="s">
        <v>79</v>
      </c>
      <c r="AY413" s="19" t="s">
        <v>181</v>
      </c>
      <c r="BE413" s="185">
        <f>IF(N413="základní",J413,0)</f>
        <v>0</v>
      </c>
      <c r="BF413" s="185">
        <f>IF(N413="snížená",J413,0)</f>
        <v>0</v>
      </c>
      <c r="BG413" s="185">
        <f>IF(N413="zákl. přenesená",J413,0)</f>
        <v>0</v>
      </c>
      <c r="BH413" s="185">
        <f>IF(N413="sníž. přenesená",J413,0)</f>
        <v>0</v>
      </c>
      <c r="BI413" s="185">
        <f>IF(N413="nulová",J413,0)</f>
        <v>0</v>
      </c>
      <c r="BJ413" s="19" t="s">
        <v>77</v>
      </c>
      <c r="BK413" s="185">
        <f>ROUND(I413*H413,2)</f>
        <v>0</v>
      </c>
      <c r="BL413" s="19" t="s">
        <v>293</v>
      </c>
      <c r="BM413" s="19" t="s">
        <v>753</v>
      </c>
    </row>
    <row r="414" spans="2:51" s="12" customFormat="1" ht="13.5">
      <c r="B414" s="186"/>
      <c r="D414" s="196" t="s">
        <v>190</v>
      </c>
      <c r="E414" s="221" t="s">
        <v>3</v>
      </c>
      <c r="F414" s="222" t="s">
        <v>130</v>
      </c>
      <c r="H414" s="223">
        <v>39.06</v>
      </c>
      <c r="I414" s="191"/>
      <c r="L414" s="186"/>
      <c r="M414" s="192"/>
      <c r="N414" s="193"/>
      <c r="O414" s="193"/>
      <c r="P414" s="193"/>
      <c r="Q414" s="193"/>
      <c r="R414" s="193"/>
      <c r="S414" s="193"/>
      <c r="T414" s="194"/>
      <c r="AT414" s="188" t="s">
        <v>190</v>
      </c>
      <c r="AU414" s="188" t="s">
        <v>79</v>
      </c>
      <c r="AV414" s="12" t="s">
        <v>79</v>
      </c>
      <c r="AW414" s="12" t="s">
        <v>33</v>
      </c>
      <c r="AX414" s="12" t="s">
        <v>77</v>
      </c>
      <c r="AY414" s="188" t="s">
        <v>181</v>
      </c>
    </row>
    <row r="415" spans="2:65" s="1" customFormat="1" ht="22.5" customHeight="1">
      <c r="B415" s="173"/>
      <c r="C415" s="174" t="s">
        <v>754</v>
      </c>
      <c r="D415" s="174" t="s">
        <v>183</v>
      </c>
      <c r="E415" s="175" t="s">
        <v>755</v>
      </c>
      <c r="F415" s="176" t="s">
        <v>756</v>
      </c>
      <c r="G415" s="177" t="s">
        <v>674</v>
      </c>
      <c r="H415" s="239"/>
      <c r="I415" s="179"/>
      <c r="J415" s="180">
        <f>ROUND(I415*H415,2)</f>
        <v>0</v>
      </c>
      <c r="K415" s="176" t="s">
        <v>187</v>
      </c>
      <c r="L415" s="36"/>
      <c r="M415" s="181" t="s">
        <v>3</v>
      </c>
      <c r="N415" s="182" t="s">
        <v>41</v>
      </c>
      <c r="O415" s="37"/>
      <c r="P415" s="183">
        <f>O415*H415</f>
        <v>0</v>
      </c>
      <c r="Q415" s="183">
        <v>0</v>
      </c>
      <c r="R415" s="183">
        <f>Q415*H415</f>
        <v>0</v>
      </c>
      <c r="S415" s="183">
        <v>0</v>
      </c>
      <c r="T415" s="184">
        <f>S415*H415</f>
        <v>0</v>
      </c>
      <c r="AR415" s="19" t="s">
        <v>293</v>
      </c>
      <c r="AT415" s="19" t="s">
        <v>183</v>
      </c>
      <c r="AU415" s="19" t="s">
        <v>79</v>
      </c>
      <c r="AY415" s="19" t="s">
        <v>181</v>
      </c>
      <c r="BE415" s="185">
        <f>IF(N415="základní",J415,0)</f>
        <v>0</v>
      </c>
      <c r="BF415" s="185">
        <f>IF(N415="snížená",J415,0)</f>
        <v>0</v>
      </c>
      <c r="BG415" s="185">
        <f>IF(N415="zákl. přenesená",J415,0)</f>
        <v>0</v>
      </c>
      <c r="BH415" s="185">
        <f>IF(N415="sníž. přenesená",J415,0)</f>
        <v>0</v>
      </c>
      <c r="BI415" s="185">
        <f>IF(N415="nulová",J415,0)</f>
        <v>0</v>
      </c>
      <c r="BJ415" s="19" t="s">
        <v>77</v>
      </c>
      <c r="BK415" s="185">
        <f>ROUND(I415*H415,2)</f>
        <v>0</v>
      </c>
      <c r="BL415" s="19" t="s">
        <v>293</v>
      </c>
      <c r="BM415" s="19" t="s">
        <v>757</v>
      </c>
    </row>
    <row r="416" spans="2:63" s="11" customFormat="1" ht="29.85" customHeight="1">
      <c r="B416" s="159"/>
      <c r="D416" s="170" t="s">
        <v>69</v>
      </c>
      <c r="E416" s="171" t="s">
        <v>758</v>
      </c>
      <c r="F416" s="171" t="s">
        <v>759</v>
      </c>
      <c r="I416" s="162"/>
      <c r="J416" s="172">
        <f>BK416</f>
        <v>0</v>
      </c>
      <c r="L416" s="159"/>
      <c r="M416" s="164"/>
      <c r="N416" s="165"/>
      <c r="O416" s="165"/>
      <c r="P416" s="166">
        <f>SUM(P417:P420)</f>
        <v>0</v>
      </c>
      <c r="Q416" s="165"/>
      <c r="R416" s="166">
        <f>SUM(R417:R420)</f>
        <v>0.83284</v>
      </c>
      <c r="S416" s="165"/>
      <c r="T416" s="167">
        <f>SUM(T417:T420)</f>
        <v>0</v>
      </c>
      <c r="AR416" s="160" t="s">
        <v>79</v>
      </c>
      <c r="AT416" s="168" t="s">
        <v>69</v>
      </c>
      <c r="AU416" s="168" t="s">
        <v>77</v>
      </c>
      <c r="AY416" s="160" t="s">
        <v>181</v>
      </c>
      <c r="BK416" s="169">
        <f>SUM(BK417:BK420)</f>
        <v>0</v>
      </c>
    </row>
    <row r="417" spans="2:65" s="1" customFormat="1" ht="22.5" customHeight="1">
      <c r="B417" s="173"/>
      <c r="C417" s="174" t="s">
        <v>760</v>
      </c>
      <c r="D417" s="174" t="s">
        <v>183</v>
      </c>
      <c r="E417" s="175" t="s">
        <v>761</v>
      </c>
      <c r="F417" s="176" t="s">
        <v>762</v>
      </c>
      <c r="G417" s="177" t="s">
        <v>186</v>
      </c>
      <c r="H417" s="178">
        <v>18.8</v>
      </c>
      <c r="I417" s="179"/>
      <c r="J417" s="180">
        <f>ROUND(I417*H417,2)</f>
        <v>0</v>
      </c>
      <c r="K417" s="176" t="s">
        <v>187</v>
      </c>
      <c r="L417" s="36"/>
      <c r="M417" s="181" t="s">
        <v>3</v>
      </c>
      <c r="N417" s="182" t="s">
        <v>41</v>
      </c>
      <c r="O417" s="37"/>
      <c r="P417" s="183">
        <f>O417*H417</f>
        <v>0</v>
      </c>
      <c r="Q417" s="183">
        <v>0.0441</v>
      </c>
      <c r="R417" s="183">
        <f>Q417*H417</f>
        <v>0.82908</v>
      </c>
      <c r="S417" s="183">
        <v>0</v>
      </c>
      <c r="T417" s="184">
        <f>S417*H417</f>
        <v>0</v>
      </c>
      <c r="AR417" s="19" t="s">
        <v>293</v>
      </c>
      <c r="AT417" s="19" t="s">
        <v>183</v>
      </c>
      <c r="AU417" s="19" t="s">
        <v>79</v>
      </c>
      <c r="AY417" s="19" t="s">
        <v>181</v>
      </c>
      <c r="BE417" s="185">
        <f>IF(N417="základní",J417,0)</f>
        <v>0</v>
      </c>
      <c r="BF417" s="185">
        <f>IF(N417="snížená",J417,0)</f>
        <v>0</v>
      </c>
      <c r="BG417" s="185">
        <f>IF(N417="zákl. přenesená",J417,0)</f>
        <v>0</v>
      </c>
      <c r="BH417" s="185">
        <f>IF(N417="sníž. přenesená",J417,0)</f>
        <v>0</v>
      </c>
      <c r="BI417" s="185">
        <f>IF(N417="nulová",J417,0)</f>
        <v>0</v>
      </c>
      <c r="BJ417" s="19" t="s">
        <v>77</v>
      </c>
      <c r="BK417" s="185">
        <f>ROUND(I417*H417,2)</f>
        <v>0</v>
      </c>
      <c r="BL417" s="19" t="s">
        <v>293</v>
      </c>
      <c r="BM417" s="19" t="s">
        <v>763</v>
      </c>
    </row>
    <row r="418" spans="2:51" s="12" customFormat="1" ht="13.5">
      <c r="B418" s="186"/>
      <c r="D418" s="196" t="s">
        <v>190</v>
      </c>
      <c r="E418" s="221" t="s">
        <v>3</v>
      </c>
      <c r="F418" s="222" t="s">
        <v>764</v>
      </c>
      <c r="H418" s="223">
        <v>18.8</v>
      </c>
      <c r="I418" s="191"/>
      <c r="L418" s="186"/>
      <c r="M418" s="192"/>
      <c r="N418" s="193"/>
      <c r="O418" s="193"/>
      <c r="P418" s="193"/>
      <c r="Q418" s="193"/>
      <c r="R418" s="193"/>
      <c r="S418" s="193"/>
      <c r="T418" s="194"/>
      <c r="AT418" s="188" t="s">
        <v>190</v>
      </c>
      <c r="AU418" s="188" t="s">
        <v>79</v>
      </c>
      <c r="AV418" s="12" t="s">
        <v>79</v>
      </c>
      <c r="AW418" s="12" t="s">
        <v>33</v>
      </c>
      <c r="AX418" s="12" t="s">
        <v>77</v>
      </c>
      <c r="AY418" s="188" t="s">
        <v>181</v>
      </c>
    </row>
    <row r="419" spans="2:65" s="1" customFormat="1" ht="22.5" customHeight="1">
      <c r="B419" s="173"/>
      <c r="C419" s="174" t="s">
        <v>765</v>
      </c>
      <c r="D419" s="174" t="s">
        <v>183</v>
      </c>
      <c r="E419" s="175" t="s">
        <v>766</v>
      </c>
      <c r="F419" s="176" t="s">
        <v>767</v>
      </c>
      <c r="G419" s="177" t="s">
        <v>186</v>
      </c>
      <c r="H419" s="178">
        <v>18.8</v>
      </c>
      <c r="I419" s="179"/>
      <c r="J419" s="180">
        <f>ROUND(I419*H419,2)</f>
        <v>0</v>
      </c>
      <c r="K419" s="176" t="s">
        <v>187</v>
      </c>
      <c r="L419" s="36"/>
      <c r="M419" s="181" t="s">
        <v>3</v>
      </c>
      <c r="N419" s="182" t="s">
        <v>41</v>
      </c>
      <c r="O419" s="37"/>
      <c r="P419" s="183">
        <f>O419*H419</f>
        <v>0</v>
      </c>
      <c r="Q419" s="183">
        <v>0.0002</v>
      </c>
      <c r="R419" s="183">
        <f>Q419*H419</f>
        <v>0.0037600000000000003</v>
      </c>
      <c r="S419" s="183">
        <v>0</v>
      </c>
      <c r="T419" s="184">
        <f>S419*H419</f>
        <v>0</v>
      </c>
      <c r="AR419" s="19" t="s">
        <v>293</v>
      </c>
      <c r="AT419" s="19" t="s">
        <v>183</v>
      </c>
      <c r="AU419" s="19" t="s">
        <v>79</v>
      </c>
      <c r="AY419" s="19" t="s">
        <v>181</v>
      </c>
      <c r="BE419" s="185">
        <f>IF(N419="základní",J419,0)</f>
        <v>0</v>
      </c>
      <c r="BF419" s="185">
        <f>IF(N419="snížená",J419,0)</f>
        <v>0</v>
      </c>
      <c r="BG419" s="185">
        <f>IF(N419="zákl. přenesená",J419,0)</f>
        <v>0</v>
      </c>
      <c r="BH419" s="185">
        <f>IF(N419="sníž. přenesená",J419,0)</f>
        <v>0</v>
      </c>
      <c r="BI419" s="185">
        <f>IF(N419="nulová",J419,0)</f>
        <v>0</v>
      </c>
      <c r="BJ419" s="19" t="s">
        <v>77</v>
      </c>
      <c r="BK419" s="185">
        <f>ROUND(I419*H419,2)</f>
        <v>0</v>
      </c>
      <c r="BL419" s="19" t="s">
        <v>293</v>
      </c>
      <c r="BM419" s="19" t="s">
        <v>768</v>
      </c>
    </row>
    <row r="420" spans="2:65" s="1" customFormat="1" ht="22.5" customHeight="1">
      <c r="B420" s="173"/>
      <c r="C420" s="174" t="s">
        <v>769</v>
      </c>
      <c r="D420" s="174" t="s">
        <v>183</v>
      </c>
      <c r="E420" s="175" t="s">
        <v>770</v>
      </c>
      <c r="F420" s="176" t="s">
        <v>771</v>
      </c>
      <c r="G420" s="177" t="s">
        <v>674</v>
      </c>
      <c r="H420" s="239"/>
      <c r="I420" s="179"/>
      <c r="J420" s="180">
        <f>ROUND(I420*H420,2)</f>
        <v>0</v>
      </c>
      <c r="K420" s="176" t="s">
        <v>187</v>
      </c>
      <c r="L420" s="36"/>
      <c r="M420" s="181" t="s">
        <v>3</v>
      </c>
      <c r="N420" s="182" t="s">
        <v>41</v>
      </c>
      <c r="O420" s="37"/>
      <c r="P420" s="183">
        <f>O420*H420</f>
        <v>0</v>
      </c>
      <c r="Q420" s="183">
        <v>0</v>
      </c>
      <c r="R420" s="183">
        <f>Q420*H420</f>
        <v>0</v>
      </c>
      <c r="S420" s="183">
        <v>0</v>
      </c>
      <c r="T420" s="184">
        <f>S420*H420</f>
        <v>0</v>
      </c>
      <c r="AR420" s="19" t="s">
        <v>293</v>
      </c>
      <c r="AT420" s="19" t="s">
        <v>183</v>
      </c>
      <c r="AU420" s="19" t="s">
        <v>79</v>
      </c>
      <c r="AY420" s="19" t="s">
        <v>181</v>
      </c>
      <c r="BE420" s="185">
        <f>IF(N420="základní",J420,0)</f>
        <v>0</v>
      </c>
      <c r="BF420" s="185">
        <f>IF(N420="snížená",J420,0)</f>
        <v>0</v>
      </c>
      <c r="BG420" s="185">
        <f>IF(N420="zákl. přenesená",J420,0)</f>
        <v>0</v>
      </c>
      <c r="BH420" s="185">
        <f>IF(N420="sníž. přenesená",J420,0)</f>
        <v>0</v>
      </c>
      <c r="BI420" s="185">
        <f>IF(N420="nulová",J420,0)</f>
        <v>0</v>
      </c>
      <c r="BJ420" s="19" t="s">
        <v>77</v>
      </c>
      <c r="BK420" s="185">
        <f>ROUND(I420*H420,2)</f>
        <v>0</v>
      </c>
      <c r="BL420" s="19" t="s">
        <v>293</v>
      </c>
      <c r="BM420" s="19" t="s">
        <v>772</v>
      </c>
    </row>
    <row r="421" spans="2:63" s="11" customFormat="1" ht="29.85" customHeight="1">
      <c r="B421" s="159"/>
      <c r="D421" s="170" t="s">
        <v>69</v>
      </c>
      <c r="E421" s="171" t="s">
        <v>773</v>
      </c>
      <c r="F421" s="171" t="s">
        <v>774</v>
      </c>
      <c r="I421" s="162"/>
      <c r="J421" s="172">
        <f>BK421</f>
        <v>0</v>
      </c>
      <c r="L421" s="159"/>
      <c r="M421" s="164"/>
      <c r="N421" s="165"/>
      <c r="O421" s="165"/>
      <c r="P421" s="166">
        <f>SUM(P422:P431)</f>
        <v>0</v>
      </c>
      <c r="Q421" s="165"/>
      <c r="R421" s="166">
        <f>SUM(R422:R431)</f>
        <v>0.028471999999999997</v>
      </c>
      <c r="S421" s="165"/>
      <c r="T421" s="167">
        <f>SUM(T422:T431)</f>
        <v>0.04176</v>
      </c>
      <c r="AR421" s="160" t="s">
        <v>79</v>
      </c>
      <c r="AT421" s="168" t="s">
        <v>69</v>
      </c>
      <c r="AU421" s="168" t="s">
        <v>77</v>
      </c>
      <c r="AY421" s="160" t="s">
        <v>181</v>
      </c>
      <c r="BK421" s="169">
        <f>SUM(BK422:BK431)</f>
        <v>0</v>
      </c>
    </row>
    <row r="422" spans="2:65" s="1" customFormat="1" ht="22.5" customHeight="1">
      <c r="B422" s="173"/>
      <c r="C422" s="174" t="s">
        <v>775</v>
      </c>
      <c r="D422" s="174" t="s">
        <v>183</v>
      </c>
      <c r="E422" s="175" t="s">
        <v>776</v>
      </c>
      <c r="F422" s="176" t="s">
        <v>777</v>
      </c>
      <c r="G422" s="177" t="s">
        <v>243</v>
      </c>
      <c r="H422" s="178">
        <v>10</v>
      </c>
      <c r="I422" s="179"/>
      <c r="J422" s="180">
        <f>ROUND(I422*H422,2)</f>
        <v>0</v>
      </c>
      <c r="K422" s="176" t="s">
        <v>187</v>
      </c>
      <c r="L422" s="36"/>
      <c r="M422" s="181" t="s">
        <v>3</v>
      </c>
      <c r="N422" s="182" t="s">
        <v>41</v>
      </c>
      <c r="O422" s="37"/>
      <c r="P422" s="183">
        <f>O422*H422</f>
        <v>0</v>
      </c>
      <c r="Q422" s="183">
        <v>0</v>
      </c>
      <c r="R422" s="183">
        <f>Q422*H422</f>
        <v>0</v>
      </c>
      <c r="S422" s="183">
        <v>0.0026</v>
      </c>
      <c r="T422" s="184">
        <f>S422*H422</f>
        <v>0.026</v>
      </c>
      <c r="AR422" s="19" t="s">
        <v>293</v>
      </c>
      <c r="AT422" s="19" t="s">
        <v>183</v>
      </c>
      <c r="AU422" s="19" t="s">
        <v>79</v>
      </c>
      <c r="AY422" s="19" t="s">
        <v>181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19" t="s">
        <v>77</v>
      </c>
      <c r="BK422" s="185">
        <f>ROUND(I422*H422,2)</f>
        <v>0</v>
      </c>
      <c r="BL422" s="19" t="s">
        <v>293</v>
      </c>
      <c r="BM422" s="19" t="s">
        <v>778</v>
      </c>
    </row>
    <row r="423" spans="2:65" s="1" customFormat="1" ht="22.5" customHeight="1">
      <c r="B423" s="173"/>
      <c r="C423" s="174" t="s">
        <v>779</v>
      </c>
      <c r="D423" s="174" t="s">
        <v>183</v>
      </c>
      <c r="E423" s="175" t="s">
        <v>780</v>
      </c>
      <c r="F423" s="176" t="s">
        <v>781</v>
      </c>
      <c r="G423" s="177" t="s">
        <v>243</v>
      </c>
      <c r="H423" s="178">
        <v>4</v>
      </c>
      <c r="I423" s="179"/>
      <c r="J423" s="180">
        <f>ROUND(I423*H423,2)</f>
        <v>0</v>
      </c>
      <c r="K423" s="176" t="s">
        <v>187</v>
      </c>
      <c r="L423" s="36"/>
      <c r="M423" s="181" t="s">
        <v>3</v>
      </c>
      <c r="N423" s="182" t="s">
        <v>41</v>
      </c>
      <c r="O423" s="37"/>
      <c r="P423" s="183">
        <f>O423*H423</f>
        <v>0</v>
      </c>
      <c r="Q423" s="183">
        <v>0</v>
      </c>
      <c r="R423" s="183">
        <f>Q423*H423</f>
        <v>0</v>
      </c>
      <c r="S423" s="183">
        <v>0.00394</v>
      </c>
      <c r="T423" s="184">
        <f>S423*H423</f>
        <v>0.01576</v>
      </c>
      <c r="AR423" s="19" t="s">
        <v>293</v>
      </c>
      <c r="AT423" s="19" t="s">
        <v>183</v>
      </c>
      <c r="AU423" s="19" t="s">
        <v>79</v>
      </c>
      <c r="AY423" s="19" t="s">
        <v>181</v>
      </c>
      <c r="BE423" s="185">
        <f>IF(N423="základní",J423,0)</f>
        <v>0</v>
      </c>
      <c r="BF423" s="185">
        <f>IF(N423="snížená",J423,0)</f>
        <v>0</v>
      </c>
      <c r="BG423" s="185">
        <f>IF(N423="zákl. přenesená",J423,0)</f>
        <v>0</v>
      </c>
      <c r="BH423" s="185">
        <f>IF(N423="sníž. přenesená",J423,0)</f>
        <v>0</v>
      </c>
      <c r="BI423" s="185">
        <f>IF(N423="nulová",J423,0)</f>
        <v>0</v>
      </c>
      <c r="BJ423" s="19" t="s">
        <v>77</v>
      </c>
      <c r="BK423" s="185">
        <f>ROUND(I423*H423,2)</f>
        <v>0</v>
      </c>
      <c r="BL423" s="19" t="s">
        <v>293</v>
      </c>
      <c r="BM423" s="19" t="s">
        <v>782</v>
      </c>
    </row>
    <row r="424" spans="2:65" s="1" customFormat="1" ht="22.5" customHeight="1">
      <c r="B424" s="173"/>
      <c r="C424" s="174" t="s">
        <v>783</v>
      </c>
      <c r="D424" s="174" t="s">
        <v>183</v>
      </c>
      <c r="E424" s="175" t="s">
        <v>784</v>
      </c>
      <c r="F424" s="176" t="s">
        <v>785</v>
      </c>
      <c r="G424" s="177" t="s">
        <v>243</v>
      </c>
      <c r="H424" s="178">
        <v>3.2</v>
      </c>
      <c r="I424" s="179"/>
      <c r="J424" s="180">
        <f>ROUND(I424*H424,2)</f>
        <v>0</v>
      </c>
      <c r="K424" s="176" t="s">
        <v>187</v>
      </c>
      <c r="L424" s="36"/>
      <c r="M424" s="181" t="s">
        <v>3</v>
      </c>
      <c r="N424" s="182" t="s">
        <v>41</v>
      </c>
      <c r="O424" s="37"/>
      <c r="P424" s="183">
        <f>O424*H424</f>
        <v>0</v>
      </c>
      <c r="Q424" s="183">
        <v>0.00213</v>
      </c>
      <c r="R424" s="183">
        <f>Q424*H424</f>
        <v>0.006816</v>
      </c>
      <c r="S424" s="183">
        <v>0</v>
      </c>
      <c r="T424" s="184">
        <f>S424*H424</f>
        <v>0</v>
      </c>
      <c r="AR424" s="19" t="s">
        <v>293</v>
      </c>
      <c r="AT424" s="19" t="s">
        <v>183</v>
      </c>
      <c r="AU424" s="19" t="s">
        <v>79</v>
      </c>
      <c r="AY424" s="19" t="s">
        <v>181</v>
      </c>
      <c r="BE424" s="185">
        <f>IF(N424="základní",J424,0)</f>
        <v>0</v>
      </c>
      <c r="BF424" s="185">
        <f>IF(N424="snížená",J424,0)</f>
        <v>0</v>
      </c>
      <c r="BG424" s="185">
        <f>IF(N424="zákl. přenesená",J424,0)</f>
        <v>0</v>
      </c>
      <c r="BH424" s="185">
        <f>IF(N424="sníž. přenesená",J424,0)</f>
        <v>0</v>
      </c>
      <c r="BI424" s="185">
        <f>IF(N424="nulová",J424,0)</f>
        <v>0</v>
      </c>
      <c r="BJ424" s="19" t="s">
        <v>77</v>
      </c>
      <c r="BK424" s="185">
        <f>ROUND(I424*H424,2)</f>
        <v>0</v>
      </c>
      <c r="BL424" s="19" t="s">
        <v>293</v>
      </c>
      <c r="BM424" s="19" t="s">
        <v>786</v>
      </c>
    </row>
    <row r="425" spans="2:51" s="12" customFormat="1" ht="13.5">
      <c r="B425" s="186"/>
      <c r="D425" s="196" t="s">
        <v>190</v>
      </c>
      <c r="E425" s="221" t="s">
        <v>3</v>
      </c>
      <c r="F425" s="222" t="s">
        <v>787</v>
      </c>
      <c r="H425" s="223">
        <v>3.2</v>
      </c>
      <c r="I425" s="191"/>
      <c r="L425" s="186"/>
      <c r="M425" s="192"/>
      <c r="N425" s="193"/>
      <c r="O425" s="193"/>
      <c r="P425" s="193"/>
      <c r="Q425" s="193"/>
      <c r="R425" s="193"/>
      <c r="S425" s="193"/>
      <c r="T425" s="194"/>
      <c r="AT425" s="188" t="s">
        <v>190</v>
      </c>
      <c r="AU425" s="188" t="s">
        <v>79</v>
      </c>
      <c r="AV425" s="12" t="s">
        <v>79</v>
      </c>
      <c r="AW425" s="12" t="s">
        <v>33</v>
      </c>
      <c r="AX425" s="12" t="s">
        <v>77</v>
      </c>
      <c r="AY425" s="188" t="s">
        <v>181</v>
      </c>
    </row>
    <row r="426" spans="2:65" s="1" customFormat="1" ht="22.5" customHeight="1">
      <c r="B426" s="173"/>
      <c r="C426" s="174" t="s">
        <v>788</v>
      </c>
      <c r="D426" s="174" t="s">
        <v>183</v>
      </c>
      <c r="E426" s="175" t="s">
        <v>789</v>
      </c>
      <c r="F426" s="176" t="s">
        <v>790</v>
      </c>
      <c r="G426" s="177" t="s">
        <v>243</v>
      </c>
      <c r="H426" s="178">
        <v>18.2</v>
      </c>
      <c r="I426" s="179"/>
      <c r="J426" s="180">
        <f>ROUND(I426*H426,2)</f>
        <v>0</v>
      </c>
      <c r="K426" s="176" t="s">
        <v>187</v>
      </c>
      <c r="L426" s="36"/>
      <c r="M426" s="181" t="s">
        <v>3</v>
      </c>
      <c r="N426" s="182" t="s">
        <v>41</v>
      </c>
      <c r="O426" s="37"/>
      <c r="P426" s="183">
        <f>O426*H426</f>
        <v>0</v>
      </c>
      <c r="Q426" s="183">
        <v>0.00088</v>
      </c>
      <c r="R426" s="183">
        <f>Q426*H426</f>
        <v>0.016016</v>
      </c>
      <c r="S426" s="183">
        <v>0</v>
      </c>
      <c r="T426" s="184">
        <f>S426*H426</f>
        <v>0</v>
      </c>
      <c r="AR426" s="19" t="s">
        <v>293</v>
      </c>
      <c r="AT426" s="19" t="s">
        <v>183</v>
      </c>
      <c r="AU426" s="19" t="s">
        <v>79</v>
      </c>
      <c r="AY426" s="19" t="s">
        <v>181</v>
      </c>
      <c r="BE426" s="185">
        <f>IF(N426="základní",J426,0)</f>
        <v>0</v>
      </c>
      <c r="BF426" s="185">
        <f>IF(N426="snížená",J426,0)</f>
        <v>0</v>
      </c>
      <c r="BG426" s="185">
        <f>IF(N426="zákl. přenesená",J426,0)</f>
        <v>0</v>
      </c>
      <c r="BH426" s="185">
        <f>IF(N426="sníž. přenesená",J426,0)</f>
        <v>0</v>
      </c>
      <c r="BI426" s="185">
        <f>IF(N426="nulová",J426,0)</f>
        <v>0</v>
      </c>
      <c r="BJ426" s="19" t="s">
        <v>77</v>
      </c>
      <c r="BK426" s="185">
        <f>ROUND(I426*H426,2)</f>
        <v>0</v>
      </c>
      <c r="BL426" s="19" t="s">
        <v>293</v>
      </c>
      <c r="BM426" s="19" t="s">
        <v>791</v>
      </c>
    </row>
    <row r="427" spans="2:51" s="12" customFormat="1" ht="13.5">
      <c r="B427" s="186"/>
      <c r="D427" s="196" t="s">
        <v>190</v>
      </c>
      <c r="E427" s="221" t="s">
        <v>3</v>
      </c>
      <c r="F427" s="222" t="s">
        <v>792</v>
      </c>
      <c r="H427" s="223">
        <v>18.2</v>
      </c>
      <c r="I427" s="191"/>
      <c r="L427" s="186"/>
      <c r="M427" s="192"/>
      <c r="N427" s="193"/>
      <c r="O427" s="193"/>
      <c r="P427" s="193"/>
      <c r="Q427" s="193"/>
      <c r="R427" s="193"/>
      <c r="S427" s="193"/>
      <c r="T427" s="194"/>
      <c r="AT427" s="188" t="s">
        <v>190</v>
      </c>
      <c r="AU427" s="188" t="s">
        <v>79</v>
      </c>
      <c r="AV427" s="12" t="s">
        <v>79</v>
      </c>
      <c r="AW427" s="12" t="s">
        <v>33</v>
      </c>
      <c r="AX427" s="12" t="s">
        <v>77</v>
      </c>
      <c r="AY427" s="188" t="s">
        <v>181</v>
      </c>
    </row>
    <row r="428" spans="2:65" s="1" customFormat="1" ht="22.5" customHeight="1">
      <c r="B428" s="173"/>
      <c r="C428" s="174" t="s">
        <v>793</v>
      </c>
      <c r="D428" s="174" t="s">
        <v>183</v>
      </c>
      <c r="E428" s="175" t="s">
        <v>794</v>
      </c>
      <c r="F428" s="176" t="s">
        <v>795</v>
      </c>
      <c r="G428" s="177" t="s">
        <v>312</v>
      </c>
      <c r="H428" s="178">
        <v>2</v>
      </c>
      <c r="I428" s="179"/>
      <c r="J428" s="180">
        <f>ROUND(I428*H428,2)</f>
        <v>0</v>
      </c>
      <c r="K428" s="176" t="s">
        <v>187</v>
      </c>
      <c r="L428" s="36"/>
      <c r="M428" s="181" t="s">
        <v>3</v>
      </c>
      <c r="N428" s="182" t="s">
        <v>41</v>
      </c>
      <c r="O428" s="37"/>
      <c r="P428" s="183">
        <f>O428*H428</f>
        <v>0</v>
      </c>
      <c r="Q428" s="183">
        <v>0.00012</v>
      </c>
      <c r="R428" s="183">
        <f>Q428*H428</f>
        <v>0.00024</v>
      </c>
      <c r="S428" s="183">
        <v>0</v>
      </c>
      <c r="T428" s="184">
        <f>S428*H428</f>
        <v>0</v>
      </c>
      <c r="AR428" s="19" t="s">
        <v>293</v>
      </c>
      <c r="AT428" s="19" t="s">
        <v>183</v>
      </c>
      <c r="AU428" s="19" t="s">
        <v>79</v>
      </c>
      <c r="AY428" s="19" t="s">
        <v>181</v>
      </c>
      <c r="BE428" s="185">
        <f>IF(N428="základní",J428,0)</f>
        <v>0</v>
      </c>
      <c r="BF428" s="185">
        <f>IF(N428="snížená",J428,0)</f>
        <v>0</v>
      </c>
      <c r="BG428" s="185">
        <f>IF(N428="zákl. přenesená",J428,0)</f>
        <v>0</v>
      </c>
      <c r="BH428" s="185">
        <f>IF(N428="sníž. přenesená",J428,0)</f>
        <v>0</v>
      </c>
      <c r="BI428" s="185">
        <f>IF(N428="nulová",J428,0)</f>
        <v>0</v>
      </c>
      <c r="BJ428" s="19" t="s">
        <v>77</v>
      </c>
      <c r="BK428" s="185">
        <f>ROUND(I428*H428,2)</f>
        <v>0</v>
      </c>
      <c r="BL428" s="19" t="s">
        <v>293</v>
      </c>
      <c r="BM428" s="19" t="s">
        <v>796</v>
      </c>
    </row>
    <row r="429" spans="2:65" s="1" customFormat="1" ht="22.5" customHeight="1">
      <c r="B429" s="173"/>
      <c r="C429" s="174" t="s">
        <v>797</v>
      </c>
      <c r="D429" s="174" t="s">
        <v>183</v>
      </c>
      <c r="E429" s="175" t="s">
        <v>798</v>
      </c>
      <c r="F429" s="176" t="s">
        <v>799</v>
      </c>
      <c r="G429" s="177" t="s">
        <v>243</v>
      </c>
      <c r="H429" s="178">
        <v>5</v>
      </c>
      <c r="I429" s="179"/>
      <c r="J429" s="180">
        <f>ROUND(I429*H429,2)</f>
        <v>0</v>
      </c>
      <c r="K429" s="176" t="s">
        <v>187</v>
      </c>
      <c r="L429" s="36"/>
      <c r="M429" s="181" t="s">
        <v>3</v>
      </c>
      <c r="N429" s="182" t="s">
        <v>41</v>
      </c>
      <c r="O429" s="37"/>
      <c r="P429" s="183">
        <f>O429*H429</f>
        <v>0</v>
      </c>
      <c r="Q429" s="183">
        <v>0.00108</v>
      </c>
      <c r="R429" s="183">
        <f>Q429*H429</f>
        <v>0.0054</v>
      </c>
      <c r="S429" s="183">
        <v>0</v>
      </c>
      <c r="T429" s="184">
        <f>S429*H429</f>
        <v>0</v>
      </c>
      <c r="AR429" s="19" t="s">
        <v>293</v>
      </c>
      <c r="AT429" s="19" t="s">
        <v>183</v>
      </c>
      <c r="AU429" s="19" t="s">
        <v>79</v>
      </c>
      <c r="AY429" s="19" t="s">
        <v>181</v>
      </c>
      <c r="BE429" s="185">
        <f>IF(N429="základní",J429,0)</f>
        <v>0</v>
      </c>
      <c r="BF429" s="185">
        <f>IF(N429="snížená",J429,0)</f>
        <v>0</v>
      </c>
      <c r="BG429" s="185">
        <f>IF(N429="zákl. přenesená",J429,0)</f>
        <v>0</v>
      </c>
      <c r="BH429" s="185">
        <f>IF(N429="sníž. přenesená",J429,0)</f>
        <v>0</v>
      </c>
      <c r="BI429" s="185">
        <f>IF(N429="nulová",J429,0)</f>
        <v>0</v>
      </c>
      <c r="BJ429" s="19" t="s">
        <v>77</v>
      </c>
      <c r="BK429" s="185">
        <f>ROUND(I429*H429,2)</f>
        <v>0</v>
      </c>
      <c r="BL429" s="19" t="s">
        <v>293</v>
      </c>
      <c r="BM429" s="19" t="s">
        <v>800</v>
      </c>
    </row>
    <row r="430" spans="2:51" s="12" customFormat="1" ht="13.5">
      <c r="B430" s="186"/>
      <c r="D430" s="196" t="s">
        <v>190</v>
      </c>
      <c r="E430" s="221" t="s">
        <v>3</v>
      </c>
      <c r="F430" s="222" t="s">
        <v>801</v>
      </c>
      <c r="H430" s="223">
        <v>5</v>
      </c>
      <c r="I430" s="191"/>
      <c r="L430" s="186"/>
      <c r="M430" s="192"/>
      <c r="N430" s="193"/>
      <c r="O430" s="193"/>
      <c r="P430" s="193"/>
      <c r="Q430" s="193"/>
      <c r="R430" s="193"/>
      <c r="S430" s="193"/>
      <c r="T430" s="194"/>
      <c r="AT430" s="188" t="s">
        <v>190</v>
      </c>
      <c r="AU430" s="188" t="s">
        <v>79</v>
      </c>
      <c r="AV430" s="12" t="s">
        <v>79</v>
      </c>
      <c r="AW430" s="12" t="s">
        <v>33</v>
      </c>
      <c r="AX430" s="12" t="s">
        <v>77</v>
      </c>
      <c r="AY430" s="188" t="s">
        <v>181</v>
      </c>
    </row>
    <row r="431" spans="2:65" s="1" customFormat="1" ht="22.5" customHeight="1">
      <c r="B431" s="173"/>
      <c r="C431" s="174" t="s">
        <v>802</v>
      </c>
      <c r="D431" s="174" t="s">
        <v>183</v>
      </c>
      <c r="E431" s="175" t="s">
        <v>803</v>
      </c>
      <c r="F431" s="176" t="s">
        <v>804</v>
      </c>
      <c r="G431" s="177" t="s">
        <v>674</v>
      </c>
      <c r="H431" s="239"/>
      <c r="I431" s="179"/>
      <c r="J431" s="180">
        <f>ROUND(I431*H431,2)</f>
        <v>0</v>
      </c>
      <c r="K431" s="176" t="s">
        <v>187</v>
      </c>
      <c r="L431" s="36"/>
      <c r="M431" s="181" t="s">
        <v>3</v>
      </c>
      <c r="N431" s="182" t="s">
        <v>41</v>
      </c>
      <c r="O431" s="37"/>
      <c r="P431" s="183">
        <f>O431*H431</f>
        <v>0</v>
      </c>
      <c r="Q431" s="183">
        <v>0</v>
      </c>
      <c r="R431" s="183">
        <f>Q431*H431</f>
        <v>0</v>
      </c>
      <c r="S431" s="183">
        <v>0</v>
      </c>
      <c r="T431" s="184">
        <f>S431*H431</f>
        <v>0</v>
      </c>
      <c r="AR431" s="19" t="s">
        <v>293</v>
      </c>
      <c r="AT431" s="19" t="s">
        <v>183</v>
      </c>
      <c r="AU431" s="19" t="s">
        <v>79</v>
      </c>
      <c r="AY431" s="19" t="s">
        <v>181</v>
      </c>
      <c r="BE431" s="185">
        <f>IF(N431="základní",J431,0)</f>
        <v>0</v>
      </c>
      <c r="BF431" s="185">
        <f>IF(N431="snížená",J431,0)</f>
        <v>0</v>
      </c>
      <c r="BG431" s="185">
        <f>IF(N431="zákl. přenesená",J431,0)</f>
        <v>0</v>
      </c>
      <c r="BH431" s="185">
        <f>IF(N431="sníž. přenesená",J431,0)</f>
        <v>0</v>
      </c>
      <c r="BI431" s="185">
        <f>IF(N431="nulová",J431,0)</f>
        <v>0</v>
      </c>
      <c r="BJ431" s="19" t="s">
        <v>77</v>
      </c>
      <c r="BK431" s="185">
        <f>ROUND(I431*H431,2)</f>
        <v>0</v>
      </c>
      <c r="BL431" s="19" t="s">
        <v>293</v>
      </c>
      <c r="BM431" s="19" t="s">
        <v>805</v>
      </c>
    </row>
    <row r="432" spans="2:63" s="11" customFormat="1" ht="29.85" customHeight="1">
      <c r="B432" s="159"/>
      <c r="D432" s="170" t="s">
        <v>69</v>
      </c>
      <c r="E432" s="171" t="s">
        <v>806</v>
      </c>
      <c r="F432" s="171" t="s">
        <v>807</v>
      </c>
      <c r="I432" s="162"/>
      <c r="J432" s="172">
        <f>BK432</f>
        <v>0</v>
      </c>
      <c r="L432" s="159"/>
      <c r="M432" s="164"/>
      <c r="N432" s="165"/>
      <c r="O432" s="165"/>
      <c r="P432" s="166">
        <f>SUM(P433:P447)</f>
        <v>0</v>
      </c>
      <c r="Q432" s="165"/>
      <c r="R432" s="166">
        <f>SUM(R433:R447)</f>
        <v>0</v>
      </c>
      <c r="S432" s="165"/>
      <c r="T432" s="167">
        <f>SUM(T433:T447)</f>
        <v>0.048</v>
      </c>
      <c r="AR432" s="160" t="s">
        <v>79</v>
      </c>
      <c r="AT432" s="168" t="s">
        <v>69</v>
      </c>
      <c r="AU432" s="168" t="s">
        <v>77</v>
      </c>
      <c r="AY432" s="160" t="s">
        <v>181</v>
      </c>
      <c r="BK432" s="169">
        <f>SUM(BK433:BK447)</f>
        <v>0</v>
      </c>
    </row>
    <row r="433" spans="2:65" s="1" customFormat="1" ht="22.5" customHeight="1">
      <c r="B433" s="173"/>
      <c r="C433" s="174" t="s">
        <v>808</v>
      </c>
      <c r="D433" s="174" t="s">
        <v>183</v>
      </c>
      <c r="E433" s="175" t="s">
        <v>809</v>
      </c>
      <c r="F433" s="176" t="s">
        <v>810</v>
      </c>
      <c r="G433" s="177" t="s">
        <v>312</v>
      </c>
      <c r="H433" s="178">
        <v>1</v>
      </c>
      <c r="I433" s="179"/>
      <c r="J433" s="180">
        <f aca="true" t="shared" si="0" ref="J433:J438">ROUND(I433*H433,2)</f>
        <v>0</v>
      </c>
      <c r="K433" s="176" t="s">
        <v>187</v>
      </c>
      <c r="L433" s="36"/>
      <c r="M433" s="181" t="s">
        <v>3</v>
      </c>
      <c r="N433" s="182" t="s">
        <v>41</v>
      </c>
      <c r="O433" s="37"/>
      <c r="P433" s="183">
        <f aca="true" t="shared" si="1" ref="P433:P438">O433*H433</f>
        <v>0</v>
      </c>
      <c r="Q433" s="183">
        <v>0</v>
      </c>
      <c r="R433" s="183">
        <f aca="true" t="shared" si="2" ref="R433:R438">Q433*H433</f>
        <v>0</v>
      </c>
      <c r="S433" s="183">
        <v>0</v>
      </c>
      <c r="T433" s="184">
        <f aca="true" t="shared" si="3" ref="T433:T438">S433*H433</f>
        <v>0</v>
      </c>
      <c r="AR433" s="19" t="s">
        <v>293</v>
      </c>
      <c r="AT433" s="19" t="s">
        <v>183</v>
      </c>
      <c r="AU433" s="19" t="s">
        <v>79</v>
      </c>
      <c r="AY433" s="19" t="s">
        <v>181</v>
      </c>
      <c r="BE433" s="185">
        <f aca="true" t="shared" si="4" ref="BE433:BE438">IF(N433="základní",J433,0)</f>
        <v>0</v>
      </c>
      <c r="BF433" s="185">
        <f aca="true" t="shared" si="5" ref="BF433:BF438">IF(N433="snížená",J433,0)</f>
        <v>0</v>
      </c>
      <c r="BG433" s="185">
        <f aca="true" t="shared" si="6" ref="BG433:BG438">IF(N433="zákl. přenesená",J433,0)</f>
        <v>0</v>
      </c>
      <c r="BH433" s="185">
        <f aca="true" t="shared" si="7" ref="BH433:BH438">IF(N433="sníž. přenesená",J433,0)</f>
        <v>0</v>
      </c>
      <c r="BI433" s="185">
        <f aca="true" t="shared" si="8" ref="BI433:BI438">IF(N433="nulová",J433,0)</f>
        <v>0</v>
      </c>
      <c r="BJ433" s="19" t="s">
        <v>77</v>
      </c>
      <c r="BK433" s="185">
        <f aca="true" t="shared" si="9" ref="BK433:BK438">ROUND(I433*H433,2)</f>
        <v>0</v>
      </c>
      <c r="BL433" s="19" t="s">
        <v>293</v>
      </c>
      <c r="BM433" s="19" t="s">
        <v>811</v>
      </c>
    </row>
    <row r="434" spans="2:65" s="1" customFormat="1" ht="22.5" customHeight="1">
      <c r="B434" s="173"/>
      <c r="C434" s="227" t="s">
        <v>812</v>
      </c>
      <c r="D434" s="227" t="s">
        <v>315</v>
      </c>
      <c r="E434" s="228" t="s">
        <v>813</v>
      </c>
      <c r="F434" s="229" t="s">
        <v>814</v>
      </c>
      <c r="G434" s="230" t="s">
        <v>815</v>
      </c>
      <c r="H434" s="231">
        <v>1</v>
      </c>
      <c r="I434" s="232"/>
      <c r="J434" s="233">
        <f t="shared" si="0"/>
        <v>0</v>
      </c>
      <c r="K434" s="229" t="s">
        <v>3</v>
      </c>
      <c r="L434" s="234"/>
      <c r="M434" s="235" t="s">
        <v>3</v>
      </c>
      <c r="N434" s="236" t="s">
        <v>41</v>
      </c>
      <c r="O434" s="37"/>
      <c r="P434" s="183">
        <f t="shared" si="1"/>
        <v>0</v>
      </c>
      <c r="Q434" s="183">
        <v>0</v>
      </c>
      <c r="R434" s="183">
        <f t="shared" si="2"/>
        <v>0</v>
      </c>
      <c r="S434" s="183">
        <v>0</v>
      </c>
      <c r="T434" s="184">
        <f t="shared" si="3"/>
        <v>0</v>
      </c>
      <c r="AR434" s="19" t="s">
        <v>379</v>
      </c>
      <c r="AT434" s="19" t="s">
        <v>315</v>
      </c>
      <c r="AU434" s="19" t="s">
        <v>79</v>
      </c>
      <c r="AY434" s="19" t="s">
        <v>181</v>
      </c>
      <c r="BE434" s="185">
        <f t="shared" si="4"/>
        <v>0</v>
      </c>
      <c r="BF434" s="185">
        <f t="shared" si="5"/>
        <v>0</v>
      </c>
      <c r="BG434" s="185">
        <f t="shared" si="6"/>
        <v>0</v>
      </c>
      <c r="BH434" s="185">
        <f t="shared" si="7"/>
        <v>0</v>
      </c>
      <c r="BI434" s="185">
        <f t="shared" si="8"/>
        <v>0</v>
      </c>
      <c r="BJ434" s="19" t="s">
        <v>77</v>
      </c>
      <c r="BK434" s="185">
        <f t="shared" si="9"/>
        <v>0</v>
      </c>
      <c r="BL434" s="19" t="s">
        <v>293</v>
      </c>
      <c r="BM434" s="19" t="s">
        <v>816</v>
      </c>
    </row>
    <row r="435" spans="2:65" s="1" customFormat="1" ht="22.5" customHeight="1">
      <c r="B435" s="173"/>
      <c r="C435" s="174" t="s">
        <v>817</v>
      </c>
      <c r="D435" s="174" t="s">
        <v>183</v>
      </c>
      <c r="E435" s="175" t="s">
        <v>818</v>
      </c>
      <c r="F435" s="176" t="s">
        <v>819</v>
      </c>
      <c r="G435" s="177" t="s">
        <v>312</v>
      </c>
      <c r="H435" s="178">
        <v>1</v>
      </c>
      <c r="I435" s="179"/>
      <c r="J435" s="180">
        <f t="shared" si="0"/>
        <v>0</v>
      </c>
      <c r="K435" s="176" t="s">
        <v>187</v>
      </c>
      <c r="L435" s="36"/>
      <c r="M435" s="181" t="s">
        <v>3</v>
      </c>
      <c r="N435" s="182" t="s">
        <v>41</v>
      </c>
      <c r="O435" s="37"/>
      <c r="P435" s="183">
        <f t="shared" si="1"/>
        <v>0</v>
      </c>
      <c r="Q435" s="183">
        <v>0</v>
      </c>
      <c r="R435" s="183">
        <f t="shared" si="2"/>
        <v>0</v>
      </c>
      <c r="S435" s="183">
        <v>0</v>
      </c>
      <c r="T435" s="184">
        <f t="shared" si="3"/>
        <v>0</v>
      </c>
      <c r="AR435" s="19" t="s">
        <v>293</v>
      </c>
      <c r="AT435" s="19" t="s">
        <v>183</v>
      </c>
      <c r="AU435" s="19" t="s">
        <v>79</v>
      </c>
      <c r="AY435" s="19" t="s">
        <v>181</v>
      </c>
      <c r="BE435" s="185">
        <f t="shared" si="4"/>
        <v>0</v>
      </c>
      <c r="BF435" s="185">
        <f t="shared" si="5"/>
        <v>0</v>
      </c>
      <c r="BG435" s="185">
        <f t="shared" si="6"/>
        <v>0</v>
      </c>
      <c r="BH435" s="185">
        <f t="shared" si="7"/>
        <v>0</v>
      </c>
      <c r="BI435" s="185">
        <f t="shared" si="8"/>
        <v>0</v>
      </c>
      <c r="BJ435" s="19" t="s">
        <v>77</v>
      </c>
      <c r="BK435" s="185">
        <f t="shared" si="9"/>
        <v>0</v>
      </c>
      <c r="BL435" s="19" t="s">
        <v>293</v>
      </c>
      <c r="BM435" s="19" t="s">
        <v>820</v>
      </c>
    </row>
    <row r="436" spans="2:65" s="1" customFormat="1" ht="22.5" customHeight="1">
      <c r="B436" s="173"/>
      <c r="C436" s="227" t="s">
        <v>821</v>
      </c>
      <c r="D436" s="227" t="s">
        <v>315</v>
      </c>
      <c r="E436" s="228" t="s">
        <v>822</v>
      </c>
      <c r="F436" s="229" t="s">
        <v>823</v>
      </c>
      <c r="G436" s="230" t="s">
        <v>815</v>
      </c>
      <c r="H436" s="231">
        <v>1</v>
      </c>
      <c r="I436" s="232"/>
      <c r="J436" s="233">
        <f t="shared" si="0"/>
        <v>0</v>
      </c>
      <c r="K436" s="229" t="s">
        <v>3</v>
      </c>
      <c r="L436" s="234"/>
      <c r="M436" s="235" t="s">
        <v>3</v>
      </c>
      <c r="N436" s="236" t="s">
        <v>41</v>
      </c>
      <c r="O436" s="37"/>
      <c r="P436" s="183">
        <f t="shared" si="1"/>
        <v>0</v>
      </c>
      <c r="Q436" s="183">
        <v>0</v>
      </c>
      <c r="R436" s="183">
        <f t="shared" si="2"/>
        <v>0</v>
      </c>
      <c r="S436" s="183">
        <v>0</v>
      </c>
      <c r="T436" s="184">
        <f t="shared" si="3"/>
        <v>0</v>
      </c>
      <c r="AR436" s="19" t="s">
        <v>379</v>
      </c>
      <c r="AT436" s="19" t="s">
        <v>315</v>
      </c>
      <c r="AU436" s="19" t="s">
        <v>79</v>
      </c>
      <c r="AY436" s="19" t="s">
        <v>181</v>
      </c>
      <c r="BE436" s="185">
        <f t="shared" si="4"/>
        <v>0</v>
      </c>
      <c r="BF436" s="185">
        <f t="shared" si="5"/>
        <v>0</v>
      </c>
      <c r="BG436" s="185">
        <f t="shared" si="6"/>
        <v>0</v>
      </c>
      <c r="BH436" s="185">
        <f t="shared" si="7"/>
        <v>0</v>
      </c>
      <c r="BI436" s="185">
        <f t="shared" si="8"/>
        <v>0</v>
      </c>
      <c r="BJ436" s="19" t="s">
        <v>77</v>
      </c>
      <c r="BK436" s="185">
        <f t="shared" si="9"/>
        <v>0</v>
      </c>
      <c r="BL436" s="19" t="s">
        <v>293</v>
      </c>
      <c r="BM436" s="19" t="s">
        <v>824</v>
      </c>
    </row>
    <row r="437" spans="2:65" s="1" customFormat="1" ht="22.5" customHeight="1">
      <c r="B437" s="173"/>
      <c r="C437" s="174" t="s">
        <v>825</v>
      </c>
      <c r="D437" s="174" t="s">
        <v>183</v>
      </c>
      <c r="E437" s="175" t="s">
        <v>826</v>
      </c>
      <c r="F437" s="176" t="s">
        <v>827</v>
      </c>
      <c r="G437" s="177" t="s">
        <v>312</v>
      </c>
      <c r="H437" s="178">
        <v>2</v>
      </c>
      <c r="I437" s="179"/>
      <c r="J437" s="180">
        <f t="shared" si="0"/>
        <v>0</v>
      </c>
      <c r="K437" s="176" t="s">
        <v>187</v>
      </c>
      <c r="L437" s="36"/>
      <c r="M437" s="181" t="s">
        <v>3</v>
      </c>
      <c r="N437" s="182" t="s">
        <v>41</v>
      </c>
      <c r="O437" s="37"/>
      <c r="P437" s="183">
        <f t="shared" si="1"/>
        <v>0</v>
      </c>
      <c r="Q437" s="183">
        <v>0</v>
      </c>
      <c r="R437" s="183">
        <f t="shared" si="2"/>
        <v>0</v>
      </c>
      <c r="S437" s="183">
        <v>0.024</v>
      </c>
      <c r="T437" s="184">
        <f t="shared" si="3"/>
        <v>0.048</v>
      </c>
      <c r="AR437" s="19" t="s">
        <v>293</v>
      </c>
      <c r="AT437" s="19" t="s">
        <v>183</v>
      </c>
      <c r="AU437" s="19" t="s">
        <v>79</v>
      </c>
      <c r="AY437" s="19" t="s">
        <v>181</v>
      </c>
      <c r="BE437" s="185">
        <f t="shared" si="4"/>
        <v>0</v>
      </c>
      <c r="BF437" s="185">
        <f t="shared" si="5"/>
        <v>0</v>
      </c>
      <c r="BG437" s="185">
        <f t="shared" si="6"/>
        <v>0</v>
      </c>
      <c r="BH437" s="185">
        <f t="shared" si="7"/>
        <v>0</v>
      </c>
      <c r="BI437" s="185">
        <f t="shared" si="8"/>
        <v>0</v>
      </c>
      <c r="BJ437" s="19" t="s">
        <v>77</v>
      </c>
      <c r="BK437" s="185">
        <f t="shared" si="9"/>
        <v>0</v>
      </c>
      <c r="BL437" s="19" t="s">
        <v>293</v>
      </c>
      <c r="BM437" s="19" t="s">
        <v>828</v>
      </c>
    </row>
    <row r="438" spans="2:65" s="1" customFormat="1" ht="31.5" customHeight="1">
      <c r="B438" s="173"/>
      <c r="C438" s="174" t="s">
        <v>829</v>
      </c>
      <c r="D438" s="174" t="s">
        <v>183</v>
      </c>
      <c r="E438" s="175" t="s">
        <v>830</v>
      </c>
      <c r="F438" s="176" t="s">
        <v>831</v>
      </c>
      <c r="G438" s="177" t="s">
        <v>815</v>
      </c>
      <c r="H438" s="178">
        <v>1</v>
      </c>
      <c r="I438" s="179"/>
      <c r="J438" s="180">
        <f t="shared" si="0"/>
        <v>0</v>
      </c>
      <c r="K438" s="176" t="s">
        <v>3</v>
      </c>
      <c r="L438" s="36"/>
      <c r="M438" s="181" t="s">
        <v>3</v>
      </c>
      <c r="N438" s="182" t="s">
        <v>41</v>
      </c>
      <c r="O438" s="37"/>
      <c r="P438" s="183">
        <f t="shared" si="1"/>
        <v>0</v>
      </c>
      <c r="Q438" s="183">
        <v>0</v>
      </c>
      <c r="R438" s="183">
        <f t="shared" si="2"/>
        <v>0</v>
      </c>
      <c r="S438" s="183">
        <v>0</v>
      </c>
      <c r="T438" s="184">
        <f t="shared" si="3"/>
        <v>0</v>
      </c>
      <c r="AR438" s="19" t="s">
        <v>293</v>
      </c>
      <c r="AT438" s="19" t="s">
        <v>183</v>
      </c>
      <c r="AU438" s="19" t="s">
        <v>79</v>
      </c>
      <c r="AY438" s="19" t="s">
        <v>181</v>
      </c>
      <c r="BE438" s="185">
        <f t="shared" si="4"/>
        <v>0</v>
      </c>
      <c r="BF438" s="185">
        <f t="shared" si="5"/>
        <v>0</v>
      </c>
      <c r="BG438" s="185">
        <f t="shared" si="6"/>
        <v>0</v>
      </c>
      <c r="BH438" s="185">
        <f t="shared" si="7"/>
        <v>0</v>
      </c>
      <c r="BI438" s="185">
        <f t="shared" si="8"/>
        <v>0</v>
      </c>
      <c r="BJ438" s="19" t="s">
        <v>77</v>
      </c>
      <c r="BK438" s="185">
        <f t="shared" si="9"/>
        <v>0</v>
      </c>
      <c r="BL438" s="19" t="s">
        <v>293</v>
      </c>
      <c r="BM438" s="19" t="s">
        <v>832</v>
      </c>
    </row>
    <row r="439" spans="2:47" s="1" customFormat="1" ht="27">
      <c r="B439" s="36"/>
      <c r="D439" s="196" t="s">
        <v>628</v>
      </c>
      <c r="F439" s="240" t="s">
        <v>833</v>
      </c>
      <c r="I439" s="238"/>
      <c r="L439" s="36"/>
      <c r="M439" s="65"/>
      <c r="N439" s="37"/>
      <c r="O439" s="37"/>
      <c r="P439" s="37"/>
      <c r="Q439" s="37"/>
      <c r="R439" s="37"/>
      <c r="S439" s="37"/>
      <c r="T439" s="66"/>
      <c r="AT439" s="19" t="s">
        <v>628</v>
      </c>
      <c r="AU439" s="19" t="s">
        <v>79</v>
      </c>
    </row>
    <row r="440" spans="2:65" s="1" customFormat="1" ht="22.5" customHeight="1">
      <c r="B440" s="173"/>
      <c r="C440" s="174" t="s">
        <v>834</v>
      </c>
      <c r="D440" s="174" t="s">
        <v>183</v>
      </c>
      <c r="E440" s="175" t="s">
        <v>835</v>
      </c>
      <c r="F440" s="176" t="s">
        <v>836</v>
      </c>
      <c r="G440" s="177" t="s">
        <v>815</v>
      </c>
      <c r="H440" s="178">
        <v>1</v>
      </c>
      <c r="I440" s="179"/>
      <c r="J440" s="180">
        <f>ROUND(I440*H440,2)</f>
        <v>0</v>
      </c>
      <c r="K440" s="176" t="s">
        <v>3</v>
      </c>
      <c r="L440" s="36"/>
      <c r="M440" s="181" t="s">
        <v>3</v>
      </c>
      <c r="N440" s="182" t="s">
        <v>41</v>
      </c>
      <c r="O440" s="37"/>
      <c r="P440" s="183">
        <f>O440*H440</f>
        <v>0</v>
      </c>
      <c r="Q440" s="183">
        <v>0</v>
      </c>
      <c r="R440" s="183">
        <f>Q440*H440</f>
        <v>0</v>
      </c>
      <c r="S440" s="183">
        <v>0</v>
      </c>
      <c r="T440" s="184">
        <f>S440*H440</f>
        <v>0</v>
      </c>
      <c r="AR440" s="19" t="s">
        <v>293</v>
      </c>
      <c r="AT440" s="19" t="s">
        <v>183</v>
      </c>
      <c r="AU440" s="19" t="s">
        <v>79</v>
      </c>
      <c r="AY440" s="19" t="s">
        <v>181</v>
      </c>
      <c r="BE440" s="185">
        <f>IF(N440="základní",J440,0)</f>
        <v>0</v>
      </c>
      <c r="BF440" s="185">
        <f>IF(N440="snížená",J440,0)</f>
        <v>0</v>
      </c>
      <c r="BG440" s="185">
        <f>IF(N440="zákl. přenesená",J440,0)</f>
        <v>0</v>
      </c>
      <c r="BH440" s="185">
        <f>IF(N440="sníž. přenesená",J440,0)</f>
        <v>0</v>
      </c>
      <c r="BI440" s="185">
        <f>IF(N440="nulová",J440,0)</f>
        <v>0</v>
      </c>
      <c r="BJ440" s="19" t="s">
        <v>77</v>
      </c>
      <c r="BK440" s="185">
        <f>ROUND(I440*H440,2)</f>
        <v>0</v>
      </c>
      <c r="BL440" s="19" t="s">
        <v>293</v>
      </c>
      <c r="BM440" s="19" t="s">
        <v>837</v>
      </c>
    </row>
    <row r="441" spans="2:47" s="1" customFormat="1" ht="27">
      <c r="B441" s="36"/>
      <c r="D441" s="196" t="s">
        <v>628</v>
      </c>
      <c r="F441" s="240" t="s">
        <v>833</v>
      </c>
      <c r="I441" s="238"/>
      <c r="L441" s="36"/>
      <c r="M441" s="65"/>
      <c r="N441" s="37"/>
      <c r="O441" s="37"/>
      <c r="P441" s="37"/>
      <c r="Q441" s="37"/>
      <c r="R441" s="37"/>
      <c r="S441" s="37"/>
      <c r="T441" s="66"/>
      <c r="AT441" s="19" t="s">
        <v>628</v>
      </c>
      <c r="AU441" s="19" t="s">
        <v>79</v>
      </c>
    </row>
    <row r="442" spans="2:65" s="1" customFormat="1" ht="22.5" customHeight="1">
      <c r="B442" s="173"/>
      <c r="C442" s="174" t="s">
        <v>838</v>
      </c>
      <c r="D442" s="174" t="s">
        <v>183</v>
      </c>
      <c r="E442" s="175" t="s">
        <v>839</v>
      </c>
      <c r="F442" s="176" t="s">
        <v>840</v>
      </c>
      <c r="G442" s="177" t="s">
        <v>815</v>
      </c>
      <c r="H442" s="178">
        <v>1</v>
      </c>
      <c r="I442" s="179"/>
      <c r="J442" s="180">
        <f>ROUND(I442*H442,2)</f>
        <v>0</v>
      </c>
      <c r="K442" s="176" t="s">
        <v>3</v>
      </c>
      <c r="L442" s="36"/>
      <c r="M442" s="181" t="s">
        <v>3</v>
      </c>
      <c r="N442" s="182" t="s">
        <v>41</v>
      </c>
      <c r="O442" s="37"/>
      <c r="P442" s="183">
        <f>O442*H442</f>
        <v>0</v>
      </c>
      <c r="Q442" s="183">
        <v>0</v>
      </c>
      <c r="R442" s="183">
        <f>Q442*H442</f>
        <v>0</v>
      </c>
      <c r="S442" s="183">
        <v>0</v>
      </c>
      <c r="T442" s="184">
        <f>S442*H442</f>
        <v>0</v>
      </c>
      <c r="AR442" s="19" t="s">
        <v>293</v>
      </c>
      <c r="AT442" s="19" t="s">
        <v>183</v>
      </c>
      <c r="AU442" s="19" t="s">
        <v>79</v>
      </c>
      <c r="AY442" s="19" t="s">
        <v>181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19" t="s">
        <v>77</v>
      </c>
      <c r="BK442" s="185">
        <f>ROUND(I442*H442,2)</f>
        <v>0</v>
      </c>
      <c r="BL442" s="19" t="s">
        <v>293</v>
      </c>
      <c r="BM442" s="19" t="s">
        <v>841</v>
      </c>
    </row>
    <row r="443" spans="2:47" s="1" customFormat="1" ht="27">
      <c r="B443" s="36"/>
      <c r="D443" s="196" t="s">
        <v>628</v>
      </c>
      <c r="F443" s="240" t="s">
        <v>833</v>
      </c>
      <c r="I443" s="238"/>
      <c r="L443" s="36"/>
      <c r="M443" s="65"/>
      <c r="N443" s="37"/>
      <c r="O443" s="37"/>
      <c r="P443" s="37"/>
      <c r="Q443" s="37"/>
      <c r="R443" s="37"/>
      <c r="S443" s="37"/>
      <c r="T443" s="66"/>
      <c r="AT443" s="19" t="s">
        <v>628</v>
      </c>
      <c r="AU443" s="19" t="s">
        <v>79</v>
      </c>
    </row>
    <row r="444" spans="2:65" s="1" customFormat="1" ht="22.5" customHeight="1">
      <c r="B444" s="173"/>
      <c r="C444" s="174" t="s">
        <v>842</v>
      </c>
      <c r="D444" s="174" t="s">
        <v>183</v>
      </c>
      <c r="E444" s="175" t="s">
        <v>843</v>
      </c>
      <c r="F444" s="176" t="s">
        <v>844</v>
      </c>
      <c r="G444" s="177" t="s">
        <v>815</v>
      </c>
      <c r="H444" s="178">
        <v>2</v>
      </c>
      <c r="I444" s="179"/>
      <c r="J444" s="180">
        <f>ROUND(I444*H444,2)</f>
        <v>0</v>
      </c>
      <c r="K444" s="176" t="s">
        <v>3</v>
      </c>
      <c r="L444" s="36"/>
      <c r="M444" s="181" t="s">
        <v>3</v>
      </c>
      <c r="N444" s="182" t="s">
        <v>41</v>
      </c>
      <c r="O444" s="37"/>
      <c r="P444" s="183">
        <f>O444*H444</f>
        <v>0</v>
      </c>
      <c r="Q444" s="183">
        <v>0</v>
      </c>
      <c r="R444" s="183">
        <f>Q444*H444</f>
        <v>0</v>
      </c>
      <c r="S444" s="183">
        <v>0</v>
      </c>
      <c r="T444" s="184">
        <f>S444*H444</f>
        <v>0</v>
      </c>
      <c r="AR444" s="19" t="s">
        <v>293</v>
      </c>
      <c r="AT444" s="19" t="s">
        <v>183</v>
      </c>
      <c r="AU444" s="19" t="s">
        <v>79</v>
      </c>
      <c r="AY444" s="19" t="s">
        <v>181</v>
      </c>
      <c r="BE444" s="185">
        <f>IF(N444="základní",J444,0)</f>
        <v>0</v>
      </c>
      <c r="BF444" s="185">
        <f>IF(N444="snížená",J444,0)</f>
        <v>0</v>
      </c>
      <c r="BG444" s="185">
        <f>IF(N444="zákl. přenesená",J444,0)</f>
        <v>0</v>
      </c>
      <c r="BH444" s="185">
        <f>IF(N444="sníž. přenesená",J444,0)</f>
        <v>0</v>
      </c>
      <c r="BI444" s="185">
        <f>IF(N444="nulová",J444,0)</f>
        <v>0</v>
      </c>
      <c r="BJ444" s="19" t="s">
        <v>77</v>
      </c>
      <c r="BK444" s="185">
        <f>ROUND(I444*H444,2)</f>
        <v>0</v>
      </c>
      <c r="BL444" s="19" t="s">
        <v>293</v>
      </c>
      <c r="BM444" s="19" t="s">
        <v>845</v>
      </c>
    </row>
    <row r="445" spans="2:47" s="1" customFormat="1" ht="27">
      <c r="B445" s="36"/>
      <c r="D445" s="196" t="s">
        <v>628</v>
      </c>
      <c r="F445" s="240" t="s">
        <v>846</v>
      </c>
      <c r="I445" s="238"/>
      <c r="L445" s="36"/>
      <c r="M445" s="65"/>
      <c r="N445" s="37"/>
      <c r="O445" s="37"/>
      <c r="P445" s="37"/>
      <c r="Q445" s="37"/>
      <c r="R445" s="37"/>
      <c r="S445" s="37"/>
      <c r="T445" s="66"/>
      <c r="AT445" s="19" t="s">
        <v>628</v>
      </c>
      <c r="AU445" s="19" t="s">
        <v>79</v>
      </c>
    </row>
    <row r="446" spans="2:65" s="1" customFormat="1" ht="22.5" customHeight="1">
      <c r="B446" s="173"/>
      <c r="C446" s="174" t="s">
        <v>847</v>
      </c>
      <c r="D446" s="174" t="s">
        <v>183</v>
      </c>
      <c r="E446" s="175" t="s">
        <v>848</v>
      </c>
      <c r="F446" s="176" t="s">
        <v>849</v>
      </c>
      <c r="G446" s="177" t="s">
        <v>815</v>
      </c>
      <c r="H446" s="178">
        <v>2</v>
      </c>
      <c r="I446" s="179"/>
      <c r="J446" s="180">
        <f>ROUND(I446*H446,2)</f>
        <v>0</v>
      </c>
      <c r="K446" s="176" t="s">
        <v>3</v>
      </c>
      <c r="L446" s="36"/>
      <c r="M446" s="181" t="s">
        <v>3</v>
      </c>
      <c r="N446" s="182" t="s">
        <v>41</v>
      </c>
      <c r="O446" s="37"/>
      <c r="P446" s="183">
        <f>O446*H446</f>
        <v>0</v>
      </c>
      <c r="Q446" s="183">
        <v>0</v>
      </c>
      <c r="R446" s="183">
        <f>Q446*H446</f>
        <v>0</v>
      </c>
      <c r="S446" s="183">
        <v>0</v>
      </c>
      <c r="T446" s="184">
        <f>S446*H446</f>
        <v>0</v>
      </c>
      <c r="AR446" s="19" t="s">
        <v>293</v>
      </c>
      <c r="AT446" s="19" t="s">
        <v>183</v>
      </c>
      <c r="AU446" s="19" t="s">
        <v>79</v>
      </c>
      <c r="AY446" s="19" t="s">
        <v>181</v>
      </c>
      <c r="BE446" s="185">
        <f>IF(N446="základní",J446,0)</f>
        <v>0</v>
      </c>
      <c r="BF446" s="185">
        <f>IF(N446="snížená",J446,0)</f>
        <v>0</v>
      </c>
      <c r="BG446" s="185">
        <f>IF(N446="zákl. přenesená",J446,0)</f>
        <v>0</v>
      </c>
      <c r="BH446" s="185">
        <f>IF(N446="sníž. přenesená",J446,0)</f>
        <v>0</v>
      </c>
      <c r="BI446" s="185">
        <f>IF(N446="nulová",J446,0)</f>
        <v>0</v>
      </c>
      <c r="BJ446" s="19" t="s">
        <v>77</v>
      </c>
      <c r="BK446" s="185">
        <f>ROUND(I446*H446,2)</f>
        <v>0</v>
      </c>
      <c r="BL446" s="19" t="s">
        <v>293</v>
      </c>
      <c r="BM446" s="19" t="s">
        <v>850</v>
      </c>
    </row>
    <row r="447" spans="2:65" s="1" customFormat="1" ht="22.5" customHeight="1">
      <c r="B447" s="173"/>
      <c r="C447" s="174" t="s">
        <v>851</v>
      </c>
      <c r="D447" s="174" t="s">
        <v>183</v>
      </c>
      <c r="E447" s="175" t="s">
        <v>852</v>
      </c>
      <c r="F447" s="176" t="s">
        <v>853</v>
      </c>
      <c r="G447" s="177" t="s">
        <v>674</v>
      </c>
      <c r="H447" s="239"/>
      <c r="I447" s="179"/>
      <c r="J447" s="180">
        <f>ROUND(I447*H447,2)</f>
        <v>0</v>
      </c>
      <c r="K447" s="176" t="s">
        <v>187</v>
      </c>
      <c r="L447" s="36"/>
      <c r="M447" s="181" t="s">
        <v>3</v>
      </c>
      <c r="N447" s="182" t="s">
        <v>41</v>
      </c>
      <c r="O447" s="37"/>
      <c r="P447" s="183">
        <f>O447*H447</f>
        <v>0</v>
      </c>
      <c r="Q447" s="183">
        <v>0</v>
      </c>
      <c r="R447" s="183">
        <f>Q447*H447</f>
        <v>0</v>
      </c>
      <c r="S447" s="183">
        <v>0</v>
      </c>
      <c r="T447" s="184">
        <f>S447*H447</f>
        <v>0</v>
      </c>
      <c r="AR447" s="19" t="s">
        <v>293</v>
      </c>
      <c r="AT447" s="19" t="s">
        <v>183</v>
      </c>
      <c r="AU447" s="19" t="s">
        <v>79</v>
      </c>
      <c r="AY447" s="19" t="s">
        <v>181</v>
      </c>
      <c r="BE447" s="185">
        <f>IF(N447="základní",J447,0)</f>
        <v>0</v>
      </c>
      <c r="BF447" s="185">
        <f>IF(N447="snížená",J447,0)</f>
        <v>0</v>
      </c>
      <c r="BG447" s="185">
        <f>IF(N447="zákl. přenesená",J447,0)</f>
        <v>0</v>
      </c>
      <c r="BH447" s="185">
        <f>IF(N447="sníž. přenesená",J447,0)</f>
        <v>0</v>
      </c>
      <c r="BI447" s="185">
        <f>IF(N447="nulová",J447,0)</f>
        <v>0</v>
      </c>
      <c r="BJ447" s="19" t="s">
        <v>77</v>
      </c>
      <c r="BK447" s="185">
        <f>ROUND(I447*H447,2)</f>
        <v>0</v>
      </c>
      <c r="BL447" s="19" t="s">
        <v>293</v>
      </c>
      <c r="BM447" s="19" t="s">
        <v>854</v>
      </c>
    </row>
    <row r="448" spans="2:63" s="11" customFormat="1" ht="29.85" customHeight="1">
      <c r="B448" s="159"/>
      <c r="D448" s="170" t="s">
        <v>69</v>
      </c>
      <c r="E448" s="171" t="s">
        <v>855</v>
      </c>
      <c r="F448" s="171" t="s">
        <v>856</v>
      </c>
      <c r="I448" s="162"/>
      <c r="J448" s="172">
        <f>BK448</f>
        <v>0</v>
      </c>
      <c r="L448" s="159"/>
      <c r="M448" s="164"/>
      <c r="N448" s="165"/>
      <c r="O448" s="165"/>
      <c r="P448" s="166">
        <f>SUM(P449:P461)</f>
        <v>0</v>
      </c>
      <c r="Q448" s="165"/>
      <c r="R448" s="166">
        <f>SUM(R449:R461)</f>
        <v>0</v>
      </c>
      <c r="S448" s="165"/>
      <c r="T448" s="167">
        <f>SUM(T449:T461)</f>
        <v>0</v>
      </c>
      <c r="AR448" s="160" t="s">
        <v>79</v>
      </c>
      <c r="AT448" s="168" t="s">
        <v>69</v>
      </c>
      <c r="AU448" s="168" t="s">
        <v>77</v>
      </c>
      <c r="AY448" s="160" t="s">
        <v>181</v>
      </c>
      <c r="BK448" s="169">
        <f>SUM(BK449:BK461)</f>
        <v>0</v>
      </c>
    </row>
    <row r="449" spans="2:65" s="1" customFormat="1" ht="22.5" customHeight="1">
      <c r="B449" s="173"/>
      <c r="C449" s="174" t="s">
        <v>857</v>
      </c>
      <c r="D449" s="174" t="s">
        <v>183</v>
      </c>
      <c r="E449" s="175" t="s">
        <v>858</v>
      </c>
      <c r="F449" s="176" t="s">
        <v>859</v>
      </c>
      <c r="G449" s="177" t="s">
        <v>860</v>
      </c>
      <c r="H449" s="178">
        <v>89.3</v>
      </c>
      <c r="I449" s="179"/>
      <c r="J449" s="180">
        <f>ROUND(I449*H449,2)</f>
        <v>0</v>
      </c>
      <c r="K449" s="176" t="s">
        <v>3</v>
      </c>
      <c r="L449" s="36"/>
      <c r="M449" s="181" t="s">
        <v>3</v>
      </c>
      <c r="N449" s="182" t="s">
        <v>41</v>
      </c>
      <c r="O449" s="37"/>
      <c r="P449" s="183">
        <f>O449*H449</f>
        <v>0</v>
      </c>
      <c r="Q449" s="183">
        <v>0</v>
      </c>
      <c r="R449" s="183">
        <f>Q449*H449</f>
        <v>0</v>
      </c>
      <c r="S449" s="183">
        <v>0</v>
      </c>
      <c r="T449" s="184">
        <f>S449*H449</f>
        <v>0</v>
      </c>
      <c r="AR449" s="19" t="s">
        <v>293</v>
      </c>
      <c r="AT449" s="19" t="s">
        <v>183</v>
      </c>
      <c r="AU449" s="19" t="s">
        <v>79</v>
      </c>
      <c r="AY449" s="19" t="s">
        <v>181</v>
      </c>
      <c r="BE449" s="185">
        <f>IF(N449="základní",J449,0)</f>
        <v>0</v>
      </c>
      <c r="BF449" s="185">
        <f>IF(N449="snížená",J449,0)</f>
        <v>0</v>
      </c>
      <c r="BG449" s="185">
        <f>IF(N449="zákl. přenesená",J449,0)</f>
        <v>0</v>
      </c>
      <c r="BH449" s="185">
        <f>IF(N449="sníž. přenesená",J449,0)</f>
        <v>0</v>
      </c>
      <c r="BI449" s="185">
        <f>IF(N449="nulová",J449,0)</f>
        <v>0</v>
      </c>
      <c r="BJ449" s="19" t="s">
        <v>77</v>
      </c>
      <c r="BK449" s="185">
        <f>ROUND(I449*H449,2)</f>
        <v>0</v>
      </c>
      <c r="BL449" s="19" t="s">
        <v>293</v>
      </c>
      <c r="BM449" s="19" t="s">
        <v>861</v>
      </c>
    </row>
    <row r="450" spans="2:47" s="1" customFormat="1" ht="27">
      <c r="B450" s="36"/>
      <c r="D450" s="196" t="s">
        <v>628</v>
      </c>
      <c r="F450" s="240" t="s">
        <v>862</v>
      </c>
      <c r="I450" s="238"/>
      <c r="L450" s="36"/>
      <c r="M450" s="65"/>
      <c r="N450" s="37"/>
      <c r="O450" s="37"/>
      <c r="P450" s="37"/>
      <c r="Q450" s="37"/>
      <c r="R450" s="37"/>
      <c r="S450" s="37"/>
      <c r="T450" s="66"/>
      <c r="AT450" s="19" t="s">
        <v>628</v>
      </c>
      <c r="AU450" s="19" t="s">
        <v>79</v>
      </c>
    </row>
    <row r="451" spans="2:65" s="1" customFormat="1" ht="22.5" customHeight="1">
      <c r="B451" s="173"/>
      <c r="C451" s="174" t="s">
        <v>863</v>
      </c>
      <c r="D451" s="174" t="s">
        <v>183</v>
      </c>
      <c r="E451" s="175" t="s">
        <v>864</v>
      </c>
      <c r="F451" s="176" t="s">
        <v>865</v>
      </c>
      <c r="G451" s="177" t="s">
        <v>860</v>
      </c>
      <c r="H451" s="178">
        <v>251</v>
      </c>
      <c r="I451" s="179"/>
      <c r="J451" s="180">
        <f>ROUND(I451*H451,2)</f>
        <v>0</v>
      </c>
      <c r="K451" s="176" t="s">
        <v>3</v>
      </c>
      <c r="L451" s="36"/>
      <c r="M451" s="181" t="s">
        <v>3</v>
      </c>
      <c r="N451" s="182" t="s">
        <v>41</v>
      </c>
      <c r="O451" s="37"/>
      <c r="P451" s="183">
        <f>O451*H451</f>
        <v>0</v>
      </c>
      <c r="Q451" s="183">
        <v>0</v>
      </c>
      <c r="R451" s="183">
        <f>Q451*H451</f>
        <v>0</v>
      </c>
      <c r="S451" s="183">
        <v>0</v>
      </c>
      <c r="T451" s="184">
        <f>S451*H451</f>
        <v>0</v>
      </c>
      <c r="AR451" s="19" t="s">
        <v>293</v>
      </c>
      <c r="AT451" s="19" t="s">
        <v>183</v>
      </c>
      <c r="AU451" s="19" t="s">
        <v>79</v>
      </c>
      <c r="AY451" s="19" t="s">
        <v>181</v>
      </c>
      <c r="BE451" s="185">
        <f>IF(N451="základní",J451,0)</f>
        <v>0</v>
      </c>
      <c r="BF451" s="185">
        <f>IF(N451="snížená",J451,0)</f>
        <v>0</v>
      </c>
      <c r="BG451" s="185">
        <f>IF(N451="zákl. přenesená",J451,0)</f>
        <v>0</v>
      </c>
      <c r="BH451" s="185">
        <f>IF(N451="sníž. přenesená",J451,0)</f>
        <v>0</v>
      </c>
      <c r="BI451" s="185">
        <f>IF(N451="nulová",J451,0)</f>
        <v>0</v>
      </c>
      <c r="BJ451" s="19" t="s">
        <v>77</v>
      </c>
      <c r="BK451" s="185">
        <f>ROUND(I451*H451,2)</f>
        <v>0</v>
      </c>
      <c r="BL451" s="19" t="s">
        <v>293</v>
      </c>
      <c r="BM451" s="19" t="s">
        <v>866</v>
      </c>
    </row>
    <row r="452" spans="2:47" s="1" customFormat="1" ht="27">
      <c r="B452" s="36"/>
      <c r="D452" s="196" t="s">
        <v>628</v>
      </c>
      <c r="F452" s="240" t="s">
        <v>862</v>
      </c>
      <c r="I452" s="238"/>
      <c r="L452" s="36"/>
      <c r="M452" s="65"/>
      <c r="N452" s="37"/>
      <c r="O452" s="37"/>
      <c r="P452" s="37"/>
      <c r="Q452" s="37"/>
      <c r="R452" s="37"/>
      <c r="S452" s="37"/>
      <c r="T452" s="66"/>
      <c r="AT452" s="19" t="s">
        <v>628</v>
      </c>
      <c r="AU452" s="19" t="s">
        <v>79</v>
      </c>
    </row>
    <row r="453" spans="2:65" s="1" customFormat="1" ht="31.5" customHeight="1">
      <c r="B453" s="173"/>
      <c r="C453" s="174" t="s">
        <v>867</v>
      </c>
      <c r="D453" s="174" t="s">
        <v>183</v>
      </c>
      <c r="E453" s="175" t="s">
        <v>868</v>
      </c>
      <c r="F453" s="176" t="s">
        <v>869</v>
      </c>
      <c r="G453" s="177" t="s">
        <v>815</v>
      </c>
      <c r="H453" s="178">
        <v>2</v>
      </c>
      <c r="I453" s="179"/>
      <c r="J453" s="180">
        <f>ROUND(I453*H453,2)</f>
        <v>0</v>
      </c>
      <c r="K453" s="176" t="s">
        <v>3</v>
      </c>
      <c r="L453" s="36"/>
      <c r="M453" s="181" t="s">
        <v>3</v>
      </c>
      <c r="N453" s="182" t="s">
        <v>41</v>
      </c>
      <c r="O453" s="37"/>
      <c r="P453" s="183">
        <f>O453*H453</f>
        <v>0</v>
      </c>
      <c r="Q453" s="183">
        <v>0</v>
      </c>
      <c r="R453" s="183">
        <f>Q453*H453</f>
        <v>0</v>
      </c>
      <c r="S453" s="183">
        <v>0</v>
      </c>
      <c r="T453" s="184">
        <f>S453*H453</f>
        <v>0</v>
      </c>
      <c r="AR453" s="19" t="s">
        <v>293</v>
      </c>
      <c r="AT453" s="19" t="s">
        <v>183</v>
      </c>
      <c r="AU453" s="19" t="s">
        <v>79</v>
      </c>
      <c r="AY453" s="19" t="s">
        <v>181</v>
      </c>
      <c r="BE453" s="185">
        <f>IF(N453="základní",J453,0)</f>
        <v>0</v>
      </c>
      <c r="BF453" s="185">
        <f>IF(N453="snížená",J453,0)</f>
        <v>0</v>
      </c>
      <c r="BG453" s="185">
        <f>IF(N453="zákl. přenesená",J453,0)</f>
        <v>0</v>
      </c>
      <c r="BH453" s="185">
        <f>IF(N453="sníž. přenesená",J453,0)</f>
        <v>0</v>
      </c>
      <c r="BI453" s="185">
        <f>IF(N453="nulová",J453,0)</f>
        <v>0</v>
      </c>
      <c r="BJ453" s="19" t="s">
        <v>77</v>
      </c>
      <c r="BK453" s="185">
        <f>ROUND(I453*H453,2)</f>
        <v>0</v>
      </c>
      <c r="BL453" s="19" t="s">
        <v>293</v>
      </c>
      <c r="BM453" s="19" t="s">
        <v>870</v>
      </c>
    </row>
    <row r="454" spans="2:47" s="1" customFormat="1" ht="27">
      <c r="B454" s="36"/>
      <c r="D454" s="196" t="s">
        <v>628</v>
      </c>
      <c r="F454" s="240" t="s">
        <v>862</v>
      </c>
      <c r="I454" s="238"/>
      <c r="L454" s="36"/>
      <c r="M454" s="65"/>
      <c r="N454" s="37"/>
      <c r="O454" s="37"/>
      <c r="P454" s="37"/>
      <c r="Q454" s="37"/>
      <c r="R454" s="37"/>
      <c r="S454" s="37"/>
      <c r="T454" s="66"/>
      <c r="AT454" s="19" t="s">
        <v>628</v>
      </c>
      <c r="AU454" s="19" t="s">
        <v>79</v>
      </c>
    </row>
    <row r="455" spans="2:65" s="1" customFormat="1" ht="31.5" customHeight="1">
      <c r="B455" s="173"/>
      <c r="C455" s="174" t="s">
        <v>871</v>
      </c>
      <c r="D455" s="174" t="s">
        <v>183</v>
      </c>
      <c r="E455" s="175" t="s">
        <v>872</v>
      </c>
      <c r="F455" s="176" t="s">
        <v>873</v>
      </c>
      <c r="G455" s="177" t="s">
        <v>815</v>
      </c>
      <c r="H455" s="178">
        <v>4</v>
      </c>
      <c r="I455" s="179"/>
      <c r="J455" s="180">
        <f>ROUND(I455*H455,2)</f>
        <v>0</v>
      </c>
      <c r="K455" s="176" t="s">
        <v>3</v>
      </c>
      <c r="L455" s="36"/>
      <c r="M455" s="181" t="s">
        <v>3</v>
      </c>
      <c r="N455" s="182" t="s">
        <v>41</v>
      </c>
      <c r="O455" s="37"/>
      <c r="P455" s="183">
        <f>O455*H455</f>
        <v>0</v>
      </c>
      <c r="Q455" s="183">
        <v>0</v>
      </c>
      <c r="R455" s="183">
        <f>Q455*H455</f>
        <v>0</v>
      </c>
      <c r="S455" s="183">
        <v>0</v>
      </c>
      <c r="T455" s="184">
        <f>S455*H455</f>
        <v>0</v>
      </c>
      <c r="AR455" s="19" t="s">
        <v>293</v>
      </c>
      <c r="AT455" s="19" t="s">
        <v>183</v>
      </c>
      <c r="AU455" s="19" t="s">
        <v>79</v>
      </c>
      <c r="AY455" s="19" t="s">
        <v>181</v>
      </c>
      <c r="BE455" s="185">
        <f>IF(N455="základní",J455,0)</f>
        <v>0</v>
      </c>
      <c r="BF455" s="185">
        <f>IF(N455="snížená",J455,0)</f>
        <v>0</v>
      </c>
      <c r="BG455" s="185">
        <f>IF(N455="zákl. přenesená",J455,0)</f>
        <v>0</v>
      </c>
      <c r="BH455" s="185">
        <f>IF(N455="sníž. přenesená",J455,0)</f>
        <v>0</v>
      </c>
      <c r="BI455" s="185">
        <f>IF(N455="nulová",J455,0)</f>
        <v>0</v>
      </c>
      <c r="BJ455" s="19" t="s">
        <v>77</v>
      </c>
      <c r="BK455" s="185">
        <f>ROUND(I455*H455,2)</f>
        <v>0</v>
      </c>
      <c r="BL455" s="19" t="s">
        <v>293</v>
      </c>
      <c r="BM455" s="19" t="s">
        <v>874</v>
      </c>
    </row>
    <row r="456" spans="2:47" s="1" customFormat="1" ht="27">
      <c r="B456" s="36"/>
      <c r="D456" s="196" t="s">
        <v>628</v>
      </c>
      <c r="F456" s="240" t="s">
        <v>862</v>
      </c>
      <c r="I456" s="238"/>
      <c r="L456" s="36"/>
      <c r="M456" s="65"/>
      <c r="N456" s="37"/>
      <c r="O456" s="37"/>
      <c r="P456" s="37"/>
      <c r="Q456" s="37"/>
      <c r="R456" s="37"/>
      <c r="S456" s="37"/>
      <c r="T456" s="66"/>
      <c r="AT456" s="19" t="s">
        <v>628</v>
      </c>
      <c r="AU456" s="19" t="s">
        <v>79</v>
      </c>
    </row>
    <row r="457" spans="2:65" s="1" customFormat="1" ht="31.5" customHeight="1">
      <c r="B457" s="173"/>
      <c r="C457" s="174" t="s">
        <v>875</v>
      </c>
      <c r="D457" s="174" t="s">
        <v>183</v>
      </c>
      <c r="E457" s="175" t="s">
        <v>876</v>
      </c>
      <c r="F457" s="176" t="s">
        <v>877</v>
      </c>
      <c r="G457" s="177" t="s">
        <v>815</v>
      </c>
      <c r="H457" s="178">
        <v>1</v>
      </c>
      <c r="I457" s="179"/>
      <c r="J457" s="180">
        <f>ROUND(I457*H457,2)</f>
        <v>0</v>
      </c>
      <c r="K457" s="176" t="s">
        <v>3</v>
      </c>
      <c r="L457" s="36"/>
      <c r="M457" s="181" t="s">
        <v>3</v>
      </c>
      <c r="N457" s="182" t="s">
        <v>41</v>
      </c>
      <c r="O457" s="37"/>
      <c r="P457" s="183">
        <f>O457*H457</f>
        <v>0</v>
      </c>
      <c r="Q457" s="183">
        <v>0</v>
      </c>
      <c r="R457" s="183">
        <f>Q457*H457</f>
        <v>0</v>
      </c>
      <c r="S457" s="183">
        <v>0</v>
      </c>
      <c r="T457" s="184">
        <f>S457*H457</f>
        <v>0</v>
      </c>
      <c r="AR457" s="19" t="s">
        <v>293</v>
      </c>
      <c r="AT457" s="19" t="s">
        <v>183</v>
      </c>
      <c r="AU457" s="19" t="s">
        <v>79</v>
      </c>
      <c r="AY457" s="19" t="s">
        <v>181</v>
      </c>
      <c r="BE457" s="185">
        <f>IF(N457="základní",J457,0)</f>
        <v>0</v>
      </c>
      <c r="BF457" s="185">
        <f>IF(N457="snížená",J457,0)</f>
        <v>0</v>
      </c>
      <c r="BG457" s="185">
        <f>IF(N457="zákl. přenesená",J457,0)</f>
        <v>0</v>
      </c>
      <c r="BH457" s="185">
        <f>IF(N457="sníž. přenesená",J457,0)</f>
        <v>0</v>
      </c>
      <c r="BI457" s="185">
        <f>IF(N457="nulová",J457,0)</f>
        <v>0</v>
      </c>
      <c r="BJ457" s="19" t="s">
        <v>77</v>
      </c>
      <c r="BK457" s="185">
        <f>ROUND(I457*H457,2)</f>
        <v>0</v>
      </c>
      <c r="BL457" s="19" t="s">
        <v>293</v>
      </c>
      <c r="BM457" s="19" t="s">
        <v>878</v>
      </c>
    </row>
    <row r="458" spans="2:47" s="1" customFormat="1" ht="27">
      <c r="B458" s="36"/>
      <c r="D458" s="196" t="s">
        <v>628</v>
      </c>
      <c r="F458" s="240" t="s">
        <v>862</v>
      </c>
      <c r="I458" s="238"/>
      <c r="L458" s="36"/>
      <c r="M458" s="65"/>
      <c r="N458" s="37"/>
      <c r="O458" s="37"/>
      <c r="P458" s="37"/>
      <c r="Q458" s="37"/>
      <c r="R458" s="37"/>
      <c r="S458" s="37"/>
      <c r="T458" s="66"/>
      <c r="AT458" s="19" t="s">
        <v>628</v>
      </c>
      <c r="AU458" s="19" t="s">
        <v>79</v>
      </c>
    </row>
    <row r="459" spans="2:65" s="1" customFormat="1" ht="22.5" customHeight="1">
      <c r="B459" s="173"/>
      <c r="C459" s="174" t="s">
        <v>879</v>
      </c>
      <c r="D459" s="174" t="s">
        <v>183</v>
      </c>
      <c r="E459" s="175" t="s">
        <v>880</v>
      </c>
      <c r="F459" s="176" t="s">
        <v>881</v>
      </c>
      <c r="G459" s="177" t="s">
        <v>860</v>
      </c>
      <c r="H459" s="178">
        <v>240</v>
      </c>
      <c r="I459" s="179"/>
      <c r="J459" s="180">
        <f>ROUND(I459*H459,2)</f>
        <v>0</v>
      </c>
      <c r="K459" s="176" t="s">
        <v>3</v>
      </c>
      <c r="L459" s="36"/>
      <c r="M459" s="181" t="s">
        <v>3</v>
      </c>
      <c r="N459" s="182" t="s">
        <v>41</v>
      </c>
      <c r="O459" s="37"/>
      <c r="P459" s="183">
        <f>O459*H459</f>
        <v>0</v>
      </c>
      <c r="Q459" s="183">
        <v>0</v>
      </c>
      <c r="R459" s="183">
        <f>Q459*H459</f>
        <v>0</v>
      </c>
      <c r="S459" s="183">
        <v>0</v>
      </c>
      <c r="T459" s="184">
        <f>S459*H459</f>
        <v>0</v>
      </c>
      <c r="AR459" s="19" t="s">
        <v>293</v>
      </c>
      <c r="AT459" s="19" t="s">
        <v>183</v>
      </c>
      <c r="AU459" s="19" t="s">
        <v>79</v>
      </c>
      <c r="AY459" s="19" t="s">
        <v>181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9" t="s">
        <v>77</v>
      </c>
      <c r="BK459" s="185">
        <f>ROUND(I459*H459,2)</f>
        <v>0</v>
      </c>
      <c r="BL459" s="19" t="s">
        <v>293</v>
      </c>
      <c r="BM459" s="19" t="s">
        <v>882</v>
      </c>
    </row>
    <row r="460" spans="2:47" s="1" customFormat="1" ht="27">
      <c r="B460" s="36"/>
      <c r="D460" s="196" t="s">
        <v>628</v>
      </c>
      <c r="F460" s="240" t="s">
        <v>862</v>
      </c>
      <c r="I460" s="238"/>
      <c r="L460" s="36"/>
      <c r="M460" s="65"/>
      <c r="N460" s="37"/>
      <c r="O460" s="37"/>
      <c r="P460" s="37"/>
      <c r="Q460" s="37"/>
      <c r="R460" s="37"/>
      <c r="S460" s="37"/>
      <c r="T460" s="66"/>
      <c r="AT460" s="19" t="s">
        <v>628</v>
      </c>
      <c r="AU460" s="19" t="s">
        <v>79</v>
      </c>
    </row>
    <row r="461" spans="2:65" s="1" customFormat="1" ht="22.5" customHeight="1">
      <c r="B461" s="173"/>
      <c r="C461" s="174" t="s">
        <v>883</v>
      </c>
      <c r="D461" s="174" t="s">
        <v>183</v>
      </c>
      <c r="E461" s="175" t="s">
        <v>884</v>
      </c>
      <c r="F461" s="176" t="s">
        <v>885</v>
      </c>
      <c r="G461" s="177" t="s">
        <v>674</v>
      </c>
      <c r="H461" s="239"/>
      <c r="I461" s="179"/>
      <c r="J461" s="180">
        <f>ROUND(I461*H461,2)</f>
        <v>0</v>
      </c>
      <c r="K461" s="176" t="s">
        <v>187</v>
      </c>
      <c r="L461" s="36"/>
      <c r="M461" s="181" t="s">
        <v>3</v>
      </c>
      <c r="N461" s="182" t="s">
        <v>41</v>
      </c>
      <c r="O461" s="37"/>
      <c r="P461" s="183">
        <f>O461*H461</f>
        <v>0</v>
      </c>
      <c r="Q461" s="183">
        <v>0</v>
      </c>
      <c r="R461" s="183">
        <f>Q461*H461</f>
        <v>0</v>
      </c>
      <c r="S461" s="183">
        <v>0</v>
      </c>
      <c r="T461" s="184">
        <f>S461*H461</f>
        <v>0</v>
      </c>
      <c r="AR461" s="19" t="s">
        <v>293</v>
      </c>
      <c r="AT461" s="19" t="s">
        <v>183</v>
      </c>
      <c r="AU461" s="19" t="s">
        <v>79</v>
      </c>
      <c r="AY461" s="19" t="s">
        <v>181</v>
      </c>
      <c r="BE461" s="185">
        <f>IF(N461="základní",J461,0)</f>
        <v>0</v>
      </c>
      <c r="BF461" s="185">
        <f>IF(N461="snížená",J461,0)</f>
        <v>0</v>
      </c>
      <c r="BG461" s="185">
        <f>IF(N461="zákl. přenesená",J461,0)</f>
        <v>0</v>
      </c>
      <c r="BH461" s="185">
        <f>IF(N461="sníž. přenesená",J461,0)</f>
        <v>0</v>
      </c>
      <c r="BI461" s="185">
        <f>IF(N461="nulová",J461,0)</f>
        <v>0</v>
      </c>
      <c r="BJ461" s="19" t="s">
        <v>77</v>
      </c>
      <c r="BK461" s="185">
        <f>ROUND(I461*H461,2)</f>
        <v>0</v>
      </c>
      <c r="BL461" s="19" t="s">
        <v>293</v>
      </c>
      <c r="BM461" s="19" t="s">
        <v>886</v>
      </c>
    </row>
    <row r="462" spans="2:63" s="11" customFormat="1" ht="29.85" customHeight="1">
      <c r="B462" s="159"/>
      <c r="D462" s="170" t="s">
        <v>69</v>
      </c>
      <c r="E462" s="171" t="s">
        <v>887</v>
      </c>
      <c r="F462" s="171" t="s">
        <v>888</v>
      </c>
      <c r="I462" s="162"/>
      <c r="J462" s="172">
        <f>BK462</f>
        <v>0</v>
      </c>
      <c r="L462" s="159"/>
      <c r="M462" s="164"/>
      <c r="N462" s="165"/>
      <c r="O462" s="165"/>
      <c r="P462" s="166">
        <f>SUM(P463:P487)</f>
        <v>0</v>
      </c>
      <c r="Q462" s="165"/>
      <c r="R462" s="166">
        <f>SUM(R463:R487)</f>
        <v>1.3855708599999998</v>
      </c>
      <c r="S462" s="165"/>
      <c r="T462" s="167">
        <f>SUM(T463:T487)</f>
        <v>0</v>
      </c>
      <c r="AR462" s="160" t="s">
        <v>79</v>
      </c>
      <c r="AT462" s="168" t="s">
        <v>69</v>
      </c>
      <c r="AU462" s="168" t="s">
        <v>77</v>
      </c>
      <c r="AY462" s="160" t="s">
        <v>181</v>
      </c>
      <c r="BK462" s="169">
        <f>SUM(BK463:BK487)</f>
        <v>0</v>
      </c>
    </row>
    <row r="463" spans="2:65" s="1" customFormat="1" ht="22.5" customHeight="1">
      <c r="B463" s="173"/>
      <c r="C463" s="174" t="s">
        <v>889</v>
      </c>
      <c r="D463" s="174" t="s">
        <v>183</v>
      </c>
      <c r="E463" s="175" t="s">
        <v>890</v>
      </c>
      <c r="F463" s="176" t="s">
        <v>891</v>
      </c>
      <c r="G463" s="177" t="s">
        <v>243</v>
      </c>
      <c r="H463" s="178">
        <v>44.5</v>
      </c>
      <c r="I463" s="179"/>
      <c r="J463" s="180">
        <f>ROUND(I463*H463,2)</f>
        <v>0</v>
      </c>
      <c r="K463" s="176" t="s">
        <v>187</v>
      </c>
      <c r="L463" s="36"/>
      <c r="M463" s="181" t="s">
        <v>3</v>
      </c>
      <c r="N463" s="182" t="s">
        <v>41</v>
      </c>
      <c r="O463" s="37"/>
      <c r="P463" s="183">
        <f>O463*H463</f>
        <v>0</v>
      </c>
      <c r="Q463" s="183">
        <v>0.00062</v>
      </c>
      <c r="R463" s="183">
        <f>Q463*H463</f>
        <v>0.02759</v>
      </c>
      <c r="S463" s="183">
        <v>0</v>
      </c>
      <c r="T463" s="184">
        <f>S463*H463</f>
        <v>0</v>
      </c>
      <c r="AR463" s="19" t="s">
        <v>293</v>
      </c>
      <c r="AT463" s="19" t="s">
        <v>183</v>
      </c>
      <c r="AU463" s="19" t="s">
        <v>79</v>
      </c>
      <c r="AY463" s="19" t="s">
        <v>181</v>
      </c>
      <c r="BE463" s="185">
        <f>IF(N463="základní",J463,0)</f>
        <v>0</v>
      </c>
      <c r="BF463" s="185">
        <f>IF(N463="snížená",J463,0)</f>
        <v>0</v>
      </c>
      <c r="BG463" s="185">
        <f>IF(N463="zákl. přenesená",J463,0)</f>
        <v>0</v>
      </c>
      <c r="BH463" s="185">
        <f>IF(N463="sníž. přenesená",J463,0)</f>
        <v>0</v>
      </c>
      <c r="BI463" s="185">
        <f>IF(N463="nulová",J463,0)</f>
        <v>0</v>
      </c>
      <c r="BJ463" s="19" t="s">
        <v>77</v>
      </c>
      <c r="BK463" s="185">
        <f>ROUND(I463*H463,2)</f>
        <v>0</v>
      </c>
      <c r="BL463" s="19" t="s">
        <v>293</v>
      </c>
      <c r="BM463" s="19" t="s">
        <v>892</v>
      </c>
    </row>
    <row r="464" spans="2:51" s="12" customFormat="1" ht="13.5">
      <c r="B464" s="186"/>
      <c r="D464" s="187" t="s">
        <v>190</v>
      </c>
      <c r="E464" s="188" t="s">
        <v>3</v>
      </c>
      <c r="F464" s="189" t="s">
        <v>893</v>
      </c>
      <c r="H464" s="190">
        <v>20.3</v>
      </c>
      <c r="I464" s="191"/>
      <c r="L464" s="186"/>
      <c r="M464" s="192"/>
      <c r="N464" s="193"/>
      <c r="O464" s="193"/>
      <c r="P464" s="193"/>
      <c r="Q464" s="193"/>
      <c r="R464" s="193"/>
      <c r="S464" s="193"/>
      <c r="T464" s="194"/>
      <c r="AT464" s="188" t="s">
        <v>190</v>
      </c>
      <c r="AU464" s="188" t="s">
        <v>79</v>
      </c>
      <c r="AV464" s="12" t="s">
        <v>79</v>
      </c>
      <c r="AW464" s="12" t="s">
        <v>33</v>
      </c>
      <c r="AX464" s="12" t="s">
        <v>70</v>
      </c>
      <c r="AY464" s="188" t="s">
        <v>181</v>
      </c>
    </row>
    <row r="465" spans="2:51" s="12" customFormat="1" ht="13.5">
      <c r="B465" s="186"/>
      <c r="D465" s="187" t="s">
        <v>190</v>
      </c>
      <c r="E465" s="188" t="s">
        <v>3</v>
      </c>
      <c r="F465" s="189" t="s">
        <v>894</v>
      </c>
      <c r="H465" s="190">
        <v>16</v>
      </c>
      <c r="I465" s="191"/>
      <c r="L465" s="186"/>
      <c r="M465" s="192"/>
      <c r="N465" s="193"/>
      <c r="O465" s="193"/>
      <c r="P465" s="193"/>
      <c r="Q465" s="193"/>
      <c r="R465" s="193"/>
      <c r="S465" s="193"/>
      <c r="T465" s="194"/>
      <c r="AT465" s="188" t="s">
        <v>190</v>
      </c>
      <c r="AU465" s="188" t="s">
        <v>79</v>
      </c>
      <c r="AV465" s="12" t="s">
        <v>79</v>
      </c>
      <c r="AW465" s="12" t="s">
        <v>33</v>
      </c>
      <c r="AX465" s="12" t="s">
        <v>70</v>
      </c>
      <c r="AY465" s="188" t="s">
        <v>181</v>
      </c>
    </row>
    <row r="466" spans="2:51" s="12" customFormat="1" ht="13.5">
      <c r="B466" s="186"/>
      <c r="D466" s="187" t="s">
        <v>190</v>
      </c>
      <c r="E466" s="188" t="s">
        <v>3</v>
      </c>
      <c r="F466" s="189" t="s">
        <v>895</v>
      </c>
      <c r="H466" s="190">
        <v>8.2</v>
      </c>
      <c r="I466" s="191"/>
      <c r="L466" s="186"/>
      <c r="M466" s="192"/>
      <c r="N466" s="193"/>
      <c r="O466" s="193"/>
      <c r="P466" s="193"/>
      <c r="Q466" s="193"/>
      <c r="R466" s="193"/>
      <c r="S466" s="193"/>
      <c r="T466" s="194"/>
      <c r="AT466" s="188" t="s">
        <v>190</v>
      </c>
      <c r="AU466" s="188" t="s">
        <v>79</v>
      </c>
      <c r="AV466" s="12" t="s">
        <v>79</v>
      </c>
      <c r="AW466" s="12" t="s">
        <v>33</v>
      </c>
      <c r="AX466" s="12" t="s">
        <v>70</v>
      </c>
      <c r="AY466" s="188" t="s">
        <v>181</v>
      </c>
    </row>
    <row r="467" spans="2:51" s="13" customFormat="1" ht="13.5">
      <c r="B467" s="195"/>
      <c r="D467" s="196" t="s">
        <v>190</v>
      </c>
      <c r="E467" s="197" t="s">
        <v>3</v>
      </c>
      <c r="F467" s="198" t="s">
        <v>194</v>
      </c>
      <c r="H467" s="199">
        <v>44.5</v>
      </c>
      <c r="I467" s="200"/>
      <c r="L467" s="195"/>
      <c r="M467" s="201"/>
      <c r="N467" s="202"/>
      <c r="O467" s="202"/>
      <c r="P467" s="202"/>
      <c r="Q467" s="202"/>
      <c r="R467" s="202"/>
      <c r="S467" s="202"/>
      <c r="T467" s="203"/>
      <c r="AT467" s="204" t="s">
        <v>190</v>
      </c>
      <c r="AU467" s="204" t="s">
        <v>79</v>
      </c>
      <c r="AV467" s="13" t="s">
        <v>188</v>
      </c>
      <c r="AW467" s="13" t="s">
        <v>33</v>
      </c>
      <c r="AX467" s="13" t="s">
        <v>77</v>
      </c>
      <c r="AY467" s="204" t="s">
        <v>181</v>
      </c>
    </row>
    <row r="468" spans="2:65" s="1" customFormat="1" ht="22.5" customHeight="1">
      <c r="B468" s="173"/>
      <c r="C468" s="174" t="s">
        <v>896</v>
      </c>
      <c r="D468" s="174" t="s">
        <v>183</v>
      </c>
      <c r="E468" s="175" t="s">
        <v>897</v>
      </c>
      <c r="F468" s="176" t="s">
        <v>898</v>
      </c>
      <c r="G468" s="177" t="s">
        <v>186</v>
      </c>
      <c r="H468" s="178">
        <v>38.713</v>
      </c>
      <c r="I468" s="179"/>
      <c r="J468" s="180">
        <f>ROUND(I468*H468,2)</f>
        <v>0</v>
      </c>
      <c r="K468" s="176" t="s">
        <v>187</v>
      </c>
      <c r="L468" s="36"/>
      <c r="M468" s="181" t="s">
        <v>3</v>
      </c>
      <c r="N468" s="182" t="s">
        <v>41</v>
      </c>
      <c r="O468" s="37"/>
      <c r="P468" s="183">
        <f>O468*H468</f>
        <v>0</v>
      </c>
      <c r="Q468" s="183">
        <v>0.00367</v>
      </c>
      <c r="R468" s="183">
        <f>Q468*H468</f>
        <v>0.14207671</v>
      </c>
      <c r="S468" s="183">
        <v>0</v>
      </c>
      <c r="T468" s="184">
        <f>S468*H468</f>
        <v>0</v>
      </c>
      <c r="AR468" s="19" t="s">
        <v>293</v>
      </c>
      <c r="AT468" s="19" t="s">
        <v>183</v>
      </c>
      <c r="AU468" s="19" t="s">
        <v>79</v>
      </c>
      <c r="AY468" s="19" t="s">
        <v>181</v>
      </c>
      <c r="BE468" s="185">
        <f>IF(N468="základní",J468,0)</f>
        <v>0</v>
      </c>
      <c r="BF468" s="185">
        <f>IF(N468="snížená",J468,0)</f>
        <v>0</v>
      </c>
      <c r="BG468" s="185">
        <f>IF(N468="zákl. přenesená",J468,0)</f>
        <v>0</v>
      </c>
      <c r="BH468" s="185">
        <f>IF(N468="sníž. přenesená",J468,0)</f>
        <v>0</v>
      </c>
      <c r="BI468" s="185">
        <f>IF(N468="nulová",J468,0)</f>
        <v>0</v>
      </c>
      <c r="BJ468" s="19" t="s">
        <v>77</v>
      </c>
      <c r="BK468" s="185">
        <f>ROUND(I468*H468,2)</f>
        <v>0</v>
      </c>
      <c r="BL468" s="19" t="s">
        <v>293</v>
      </c>
      <c r="BM468" s="19" t="s">
        <v>899</v>
      </c>
    </row>
    <row r="469" spans="2:51" s="14" customFormat="1" ht="13.5">
      <c r="B469" s="205"/>
      <c r="D469" s="187" t="s">
        <v>190</v>
      </c>
      <c r="E469" s="206" t="s">
        <v>3</v>
      </c>
      <c r="F469" s="207" t="s">
        <v>900</v>
      </c>
      <c r="H469" s="208" t="s">
        <v>3</v>
      </c>
      <c r="I469" s="209"/>
      <c r="L469" s="205"/>
      <c r="M469" s="210"/>
      <c r="N469" s="211"/>
      <c r="O469" s="211"/>
      <c r="P469" s="211"/>
      <c r="Q469" s="211"/>
      <c r="R469" s="211"/>
      <c r="S469" s="211"/>
      <c r="T469" s="212"/>
      <c r="AT469" s="208" t="s">
        <v>190</v>
      </c>
      <c r="AU469" s="208" t="s">
        <v>79</v>
      </c>
      <c r="AV469" s="14" t="s">
        <v>77</v>
      </c>
      <c r="AW469" s="14" t="s">
        <v>33</v>
      </c>
      <c r="AX469" s="14" t="s">
        <v>70</v>
      </c>
      <c r="AY469" s="208" t="s">
        <v>181</v>
      </c>
    </row>
    <row r="470" spans="2:51" s="12" customFormat="1" ht="13.5">
      <c r="B470" s="186"/>
      <c r="D470" s="187" t="s">
        <v>190</v>
      </c>
      <c r="E470" s="188" t="s">
        <v>3</v>
      </c>
      <c r="F470" s="189" t="s">
        <v>901</v>
      </c>
      <c r="H470" s="190">
        <v>29.893</v>
      </c>
      <c r="I470" s="191"/>
      <c r="L470" s="186"/>
      <c r="M470" s="192"/>
      <c r="N470" s="193"/>
      <c r="O470" s="193"/>
      <c r="P470" s="193"/>
      <c r="Q470" s="193"/>
      <c r="R470" s="193"/>
      <c r="S470" s="193"/>
      <c r="T470" s="194"/>
      <c r="AT470" s="188" t="s">
        <v>190</v>
      </c>
      <c r="AU470" s="188" t="s">
        <v>79</v>
      </c>
      <c r="AV470" s="12" t="s">
        <v>79</v>
      </c>
      <c r="AW470" s="12" t="s">
        <v>33</v>
      </c>
      <c r="AX470" s="12" t="s">
        <v>70</v>
      </c>
      <c r="AY470" s="188" t="s">
        <v>181</v>
      </c>
    </row>
    <row r="471" spans="2:51" s="15" customFormat="1" ht="13.5">
      <c r="B471" s="213"/>
      <c r="D471" s="187" t="s">
        <v>190</v>
      </c>
      <c r="E471" s="214" t="s">
        <v>117</v>
      </c>
      <c r="F471" s="215" t="s">
        <v>204</v>
      </c>
      <c r="H471" s="216">
        <v>29.893</v>
      </c>
      <c r="I471" s="217"/>
      <c r="L471" s="213"/>
      <c r="M471" s="218"/>
      <c r="N471" s="219"/>
      <c r="O471" s="219"/>
      <c r="P471" s="219"/>
      <c r="Q471" s="219"/>
      <c r="R471" s="219"/>
      <c r="S471" s="219"/>
      <c r="T471" s="220"/>
      <c r="AT471" s="214" t="s">
        <v>190</v>
      </c>
      <c r="AU471" s="214" t="s">
        <v>79</v>
      </c>
      <c r="AV471" s="15" t="s">
        <v>205</v>
      </c>
      <c r="AW471" s="15" t="s">
        <v>33</v>
      </c>
      <c r="AX471" s="15" t="s">
        <v>70</v>
      </c>
      <c r="AY471" s="214" t="s">
        <v>181</v>
      </c>
    </row>
    <row r="472" spans="2:51" s="14" customFormat="1" ht="13.5">
      <c r="B472" s="205"/>
      <c r="D472" s="187" t="s">
        <v>190</v>
      </c>
      <c r="E472" s="206" t="s">
        <v>3</v>
      </c>
      <c r="F472" s="207" t="s">
        <v>392</v>
      </c>
      <c r="H472" s="208" t="s">
        <v>3</v>
      </c>
      <c r="I472" s="209"/>
      <c r="L472" s="205"/>
      <c r="M472" s="210"/>
      <c r="N472" s="211"/>
      <c r="O472" s="211"/>
      <c r="P472" s="211"/>
      <c r="Q472" s="211"/>
      <c r="R472" s="211"/>
      <c r="S472" s="211"/>
      <c r="T472" s="212"/>
      <c r="AT472" s="208" t="s">
        <v>190</v>
      </c>
      <c r="AU472" s="208" t="s">
        <v>79</v>
      </c>
      <c r="AV472" s="14" t="s">
        <v>77</v>
      </c>
      <c r="AW472" s="14" t="s">
        <v>33</v>
      </c>
      <c r="AX472" s="14" t="s">
        <v>70</v>
      </c>
      <c r="AY472" s="208" t="s">
        <v>181</v>
      </c>
    </row>
    <row r="473" spans="2:51" s="12" customFormat="1" ht="13.5">
      <c r="B473" s="186"/>
      <c r="D473" s="187" t="s">
        <v>190</v>
      </c>
      <c r="E473" s="188" t="s">
        <v>3</v>
      </c>
      <c r="F473" s="189" t="s">
        <v>902</v>
      </c>
      <c r="H473" s="190">
        <v>7.57</v>
      </c>
      <c r="I473" s="191"/>
      <c r="L473" s="186"/>
      <c r="M473" s="192"/>
      <c r="N473" s="193"/>
      <c r="O473" s="193"/>
      <c r="P473" s="193"/>
      <c r="Q473" s="193"/>
      <c r="R473" s="193"/>
      <c r="S473" s="193"/>
      <c r="T473" s="194"/>
      <c r="AT473" s="188" t="s">
        <v>190</v>
      </c>
      <c r="AU473" s="188" t="s">
        <v>79</v>
      </c>
      <c r="AV473" s="12" t="s">
        <v>79</v>
      </c>
      <c r="AW473" s="12" t="s">
        <v>33</v>
      </c>
      <c r="AX473" s="12" t="s">
        <v>70</v>
      </c>
      <c r="AY473" s="188" t="s">
        <v>181</v>
      </c>
    </row>
    <row r="474" spans="2:51" s="12" customFormat="1" ht="13.5">
      <c r="B474" s="186"/>
      <c r="D474" s="187" t="s">
        <v>190</v>
      </c>
      <c r="E474" s="188" t="s">
        <v>3</v>
      </c>
      <c r="F474" s="189" t="s">
        <v>903</v>
      </c>
      <c r="H474" s="190">
        <v>1.25</v>
      </c>
      <c r="I474" s="191"/>
      <c r="L474" s="186"/>
      <c r="M474" s="192"/>
      <c r="N474" s="193"/>
      <c r="O474" s="193"/>
      <c r="P474" s="193"/>
      <c r="Q474" s="193"/>
      <c r="R474" s="193"/>
      <c r="S474" s="193"/>
      <c r="T474" s="194"/>
      <c r="AT474" s="188" t="s">
        <v>190</v>
      </c>
      <c r="AU474" s="188" t="s">
        <v>79</v>
      </c>
      <c r="AV474" s="12" t="s">
        <v>79</v>
      </c>
      <c r="AW474" s="12" t="s">
        <v>33</v>
      </c>
      <c r="AX474" s="12" t="s">
        <v>70</v>
      </c>
      <c r="AY474" s="188" t="s">
        <v>181</v>
      </c>
    </row>
    <row r="475" spans="2:51" s="15" customFormat="1" ht="13.5">
      <c r="B475" s="213"/>
      <c r="D475" s="187" t="s">
        <v>190</v>
      </c>
      <c r="E475" s="214" t="s">
        <v>3</v>
      </c>
      <c r="F475" s="215" t="s">
        <v>204</v>
      </c>
      <c r="H475" s="216">
        <v>8.82</v>
      </c>
      <c r="I475" s="217"/>
      <c r="L475" s="213"/>
      <c r="M475" s="218"/>
      <c r="N475" s="219"/>
      <c r="O475" s="219"/>
      <c r="P475" s="219"/>
      <c r="Q475" s="219"/>
      <c r="R475" s="219"/>
      <c r="S475" s="219"/>
      <c r="T475" s="220"/>
      <c r="AT475" s="214" t="s">
        <v>190</v>
      </c>
      <c r="AU475" s="214" t="s">
        <v>79</v>
      </c>
      <c r="AV475" s="15" t="s">
        <v>205</v>
      </c>
      <c r="AW475" s="15" t="s">
        <v>33</v>
      </c>
      <c r="AX475" s="15" t="s">
        <v>70</v>
      </c>
      <c r="AY475" s="214" t="s">
        <v>181</v>
      </c>
    </row>
    <row r="476" spans="2:51" s="13" customFormat="1" ht="13.5">
      <c r="B476" s="195"/>
      <c r="D476" s="196" t="s">
        <v>190</v>
      </c>
      <c r="E476" s="197" t="s">
        <v>103</v>
      </c>
      <c r="F476" s="198" t="s">
        <v>194</v>
      </c>
      <c r="H476" s="199">
        <v>38.713</v>
      </c>
      <c r="I476" s="200"/>
      <c r="L476" s="195"/>
      <c r="M476" s="201"/>
      <c r="N476" s="202"/>
      <c r="O476" s="202"/>
      <c r="P476" s="202"/>
      <c r="Q476" s="202"/>
      <c r="R476" s="202"/>
      <c r="S476" s="202"/>
      <c r="T476" s="203"/>
      <c r="AT476" s="204" t="s">
        <v>190</v>
      </c>
      <c r="AU476" s="204" t="s">
        <v>79</v>
      </c>
      <c r="AV476" s="13" t="s">
        <v>188</v>
      </c>
      <c r="AW476" s="13" t="s">
        <v>33</v>
      </c>
      <c r="AX476" s="13" t="s">
        <v>77</v>
      </c>
      <c r="AY476" s="204" t="s">
        <v>181</v>
      </c>
    </row>
    <row r="477" spans="2:65" s="1" customFormat="1" ht="22.5" customHeight="1">
      <c r="B477" s="173"/>
      <c r="C477" s="227" t="s">
        <v>904</v>
      </c>
      <c r="D477" s="227" t="s">
        <v>315</v>
      </c>
      <c r="E477" s="228" t="s">
        <v>905</v>
      </c>
      <c r="F477" s="229" t="s">
        <v>906</v>
      </c>
      <c r="G477" s="230" t="s">
        <v>186</v>
      </c>
      <c r="H477" s="231">
        <v>47.702</v>
      </c>
      <c r="I477" s="232"/>
      <c r="J477" s="233">
        <f>ROUND(I477*H477,2)</f>
        <v>0</v>
      </c>
      <c r="K477" s="229" t="s">
        <v>3</v>
      </c>
      <c r="L477" s="234"/>
      <c r="M477" s="235" t="s">
        <v>3</v>
      </c>
      <c r="N477" s="236" t="s">
        <v>41</v>
      </c>
      <c r="O477" s="37"/>
      <c r="P477" s="183">
        <f>O477*H477</f>
        <v>0</v>
      </c>
      <c r="Q477" s="183">
        <v>0.0192</v>
      </c>
      <c r="R477" s="183">
        <f>Q477*H477</f>
        <v>0.9158783999999999</v>
      </c>
      <c r="S477" s="183">
        <v>0</v>
      </c>
      <c r="T477" s="184">
        <f>S477*H477</f>
        <v>0</v>
      </c>
      <c r="AR477" s="19" t="s">
        <v>379</v>
      </c>
      <c r="AT477" s="19" t="s">
        <v>315</v>
      </c>
      <c r="AU477" s="19" t="s">
        <v>79</v>
      </c>
      <c r="AY477" s="19" t="s">
        <v>181</v>
      </c>
      <c r="BE477" s="185">
        <f>IF(N477="základní",J477,0)</f>
        <v>0</v>
      </c>
      <c r="BF477" s="185">
        <f>IF(N477="snížená",J477,0)</f>
        <v>0</v>
      </c>
      <c r="BG477" s="185">
        <f>IF(N477="zákl. přenesená",J477,0)</f>
        <v>0</v>
      </c>
      <c r="BH477" s="185">
        <f>IF(N477="sníž. přenesená",J477,0)</f>
        <v>0</v>
      </c>
      <c r="BI477" s="185">
        <f>IF(N477="nulová",J477,0)</f>
        <v>0</v>
      </c>
      <c r="BJ477" s="19" t="s">
        <v>77</v>
      </c>
      <c r="BK477" s="185">
        <f>ROUND(I477*H477,2)</f>
        <v>0</v>
      </c>
      <c r="BL477" s="19" t="s">
        <v>293</v>
      </c>
      <c r="BM477" s="19" t="s">
        <v>907</v>
      </c>
    </row>
    <row r="478" spans="2:51" s="12" customFormat="1" ht="13.5">
      <c r="B478" s="186"/>
      <c r="D478" s="187" t="s">
        <v>190</v>
      </c>
      <c r="E478" s="188" t="s">
        <v>3</v>
      </c>
      <c r="F478" s="189" t="s">
        <v>908</v>
      </c>
      <c r="H478" s="190">
        <v>42.584</v>
      </c>
      <c r="I478" s="191"/>
      <c r="L478" s="186"/>
      <c r="M478" s="192"/>
      <c r="N478" s="193"/>
      <c r="O478" s="193"/>
      <c r="P478" s="193"/>
      <c r="Q478" s="193"/>
      <c r="R478" s="193"/>
      <c r="S478" s="193"/>
      <c r="T478" s="194"/>
      <c r="AT478" s="188" t="s">
        <v>190</v>
      </c>
      <c r="AU478" s="188" t="s">
        <v>79</v>
      </c>
      <c r="AV478" s="12" t="s">
        <v>79</v>
      </c>
      <c r="AW478" s="12" t="s">
        <v>33</v>
      </c>
      <c r="AX478" s="12" t="s">
        <v>70</v>
      </c>
      <c r="AY478" s="188" t="s">
        <v>181</v>
      </c>
    </row>
    <row r="479" spans="2:51" s="12" customFormat="1" ht="13.5">
      <c r="B479" s="186"/>
      <c r="D479" s="187" t="s">
        <v>190</v>
      </c>
      <c r="E479" s="188" t="s">
        <v>3</v>
      </c>
      <c r="F479" s="189" t="s">
        <v>909</v>
      </c>
      <c r="H479" s="190">
        <v>5.118</v>
      </c>
      <c r="I479" s="191"/>
      <c r="L479" s="186"/>
      <c r="M479" s="192"/>
      <c r="N479" s="193"/>
      <c r="O479" s="193"/>
      <c r="P479" s="193"/>
      <c r="Q479" s="193"/>
      <c r="R479" s="193"/>
      <c r="S479" s="193"/>
      <c r="T479" s="194"/>
      <c r="AT479" s="188" t="s">
        <v>190</v>
      </c>
      <c r="AU479" s="188" t="s">
        <v>79</v>
      </c>
      <c r="AV479" s="12" t="s">
        <v>79</v>
      </c>
      <c r="AW479" s="12" t="s">
        <v>33</v>
      </c>
      <c r="AX479" s="12" t="s">
        <v>70</v>
      </c>
      <c r="AY479" s="188" t="s">
        <v>181</v>
      </c>
    </row>
    <row r="480" spans="2:51" s="13" customFormat="1" ht="13.5">
      <c r="B480" s="195"/>
      <c r="D480" s="196" t="s">
        <v>190</v>
      </c>
      <c r="E480" s="197" t="s">
        <v>3</v>
      </c>
      <c r="F480" s="198" t="s">
        <v>194</v>
      </c>
      <c r="H480" s="199">
        <v>47.702</v>
      </c>
      <c r="I480" s="200"/>
      <c r="L480" s="195"/>
      <c r="M480" s="201"/>
      <c r="N480" s="202"/>
      <c r="O480" s="202"/>
      <c r="P480" s="202"/>
      <c r="Q480" s="202"/>
      <c r="R480" s="202"/>
      <c r="S480" s="202"/>
      <c r="T480" s="203"/>
      <c r="AT480" s="204" t="s">
        <v>190</v>
      </c>
      <c r="AU480" s="204" t="s">
        <v>79</v>
      </c>
      <c r="AV480" s="13" t="s">
        <v>188</v>
      </c>
      <c r="AW480" s="13" t="s">
        <v>33</v>
      </c>
      <c r="AX480" s="13" t="s">
        <v>77</v>
      </c>
      <c r="AY480" s="204" t="s">
        <v>181</v>
      </c>
    </row>
    <row r="481" spans="2:65" s="1" customFormat="1" ht="22.5" customHeight="1">
      <c r="B481" s="173"/>
      <c r="C481" s="174" t="s">
        <v>910</v>
      </c>
      <c r="D481" s="174" t="s">
        <v>183</v>
      </c>
      <c r="E481" s="175" t="s">
        <v>911</v>
      </c>
      <c r="F481" s="176" t="s">
        <v>912</v>
      </c>
      <c r="G481" s="177" t="s">
        <v>186</v>
      </c>
      <c r="H481" s="178">
        <v>77.426</v>
      </c>
      <c r="I481" s="179"/>
      <c r="J481" s="180">
        <f>ROUND(I481*H481,2)</f>
        <v>0</v>
      </c>
      <c r="K481" s="176" t="s">
        <v>187</v>
      </c>
      <c r="L481" s="36"/>
      <c r="M481" s="181" t="s">
        <v>3</v>
      </c>
      <c r="N481" s="182" t="s">
        <v>41</v>
      </c>
      <c r="O481" s="37"/>
      <c r="P481" s="183">
        <f>O481*H481</f>
        <v>0</v>
      </c>
      <c r="Q481" s="183">
        <v>0.0003</v>
      </c>
      <c r="R481" s="183">
        <f>Q481*H481</f>
        <v>0.0232278</v>
      </c>
      <c r="S481" s="183">
        <v>0</v>
      </c>
      <c r="T481" s="184">
        <f>S481*H481</f>
        <v>0</v>
      </c>
      <c r="AR481" s="19" t="s">
        <v>293</v>
      </c>
      <c r="AT481" s="19" t="s">
        <v>183</v>
      </c>
      <c r="AU481" s="19" t="s">
        <v>79</v>
      </c>
      <c r="AY481" s="19" t="s">
        <v>181</v>
      </c>
      <c r="BE481" s="185">
        <f>IF(N481="základní",J481,0)</f>
        <v>0</v>
      </c>
      <c r="BF481" s="185">
        <f>IF(N481="snížená",J481,0)</f>
        <v>0</v>
      </c>
      <c r="BG481" s="185">
        <f>IF(N481="zákl. přenesená",J481,0)</f>
        <v>0</v>
      </c>
      <c r="BH481" s="185">
        <f>IF(N481="sníž. přenesená",J481,0)</f>
        <v>0</v>
      </c>
      <c r="BI481" s="185">
        <f>IF(N481="nulová",J481,0)</f>
        <v>0</v>
      </c>
      <c r="BJ481" s="19" t="s">
        <v>77</v>
      </c>
      <c r="BK481" s="185">
        <f>ROUND(I481*H481,2)</f>
        <v>0</v>
      </c>
      <c r="BL481" s="19" t="s">
        <v>293</v>
      </c>
      <c r="BM481" s="19" t="s">
        <v>913</v>
      </c>
    </row>
    <row r="482" spans="2:51" s="12" customFormat="1" ht="13.5">
      <c r="B482" s="186"/>
      <c r="D482" s="196" t="s">
        <v>190</v>
      </c>
      <c r="E482" s="221" t="s">
        <v>3</v>
      </c>
      <c r="F482" s="222" t="s">
        <v>914</v>
      </c>
      <c r="H482" s="223">
        <v>77.426</v>
      </c>
      <c r="I482" s="191"/>
      <c r="L482" s="186"/>
      <c r="M482" s="192"/>
      <c r="N482" s="193"/>
      <c r="O482" s="193"/>
      <c r="P482" s="193"/>
      <c r="Q482" s="193"/>
      <c r="R482" s="193"/>
      <c r="S482" s="193"/>
      <c r="T482" s="194"/>
      <c r="AT482" s="188" t="s">
        <v>190</v>
      </c>
      <c r="AU482" s="188" t="s">
        <v>79</v>
      </c>
      <c r="AV482" s="12" t="s">
        <v>79</v>
      </c>
      <c r="AW482" s="12" t="s">
        <v>33</v>
      </c>
      <c r="AX482" s="12" t="s">
        <v>77</v>
      </c>
      <c r="AY482" s="188" t="s">
        <v>181</v>
      </c>
    </row>
    <row r="483" spans="2:65" s="1" customFormat="1" ht="22.5" customHeight="1">
      <c r="B483" s="173"/>
      <c r="C483" s="174" t="s">
        <v>915</v>
      </c>
      <c r="D483" s="174" t="s">
        <v>183</v>
      </c>
      <c r="E483" s="175" t="s">
        <v>916</v>
      </c>
      <c r="F483" s="176" t="s">
        <v>917</v>
      </c>
      <c r="G483" s="177" t="s">
        <v>312</v>
      </c>
      <c r="H483" s="178">
        <v>36.3</v>
      </c>
      <c r="I483" s="179"/>
      <c r="J483" s="180">
        <f>ROUND(I483*H483,2)</f>
        <v>0</v>
      </c>
      <c r="K483" s="176" t="s">
        <v>187</v>
      </c>
      <c r="L483" s="36"/>
      <c r="M483" s="181" t="s">
        <v>3</v>
      </c>
      <c r="N483" s="182" t="s">
        <v>41</v>
      </c>
      <c r="O483" s="37"/>
      <c r="P483" s="183">
        <f>O483*H483</f>
        <v>0</v>
      </c>
      <c r="Q483" s="183">
        <v>0</v>
      </c>
      <c r="R483" s="183">
        <f>Q483*H483</f>
        <v>0</v>
      </c>
      <c r="S483" s="183">
        <v>0</v>
      </c>
      <c r="T483" s="184">
        <f>S483*H483</f>
        <v>0</v>
      </c>
      <c r="AR483" s="19" t="s">
        <v>293</v>
      </c>
      <c r="AT483" s="19" t="s">
        <v>183</v>
      </c>
      <c r="AU483" s="19" t="s">
        <v>79</v>
      </c>
      <c r="AY483" s="19" t="s">
        <v>181</v>
      </c>
      <c r="BE483" s="185">
        <f>IF(N483="základní",J483,0)</f>
        <v>0</v>
      </c>
      <c r="BF483" s="185">
        <f>IF(N483="snížená",J483,0)</f>
        <v>0</v>
      </c>
      <c r="BG483" s="185">
        <f>IF(N483="zákl. přenesená",J483,0)</f>
        <v>0</v>
      </c>
      <c r="BH483" s="185">
        <f>IF(N483="sníž. přenesená",J483,0)</f>
        <v>0</v>
      </c>
      <c r="BI483" s="185">
        <f>IF(N483="nulová",J483,0)</f>
        <v>0</v>
      </c>
      <c r="BJ483" s="19" t="s">
        <v>77</v>
      </c>
      <c r="BK483" s="185">
        <f>ROUND(I483*H483,2)</f>
        <v>0</v>
      </c>
      <c r="BL483" s="19" t="s">
        <v>293</v>
      </c>
      <c r="BM483" s="19" t="s">
        <v>918</v>
      </c>
    </row>
    <row r="484" spans="2:51" s="12" customFormat="1" ht="13.5">
      <c r="B484" s="186"/>
      <c r="D484" s="196" t="s">
        <v>190</v>
      </c>
      <c r="E484" s="221" t="s">
        <v>3</v>
      </c>
      <c r="F484" s="222" t="s">
        <v>919</v>
      </c>
      <c r="H484" s="223">
        <v>36.3</v>
      </c>
      <c r="I484" s="191"/>
      <c r="L484" s="186"/>
      <c r="M484" s="192"/>
      <c r="N484" s="193"/>
      <c r="O484" s="193"/>
      <c r="P484" s="193"/>
      <c r="Q484" s="193"/>
      <c r="R484" s="193"/>
      <c r="S484" s="193"/>
      <c r="T484" s="194"/>
      <c r="AT484" s="188" t="s">
        <v>190</v>
      </c>
      <c r="AU484" s="188" t="s">
        <v>79</v>
      </c>
      <c r="AV484" s="12" t="s">
        <v>79</v>
      </c>
      <c r="AW484" s="12" t="s">
        <v>33</v>
      </c>
      <c r="AX484" s="12" t="s">
        <v>77</v>
      </c>
      <c r="AY484" s="188" t="s">
        <v>181</v>
      </c>
    </row>
    <row r="485" spans="2:65" s="1" customFormat="1" ht="22.5" customHeight="1">
      <c r="B485" s="173"/>
      <c r="C485" s="174" t="s">
        <v>920</v>
      </c>
      <c r="D485" s="174" t="s">
        <v>183</v>
      </c>
      <c r="E485" s="175" t="s">
        <v>921</v>
      </c>
      <c r="F485" s="176" t="s">
        <v>922</v>
      </c>
      <c r="G485" s="177" t="s">
        <v>186</v>
      </c>
      <c r="H485" s="178">
        <v>38.713</v>
      </c>
      <c r="I485" s="179"/>
      <c r="J485" s="180">
        <f>ROUND(I485*H485,2)</f>
        <v>0</v>
      </c>
      <c r="K485" s="176" t="s">
        <v>187</v>
      </c>
      <c r="L485" s="36"/>
      <c r="M485" s="181" t="s">
        <v>3</v>
      </c>
      <c r="N485" s="182" t="s">
        <v>41</v>
      </c>
      <c r="O485" s="37"/>
      <c r="P485" s="183">
        <f>O485*H485</f>
        <v>0</v>
      </c>
      <c r="Q485" s="183">
        <v>0.00715</v>
      </c>
      <c r="R485" s="183">
        <f>Q485*H485</f>
        <v>0.27679795</v>
      </c>
      <c r="S485" s="183">
        <v>0</v>
      </c>
      <c r="T485" s="184">
        <f>S485*H485</f>
        <v>0</v>
      </c>
      <c r="AR485" s="19" t="s">
        <v>293</v>
      </c>
      <c r="AT485" s="19" t="s">
        <v>183</v>
      </c>
      <c r="AU485" s="19" t="s">
        <v>79</v>
      </c>
      <c r="AY485" s="19" t="s">
        <v>181</v>
      </c>
      <c r="BE485" s="185">
        <f>IF(N485="základní",J485,0)</f>
        <v>0</v>
      </c>
      <c r="BF485" s="185">
        <f>IF(N485="snížená",J485,0)</f>
        <v>0</v>
      </c>
      <c r="BG485" s="185">
        <f>IF(N485="zákl. přenesená",J485,0)</f>
        <v>0</v>
      </c>
      <c r="BH485" s="185">
        <f>IF(N485="sníž. přenesená",J485,0)</f>
        <v>0</v>
      </c>
      <c r="BI485" s="185">
        <f>IF(N485="nulová",J485,0)</f>
        <v>0</v>
      </c>
      <c r="BJ485" s="19" t="s">
        <v>77</v>
      </c>
      <c r="BK485" s="185">
        <f>ROUND(I485*H485,2)</f>
        <v>0</v>
      </c>
      <c r="BL485" s="19" t="s">
        <v>293</v>
      </c>
      <c r="BM485" s="19" t="s">
        <v>923</v>
      </c>
    </row>
    <row r="486" spans="2:51" s="12" customFormat="1" ht="13.5">
      <c r="B486" s="186"/>
      <c r="D486" s="196" t="s">
        <v>190</v>
      </c>
      <c r="E486" s="221" t="s">
        <v>3</v>
      </c>
      <c r="F486" s="222" t="s">
        <v>103</v>
      </c>
      <c r="H486" s="223">
        <v>38.713</v>
      </c>
      <c r="I486" s="191"/>
      <c r="L486" s="186"/>
      <c r="M486" s="192"/>
      <c r="N486" s="193"/>
      <c r="O486" s="193"/>
      <c r="P486" s="193"/>
      <c r="Q486" s="193"/>
      <c r="R486" s="193"/>
      <c r="S486" s="193"/>
      <c r="T486" s="194"/>
      <c r="AT486" s="188" t="s">
        <v>190</v>
      </c>
      <c r="AU486" s="188" t="s">
        <v>79</v>
      </c>
      <c r="AV486" s="12" t="s">
        <v>79</v>
      </c>
      <c r="AW486" s="12" t="s">
        <v>33</v>
      </c>
      <c r="AX486" s="12" t="s">
        <v>77</v>
      </c>
      <c r="AY486" s="188" t="s">
        <v>181</v>
      </c>
    </row>
    <row r="487" spans="2:65" s="1" customFormat="1" ht="22.5" customHeight="1">
      <c r="B487" s="173"/>
      <c r="C487" s="174" t="s">
        <v>924</v>
      </c>
      <c r="D487" s="174" t="s">
        <v>183</v>
      </c>
      <c r="E487" s="175" t="s">
        <v>925</v>
      </c>
      <c r="F487" s="176" t="s">
        <v>926</v>
      </c>
      <c r="G487" s="177" t="s">
        <v>674</v>
      </c>
      <c r="H487" s="239"/>
      <c r="I487" s="179"/>
      <c r="J487" s="180">
        <f>ROUND(I487*H487,2)</f>
        <v>0</v>
      </c>
      <c r="K487" s="176" t="s">
        <v>187</v>
      </c>
      <c r="L487" s="36"/>
      <c r="M487" s="181" t="s">
        <v>3</v>
      </c>
      <c r="N487" s="182" t="s">
        <v>41</v>
      </c>
      <c r="O487" s="37"/>
      <c r="P487" s="183">
        <f>O487*H487</f>
        <v>0</v>
      </c>
      <c r="Q487" s="183">
        <v>0</v>
      </c>
      <c r="R487" s="183">
        <f>Q487*H487</f>
        <v>0</v>
      </c>
      <c r="S487" s="183">
        <v>0</v>
      </c>
      <c r="T487" s="184">
        <f>S487*H487</f>
        <v>0</v>
      </c>
      <c r="AR487" s="19" t="s">
        <v>293</v>
      </c>
      <c r="AT487" s="19" t="s">
        <v>183</v>
      </c>
      <c r="AU487" s="19" t="s">
        <v>79</v>
      </c>
      <c r="AY487" s="19" t="s">
        <v>181</v>
      </c>
      <c r="BE487" s="185">
        <f>IF(N487="základní",J487,0)</f>
        <v>0</v>
      </c>
      <c r="BF487" s="185">
        <f>IF(N487="snížená",J487,0)</f>
        <v>0</v>
      </c>
      <c r="BG487" s="185">
        <f>IF(N487="zákl. přenesená",J487,0)</f>
        <v>0</v>
      </c>
      <c r="BH487" s="185">
        <f>IF(N487="sníž. přenesená",J487,0)</f>
        <v>0</v>
      </c>
      <c r="BI487" s="185">
        <f>IF(N487="nulová",J487,0)</f>
        <v>0</v>
      </c>
      <c r="BJ487" s="19" t="s">
        <v>77</v>
      </c>
      <c r="BK487" s="185">
        <f>ROUND(I487*H487,2)</f>
        <v>0</v>
      </c>
      <c r="BL487" s="19" t="s">
        <v>293</v>
      </c>
      <c r="BM487" s="19" t="s">
        <v>927</v>
      </c>
    </row>
    <row r="488" spans="2:63" s="11" customFormat="1" ht="29.85" customHeight="1">
      <c r="B488" s="159"/>
      <c r="D488" s="170" t="s">
        <v>69</v>
      </c>
      <c r="E488" s="171" t="s">
        <v>928</v>
      </c>
      <c r="F488" s="171" t="s">
        <v>929</v>
      </c>
      <c r="I488" s="162"/>
      <c r="J488" s="172">
        <f>BK488</f>
        <v>0</v>
      </c>
      <c r="L488" s="159"/>
      <c r="M488" s="164"/>
      <c r="N488" s="165"/>
      <c r="O488" s="165"/>
      <c r="P488" s="166">
        <f>SUM(P489:P494)</f>
        <v>0</v>
      </c>
      <c r="Q488" s="165"/>
      <c r="R488" s="166">
        <f>SUM(R489:R494)</f>
        <v>0.0004608</v>
      </c>
      <c r="S488" s="165"/>
      <c r="T488" s="167">
        <f>SUM(T489:T494)</f>
        <v>0</v>
      </c>
      <c r="AR488" s="160" t="s">
        <v>79</v>
      </c>
      <c r="AT488" s="168" t="s">
        <v>69</v>
      </c>
      <c r="AU488" s="168" t="s">
        <v>77</v>
      </c>
      <c r="AY488" s="160" t="s">
        <v>181</v>
      </c>
      <c r="BK488" s="169">
        <f>SUM(BK489:BK494)</f>
        <v>0</v>
      </c>
    </row>
    <row r="489" spans="2:65" s="1" customFormat="1" ht="22.5" customHeight="1">
      <c r="B489" s="173"/>
      <c r="C489" s="174" t="s">
        <v>930</v>
      </c>
      <c r="D489" s="174" t="s">
        <v>183</v>
      </c>
      <c r="E489" s="175" t="s">
        <v>931</v>
      </c>
      <c r="F489" s="176" t="s">
        <v>932</v>
      </c>
      <c r="G489" s="177" t="s">
        <v>186</v>
      </c>
      <c r="H489" s="178">
        <v>1.92</v>
      </c>
      <c r="I489" s="179"/>
      <c r="J489" s="180">
        <f>ROUND(I489*H489,2)</f>
        <v>0</v>
      </c>
      <c r="K489" s="176" t="s">
        <v>187</v>
      </c>
      <c r="L489" s="36"/>
      <c r="M489" s="181" t="s">
        <v>3</v>
      </c>
      <c r="N489" s="182" t="s">
        <v>41</v>
      </c>
      <c r="O489" s="37"/>
      <c r="P489" s="183">
        <f>O489*H489</f>
        <v>0</v>
      </c>
      <c r="Q489" s="183">
        <v>0.00012</v>
      </c>
      <c r="R489" s="183">
        <f>Q489*H489</f>
        <v>0.0002304</v>
      </c>
      <c r="S489" s="183">
        <v>0</v>
      </c>
      <c r="T489" s="184">
        <f>S489*H489</f>
        <v>0</v>
      </c>
      <c r="AR489" s="19" t="s">
        <v>293</v>
      </c>
      <c r="AT489" s="19" t="s">
        <v>183</v>
      </c>
      <c r="AU489" s="19" t="s">
        <v>79</v>
      </c>
      <c r="AY489" s="19" t="s">
        <v>181</v>
      </c>
      <c r="BE489" s="185">
        <f>IF(N489="základní",J489,0)</f>
        <v>0</v>
      </c>
      <c r="BF489" s="185">
        <f>IF(N489="snížená",J489,0)</f>
        <v>0</v>
      </c>
      <c r="BG489" s="185">
        <f>IF(N489="zákl. přenesená",J489,0)</f>
        <v>0</v>
      </c>
      <c r="BH489" s="185">
        <f>IF(N489="sníž. přenesená",J489,0)</f>
        <v>0</v>
      </c>
      <c r="BI489" s="185">
        <f>IF(N489="nulová",J489,0)</f>
        <v>0</v>
      </c>
      <c r="BJ489" s="19" t="s">
        <v>77</v>
      </c>
      <c r="BK489" s="185">
        <f>ROUND(I489*H489,2)</f>
        <v>0</v>
      </c>
      <c r="BL489" s="19" t="s">
        <v>293</v>
      </c>
      <c r="BM489" s="19" t="s">
        <v>933</v>
      </c>
    </row>
    <row r="490" spans="2:51" s="14" customFormat="1" ht="13.5">
      <c r="B490" s="205"/>
      <c r="D490" s="187" t="s">
        <v>190</v>
      </c>
      <c r="E490" s="206" t="s">
        <v>3</v>
      </c>
      <c r="F490" s="207" t="s">
        <v>934</v>
      </c>
      <c r="H490" s="208" t="s">
        <v>3</v>
      </c>
      <c r="I490" s="209"/>
      <c r="L490" s="205"/>
      <c r="M490" s="210"/>
      <c r="N490" s="211"/>
      <c r="O490" s="211"/>
      <c r="P490" s="211"/>
      <c r="Q490" s="211"/>
      <c r="R490" s="211"/>
      <c r="S490" s="211"/>
      <c r="T490" s="212"/>
      <c r="AT490" s="208" t="s">
        <v>190</v>
      </c>
      <c r="AU490" s="208" t="s">
        <v>79</v>
      </c>
      <c r="AV490" s="14" t="s">
        <v>77</v>
      </c>
      <c r="AW490" s="14" t="s">
        <v>33</v>
      </c>
      <c r="AX490" s="14" t="s">
        <v>70</v>
      </c>
      <c r="AY490" s="208" t="s">
        <v>181</v>
      </c>
    </row>
    <row r="491" spans="2:51" s="12" customFormat="1" ht="13.5">
      <c r="B491" s="186"/>
      <c r="D491" s="196" t="s">
        <v>190</v>
      </c>
      <c r="E491" s="221" t="s">
        <v>3</v>
      </c>
      <c r="F491" s="222" t="s">
        <v>935</v>
      </c>
      <c r="H491" s="223">
        <v>1.92</v>
      </c>
      <c r="I491" s="191"/>
      <c r="L491" s="186"/>
      <c r="M491" s="192"/>
      <c r="N491" s="193"/>
      <c r="O491" s="193"/>
      <c r="P491" s="193"/>
      <c r="Q491" s="193"/>
      <c r="R491" s="193"/>
      <c r="S491" s="193"/>
      <c r="T491" s="194"/>
      <c r="AT491" s="188" t="s">
        <v>190</v>
      </c>
      <c r="AU491" s="188" t="s">
        <v>79</v>
      </c>
      <c r="AV491" s="12" t="s">
        <v>79</v>
      </c>
      <c r="AW491" s="12" t="s">
        <v>33</v>
      </c>
      <c r="AX491" s="12" t="s">
        <v>77</v>
      </c>
      <c r="AY491" s="188" t="s">
        <v>181</v>
      </c>
    </row>
    <row r="492" spans="2:65" s="1" customFormat="1" ht="22.5" customHeight="1">
      <c r="B492" s="173"/>
      <c r="C492" s="174" t="s">
        <v>936</v>
      </c>
      <c r="D492" s="174" t="s">
        <v>183</v>
      </c>
      <c r="E492" s="175" t="s">
        <v>937</v>
      </c>
      <c r="F492" s="176" t="s">
        <v>938</v>
      </c>
      <c r="G492" s="177" t="s">
        <v>186</v>
      </c>
      <c r="H492" s="178">
        <v>1.92</v>
      </c>
      <c r="I492" s="179"/>
      <c r="J492" s="180">
        <f>ROUND(I492*H492,2)</f>
        <v>0</v>
      </c>
      <c r="K492" s="176" t="s">
        <v>187</v>
      </c>
      <c r="L492" s="36"/>
      <c r="M492" s="181" t="s">
        <v>3</v>
      </c>
      <c r="N492" s="182" t="s">
        <v>41</v>
      </c>
      <c r="O492" s="37"/>
      <c r="P492" s="183">
        <f>O492*H492</f>
        <v>0</v>
      </c>
      <c r="Q492" s="183">
        <v>0.00012</v>
      </c>
      <c r="R492" s="183">
        <f>Q492*H492</f>
        <v>0.0002304</v>
      </c>
      <c r="S492" s="183">
        <v>0</v>
      </c>
      <c r="T492" s="184">
        <f>S492*H492</f>
        <v>0</v>
      </c>
      <c r="AR492" s="19" t="s">
        <v>293</v>
      </c>
      <c r="AT492" s="19" t="s">
        <v>183</v>
      </c>
      <c r="AU492" s="19" t="s">
        <v>79</v>
      </c>
      <c r="AY492" s="19" t="s">
        <v>181</v>
      </c>
      <c r="BE492" s="185">
        <f>IF(N492="základní",J492,0)</f>
        <v>0</v>
      </c>
      <c r="BF492" s="185">
        <f>IF(N492="snížená",J492,0)</f>
        <v>0</v>
      </c>
      <c r="BG492" s="185">
        <f>IF(N492="zákl. přenesená",J492,0)</f>
        <v>0</v>
      </c>
      <c r="BH492" s="185">
        <f>IF(N492="sníž. přenesená",J492,0)</f>
        <v>0</v>
      </c>
      <c r="BI492" s="185">
        <f>IF(N492="nulová",J492,0)</f>
        <v>0</v>
      </c>
      <c r="BJ492" s="19" t="s">
        <v>77</v>
      </c>
      <c r="BK492" s="185">
        <f>ROUND(I492*H492,2)</f>
        <v>0</v>
      </c>
      <c r="BL492" s="19" t="s">
        <v>293</v>
      </c>
      <c r="BM492" s="19" t="s">
        <v>939</v>
      </c>
    </row>
    <row r="493" spans="2:51" s="14" customFormat="1" ht="13.5">
      <c r="B493" s="205"/>
      <c r="D493" s="187" t="s">
        <v>190</v>
      </c>
      <c r="E493" s="206" t="s">
        <v>3</v>
      </c>
      <c r="F493" s="207" t="s">
        <v>934</v>
      </c>
      <c r="H493" s="208" t="s">
        <v>3</v>
      </c>
      <c r="I493" s="209"/>
      <c r="L493" s="205"/>
      <c r="M493" s="210"/>
      <c r="N493" s="211"/>
      <c r="O493" s="211"/>
      <c r="P493" s="211"/>
      <c r="Q493" s="211"/>
      <c r="R493" s="211"/>
      <c r="S493" s="211"/>
      <c r="T493" s="212"/>
      <c r="AT493" s="208" t="s">
        <v>190</v>
      </c>
      <c r="AU493" s="208" t="s">
        <v>79</v>
      </c>
      <c r="AV493" s="14" t="s">
        <v>77</v>
      </c>
      <c r="AW493" s="14" t="s">
        <v>33</v>
      </c>
      <c r="AX493" s="14" t="s">
        <v>70</v>
      </c>
      <c r="AY493" s="208" t="s">
        <v>181</v>
      </c>
    </row>
    <row r="494" spans="2:51" s="12" customFormat="1" ht="13.5">
      <c r="B494" s="186"/>
      <c r="D494" s="187" t="s">
        <v>190</v>
      </c>
      <c r="E494" s="188" t="s">
        <v>3</v>
      </c>
      <c r="F494" s="189" t="s">
        <v>935</v>
      </c>
      <c r="H494" s="190">
        <v>1.92</v>
      </c>
      <c r="I494" s="191"/>
      <c r="L494" s="186"/>
      <c r="M494" s="192"/>
      <c r="N494" s="193"/>
      <c r="O494" s="193"/>
      <c r="P494" s="193"/>
      <c r="Q494" s="193"/>
      <c r="R494" s="193"/>
      <c r="S494" s="193"/>
      <c r="T494" s="194"/>
      <c r="AT494" s="188" t="s">
        <v>190</v>
      </c>
      <c r="AU494" s="188" t="s">
        <v>79</v>
      </c>
      <c r="AV494" s="12" t="s">
        <v>79</v>
      </c>
      <c r="AW494" s="12" t="s">
        <v>33</v>
      </c>
      <c r="AX494" s="12" t="s">
        <v>77</v>
      </c>
      <c r="AY494" s="188" t="s">
        <v>181</v>
      </c>
    </row>
    <row r="495" spans="2:63" s="11" customFormat="1" ht="29.85" customHeight="1">
      <c r="B495" s="159"/>
      <c r="D495" s="170" t="s">
        <v>69</v>
      </c>
      <c r="E495" s="171" t="s">
        <v>940</v>
      </c>
      <c r="F495" s="171" t="s">
        <v>941</v>
      </c>
      <c r="I495" s="162"/>
      <c r="J495" s="172">
        <f>BK495</f>
        <v>0</v>
      </c>
      <c r="L495" s="159"/>
      <c r="M495" s="164"/>
      <c r="N495" s="165"/>
      <c r="O495" s="165"/>
      <c r="P495" s="166">
        <f>SUM(P496:P505)</f>
        <v>0</v>
      </c>
      <c r="Q495" s="165"/>
      <c r="R495" s="166">
        <f>SUM(R496:R505)</f>
        <v>0.06741502</v>
      </c>
      <c r="S495" s="165"/>
      <c r="T495" s="167">
        <f>SUM(T496:T505)</f>
        <v>0</v>
      </c>
      <c r="AR495" s="160" t="s">
        <v>79</v>
      </c>
      <c r="AT495" s="168" t="s">
        <v>69</v>
      </c>
      <c r="AU495" s="168" t="s">
        <v>77</v>
      </c>
      <c r="AY495" s="160" t="s">
        <v>181</v>
      </c>
      <c r="BK495" s="169">
        <f>SUM(BK496:BK505)</f>
        <v>0</v>
      </c>
    </row>
    <row r="496" spans="2:65" s="1" customFormat="1" ht="22.5" customHeight="1">
      <c r="B496" s="173"/>
      <c r="C496" s="174" t="s">
        <v>942</v>
      </c>
      <c r="D496" s="174" t="s">
        <v>183</v>
      </c>
      <c r="E496" s="175" t="s">
        <v>943</v>
      </c>
      <c r="F496" s="176" t="s">
        <v>944</v>
      </c>
      <c r="G496" s="177" t="s">
        <v>186</v>
      </c>
      <c r="H496" s="178">
        <v>77.238</v>
      </c>
      <c r="I496" s="179"/>
      <c r="J496" s="180">
        <f>ROUND(I496*H496,2)</f>
        <v>0</v>
      </c>
      <c r="K496" s="176" t="s">
        <v>187</v>
      </c>
      <c r="L496" s="36"/>
      <c r="M496" s="181" t="s">
        <v>3</v>
      </c>
      <c r="N496" s="182" t="s">
        <v>41</v>
      </c>
      <c r="O496" s="37"/>
      <c r="P496" s="183">
        <f>O496*H496</f>
        <v>0</v>
      </c>
      <c r="Q496" s="183">
        <v>0.0002</v>
      </c>
      <c r="R496" s="183">
        <f>Q496*H496</f>
        <v>0.0154476</v>
      </c>
      <c r="S496" s="183">
        <v>0</v>
      </c>
      <c r="T496" s="184">
        <f>S496*H496</f>
        <v>0</v>
      </c>
      <c r="AR496" s="19" t="s">
        <v>293</v>
      </c>
      <c r="AT496" s="19" t="s">
        <v>183</v>
      </c>
      <c r="AU496" s="19" t="s">
        <v>79</v>
      </c>
      <c r="AY496" s="19" t="s">
        <v>181</v>
      </c>
      <c r="BE496" s="185">
        <f>IF(N496="základní",J496,0)</f>
        <v>0</v>
      </c>
      <c r="BF496" s="185">
        <f>IF(N496="snížená",J496,0)</f>
        <v>0</v>
      </c>
      <c r="BG496" s="185">
        <f>IF(N496="zákl. přenesená",J496,0)</f>
        <v>0</v>
      </c>
      <c r="BH496" s="185">
        <f>IF(N496="sníž. přenesená",J496,0)</f>
        <v>0</v>
      </c>
      <c r="BI496" s="185">
        <f>IF(N496="nulová",J496,0)</f>
        <v>0</v>
      </c>
      <c r="BJ496" s="19" t="s">
        <v>77</v>
      </c>
      <c r="BK496" s="185">
        <f>ROUND(I496*H496,2)</f>
        <v>0</v>
      </c>
      <c r="BL496" s="19" t="s">
        <v>293</v>
      </c>
      <c r="BM496" s="19" t="s">
        <v>945</v>
      </c>
    </row>
    <row r="497" spans="2:51" s="12" customFormat="1" ht="13.5">
      <c r="B497" s="186"/>
      <c r="D497" s="196" t="s">
        <v>190</v>
      </c>
      <c r="E497" s="221" t="s">
        <v>3</v>
      </c>
      <c r="F497" s="222" t="s">
        <v>946</v>
      </c>
      <c r="H497" s="223">
        <v>77.238</v>
      </c>
      <c r="I497" s="191"/>
      <c r="L497" s="186"/>
      <c r="M497" s="192"/>
      <c r="N497" s="193"/>
      <c r="O497" s="193"/>
      <c r="P497" s="193"/>
      <c r="Q497" s="193"/>
      <c r="R497" s="193"/>
      <c r="S497" s="193"/>
      <c r="T497" s="194"/>
      <c r="AT497" s="188" t="s">
        <v>190</v>
      </c>
      <c r="AU497" s="188" t="s">
        <v>79</v>
      </c>
      <c r="AV497" s="12" t="s">
        <v>79</v>
      </c>
      <c r="AW497" s="12" t="s">
        <v>33</v>
      </c>
      <c r="AX497" s="12" t="s">
        <v>77</v>
      </c>
      <c r="AY497" s="188" t="s">
        <v>181</v>
      </c>
    </row>
    <row r="498" spans="2:65" s="1" customFormat="1" ht="31.5" customHeight="1">
      <c r="B498" s="173"/>
      <c r="C498" s="174" t="s">
        <v>947</v>
      </c>
      <c r="D498" s="174" t="s">
        <v>183</v>
      </c>
      <c r="E498" s="175" t="s">
        <v>948</v>
      </c>
      <c r="F498" s="176" t="s">
        <v>949</v>
      </c>
      <c r="G498" s="177" t="s">
        <v>186</v>
      </c>
      <c r="H498" s="178">
        <v>179.198</v>
      </c>
      <c r="I498" s="179"/>
      <c r="J498" s="180">
        <f>ROUND(I498*H498,2)</f>
        <v>0</v>
      </c>
      <c r="K498" s="176" t="s">
        <v>187</v>
      </c>
      <c r="L498" s="36"/>
      <c r="M498" s="181" t="s">
        <v>3</v>
      </c>
      <c r="N498" s="182" t="s">
        <v>41</v>
      </c>
      <c r="O498" s="37"/>
      <c r="P498" s="183">
        <f>O498*H498</f>
        <v>0</v>
      </c>
      <c r="Q498" s="183">
        <v>0.00029</v>
      </c>
      <c r="R498" s="183">
        <f>Q498*H498</f>
        <v>0.05196742</v>
      </c>
      <c r="S498" s="183">
        <v>0</v>
      </c>
      <c r="T498" s="184">
        <f>S498*H498</f>
        <v>0</v>
      </c>
      <c r="AR498" s="19" t="s">
        <v>293</v>
      </c>
      <c r="AT498" s="19" t="s">
        <v>183</v>
      </c>
      <c r="AU498" s="19" t="s">
        <v>79</v>
      </c>
      <c r="AY498" s="19" t="s">
        <v>181</v>
      </c>
      <c r="BE498" s="185">
        <f>IF(N498="základní",J498,0)</f>
        <v>0</v>
      </c>
      <c r="BF498" s="185">
        <f>IF(N498="snížená",J498,0)</f>
        <v>0</v>
      </c>
      <c r="BG498" s="185">
        <f>IF(N498="zákl. přenesená",J498,0)</f>
        <v>0</v>
      </c>
      <c r="BH498" s="185">
        <f>IF(N498="sníž. přenesená",J498,0)</f>
        <v>0</v>
      </c>
      <c r="BI498" s="185">
        <f>IF(N498="nulová",J498,0)</f>
        <v>0</v>
      </c>
      <c r="BJ498" s="19" t="s">
        <v>77</v>
      </c>
      <c r="BK498" s="185">
        <f>ROUND(I498*H498,2)</f>
        <v>0</v>
      </c>
      <c r="BL498" s="19" t="s">
        <v>293</v>
      </c>
      <c r="BM498" s="19" t="s">
        <v>950</v>
      </c>
    </row>
    <row r="499" spans="2:51" s="12" customFormat="1" ht="13.5">
      <c r="B499" s="186"/>
      <c r="D499" s="187" t="s">
        <v>190</v>
      </c>
      <c r="E499" s="188" t="s">
        <v>3</v>
      </c>
      <c r="F499" s="189" t="s">
        <v>946</v>
      </c>
      <c r="H499" s="190">
        <v>77.238</v>
      </c>
      <c r="I499" s="191"/>
      <c r="L499" s="186"/>
      <c r="M499" s="192"/>
      <c r="N499" s="193"/>
      <c r="O499" s="193"/>
      <c r="P499" s="193"/>
      <c r="Q499" s="193"/>
      <c r="R499" s="193"/>
      <c r="S499" s="193"/>
      <c r="T499" s="194"/>
      <c r="AT499" s="188" t="s">
        <v>190</v>
      </c>
      <c r="AU499" s="188" t="s">
        <v>79</v>
      </c>
      <c r="AV499" s="12" t="s">
        <v>79</v>
      </c>
      <c r="AW499" s="12" t="s">
        <v>33</v>
      </c>
      <c r="AX499" s="12" t="s">
        <v>70</v>
      </c>
      <c r="AY499" s="188" t="s">
        <v>181</v>
      </c>
    </row>
    <row r="500" spans="2:51" s="12" customFormat="1" ht="13.5">
      <c r="B500" s="186"/>
      <c r="D500" s="187" t="s">
        <v>190</v>
      </c>
      <c r="E500" s="188" t="s">
        <v>3</v>
      </c>
      <c r="F500" s="189" t="s">
        <v>951</v>
      </c>
      <c r="H500" s="190">
        <v>37.6</v>
      </c>
      <c r="I500" s="191"/>
      <c r="L500" s="186"/>
      <c r="M500" s="192"/>
      <c r="N500" s="193"/>
      <c r="O500" s="193"/>
      <c r="P500" s="193"/>
      <c r="Q500" s="193"/>
      <c r="R500" s="193"/>
      <c r="S500" s="193"/>
      <c r="T500" s="194"/>
      <c r="AT500" s="188" t="s">
        <v>190</v>
      </c>
      <c r="AU500" s="188" t="s">
        <v>79</v>
      </c>
      <c r="AV500" s="12" t="s">
        <v>79</v>
      </c>
      <c r="AW500" s="12" t="s">
        <v>33</v>
      </c>
      <c r="AX500" s="12" t="s">
        <v>70</v>
      </c>
      <c r="AY500" s="188" t="s">
        <v>181</v>
      </c>
    </row>
    <row r="501" spans="2:51" s="14" customFormat="1" ht="13.5">
      <c r="B501" s="205"/>
      <c r="D501" s="187" t="s">
        <v>190</v>
      </c>
      <c r="E501" s="206" t="s">
        <v>3</v>
      </c>
      <c r="F501" s="207" t="s">
        <v>392</v>
      </c>
      <c r="H501" s="208" t="s">
        <v>3</v>
      </c>
      <c r="I501" s="209"/>
      <c r="L501" s="205"/>
      <c r="M501" s="210"/>
      <c r="N501" s="211"/>
      <c r="O501" s="211"/>
      <c r="P501" s="211"/>
      <c r="Q501" s="211"/>
      <c r="R501" s="211"/>
      <c r="S501" s="211"/>
      <c r="T501" s="212"/>
      <c r="AT501" s="208" t="s">
        <v>190</v>
      </c>
      <c r="AU501" s="208" t="s">
        <v>79</v>
      </c>
      <c r="AV501" s="14" t="s">
        <v>77</v>
      </c>
      <c r="AW501" s="14" t="s">
        <v>33</v>
      </c>
      <c r="AX501" s="14" t="s">
        <v>70</v>
      </c>
      <c r="AY501" s="208" t="s">
        <v>181</v>
      </c>
    </row>
    <row r="502" spans="2:51" s="12" customFormat="1" ht="13.5">
      <c r="B502" s="186"/>
      <c r="D502" s="187" t="s">
        <v>190</v>
      </c>
      <c r="E502" s="188" t="s">
        <v>3</v>
      </c>
      <c r="F502" s="189" t="s">
        <v>952</v>
      </c>
      <c r="H502" s="190">
        <v>7.48</v>
      </c>
      <c r="I502" s="191"/>
      <c r="L502" s="186"/>
      <c r="M502" s="192"/>
      <c r="N502" s="193"/>
      <c r="O502" s="193"/>
      <c r="P502" s="193"/>
      <c r="Q502" s="193"/>
      <c r="R502" s="193"/>
      <c r="S502" s="193"/>
      <c r="T502" s="194"/>
      <c r="AT502" s="188" t="s">
        <v>190</v>
      </c>
      <c r="AU502" s="188" t="s">
        <v>79</v>
      </c>
      <c r="AV502" s="12" t="s">
        <v>79</v>
      </c>
      <c r="AW502" s="12" t="s">
        <v>33</v>
      </c>
      <c r="AX502" s="12" t="s">
        <v>70</v>
      </c>
      <c r="AY502" s="188" t="s">
        <v>181</v>
      </c>
    </row>
    <row r="503" spans="2:51" s="12" customFormat="1" ht="13.5">
      <c r="B503" s="186"/>
      <c r="D503" s="187" t="s">
        <v>190</v>
      </c>
      <c r="E503" s="188" t="s">
        <v>3</v>
      </c>
      <c r="F503" s="189" t="s">
        <v>953</v>
      </c>
      <c r="H503" s="190">
        <v>26.88</v>
      </c>
      <c r="I503" s="191"/>
      <c r="L503" s="186"/>
      <c r="M503" s="192"/>
      <c r="N503" s="193"/>
      <c r="O503" s="193"/>
      <c r="P503" s="193"/>
      <c r="Q503" s="193"/>
      <c r="R503" s="193"/>
      <c r="S503" s="193"/>
      <c r="T503" s="194"/>
      <c r="AT503" s="188" t="s">
        <v>190</v>
      </c>
      <c r="AU503" s="188" t="s">
        <v>79</v>
      </c>
      <c r="AV503" s="12" t="s">
        <v>79</v>
      </c>
      <c r="AW503" s="12" t="s">
        <v>33</v>
      </c>
      <c r="AX503" s="12" t="s">
        <v>70</v>
      </c>
      <c r="AY503" s="188" t="s">
        <v>181</v>
      </c>
    </row>
    <row r="504" spans="2:51" s="12" customFormat="1" ht="13.5">
      <c r="B504" s="186"/>
      <c r="D504" s="187" t="s">
        <v>190</v>
      </c>
      <c r="E504" s="188" t="s">
        <v>3</v>
      </c>
      <c r="F504" s="189" t="s">
        <v>954</v>
      </c>
      <c r="H504" s="190">
        <v>30</v>
      </c>
      <c r="I504" s="191"/>
      <c r="L504" s="186"/>
      <c r="M504" s="192"/>
      <c r="N504" s="193"/>
      <c r="O504" s="193"/>
      <c r="P504" s="193"/>
      <c r="Q504" s="193"/>
      <c r="R504" s="193"/>
      <c r="S504" s="193"/>
      <c r="T504" s="194"/>
      <c r="AT504" s="188" t="s">
        <v>190</v>
      </c>
      <c r="AU504" s="188" t="s">
        <v>79</v>
      </c>
      <c r="AV504" s="12" t="s">
        <v>79</v>
      </c>
      <c r="AW504" s="12" t="s">
        <v>33</v>
      </c>
      <c r="AX504" s="12" t="s">
        <v>70</v>
      </c>
      <c r="AY504" s="188" t="s">
        <v>181</v>
      </c>
    </row>
    <row r="505" spans="2:51" s="13" customFormat="1" ht="13.5">
      <c r="B505" s="195"/>
      <c r="D505" s="187" t="s">
        <v>190</v>
      </c>
      <c r="E505" s="224" t="s">
        <v>3</v>
      </c>
      <c r="F505" s="225" t="s">
        <v>194</v>
      </c>
      <c r="H505" s="226">
        <v>179.198</v>
      </c>
      <c r="I505" s="200"/>
      <c r="L505" s="195"/>
      <c r="M505" s="201"/>
      <c r="N505" s="202"/>
      <c r="O505" s="202"/>
      <c r="P505" s="202"/>
      <c r="Q505" s="202"/>
      <c r="R505" s="202"/>
      <c r="S505" s="202"/>
      <c r="T505" s="203"/>
      <c r="AT505" s="204" t="s">
        <v>190</v>
      </c>
      <c r="AU505" s="204" t="s">
        <v>79</v>
      </c>
      <c r="AV505" s="13" t="s">
        <v>188</v>
      </c>
      <c r="AW505" s="13" t="s">
        <v>33</v>
      </c>
      <c r="AX505" s="13" t="s">
        <v>77</v>
      </c>
      <c r="AY505" s="204" t="s">
        <v>181</v>
      </c>
    </row>
    <row r="506" spans="2:63" s="11" customFormat="1" ht="29.85" customHeight="1">
      <c r="B506" s="159"/>
      <c r="D506" s="170" t="s">
        <v>69</v>
      </c>
      <c r="E506" s="171" t="s">
        <v>955</v>
      </c>
      <c r="F506" s="171" t="s">
        <v>956</v>
      </c>
      <c r="I506" s="162"/>
      <c r="J506" s="172">
        <f>BK506</f>
        <v>0</v>
      </c>
      <c r="L506" s="159"/>
      <c r="M506" s="164"/>
      <c r="N506" s="165"/>
      <c r="O506" s="165"/>
      <c r="P506" s="166">
        <f>SUM(P507:P511)</f>
        <v>0</v>
      </c>
      <c r="Q506" s="165"/>
      <c r="R506" s="166">
        <f>SUM(R507:R511)</f>
        <v>0.2527918</v>
      </c>
      <c r="S506" s="165"/>
      <c r="T506" s="167">
        <f>SUM(T507:T511)</f>
        <v>0</v>
      </c>
      <c r="AR506" s="160" t="s">
        <v>79</v>
      </c>
      <c r="AT506" s="168" t="s">
        <v>69</v>
      </c>
      <c r="AU506" s="168" t="s">
        <v>77</v>
      </c>
      <c r="AY506" s="160" t="s">
        <v>181</v>
      </c>
      <c r="BK506" s="169">
        <f>SUM(BK507:BK511)</f>
        <v>0</v>
      </c>
    </row>
    <row r="507" spans="2:65" s="1" customFormat="1" ht="22.5" customHeight="1">
      <c r="B507" s="173"/>
      <c r="C507" s="174" t="s">
        <v>957</v>
      </c>
      <c r="D507" s="174" t="s">
        <v>183</v>
      </c>
      <c r="E507" s="175" t="s">
        <v>958</v>
      </c>
      <c r="F507" s="176" t="s">
        <v>959</v>
      </c>
      <c r="G507" s="177" t="s">
        <v>186</v>
      </c>
      <c r="H507" s="178">
        <v>18.67</v>
      </c>
      <c r="I507" s="179"/>
      <c r="J507" s="180">
        <f>ROUND(I507*H507,2)</f>
        <v>0</v>
      </c>
      <c r="K507" s="176" t="s">
        <v>187</v>
      </c>
      <c r="L507" s="36"/>
      <c r="M507" s="181" t="s">
        <v>3</v>
      </c>
      <c r="N507" s="182" t="s">
        <v>41</v>
      </c>
      <c r="O507" s="37"/>
      <c r="P507" s="183">
        <f>O507*H507</f>
        <v>0</v>
      </c>
      <c r="Q507" s="183">
        <v>0.01354</v>
      </c>
      <c r="R507" s="183">
        <f>Q507*H507</f>
        <v>0.2527918</v>
      </c>
      <c r="S507" s="183">
        <v>0</v>
      </c>
      <c r="T507" s="184">
        <f>S507*H507</f>
        <v>0</v>
      </c>
      <c r="AR507" s="19" t="s">
        <v>293</v>
      </c>
      <c r="AT507" s="19" t="s">
        <v>183</v>
      </c>
      <c r="AU507" s="19" t="s">
        <v>79</v>
      </c>
      <c r="AY507" s="19" t="s">
        <v>181</v>
      </c>
      <c r="BE507" s="185">
        <f>IF(N507="základní",J507,0)</f>
        <v>0</v>
      </c>
      <c r="BF507" s="185">
        <f>IF(N507="snížená",J507,0)</f>
        <v>0</v>
      </c>
      <c r="BG507" s="185">
        <f>IF(N507="zákl. přenesená",J507,0)</f>
        <v>0</v>
      </c>
      <c r="BH507" s="185">
        <f>IF(N507="sníž. přenesená",J507,0)</f>
        <v>0</v>
      </c>
      <c r="BI507" s="185">
        <f>IF(N507="nulová",J507,0)</f>
        <v>0</v>
      </c>
      <c r="BJ507" s="19" t="s">
        <v>77</v>
      </c>
      <c r="BK507" s="185">
        <f>ROUND(I507*H507,2)</f>
        <v>0</v>
      </c>
      <c r="BL507" s="19" t="s">
        <v>293</v>
      </c>
      <c r="BM507" s="19" t="s">
        <v>960</v>
      </c>
    </row>
    <row r="508" spans="2:51" s="12" customFormat="1" ht="13.5">
      <c r="B508" s="186"/>
      <c r="D508" s="187" t="s">
        <v>190</v>
      </c>
      <c r="E508" s="188" t="s">
        <v>3</v>
      </c>
      <c r="F508" s="189" t="s">
        <v>961</v>
      </c>
      <c r="H508" s="190">
        <v>11.55</v>
      </c>
      <c r="I508" s="191"/>
      <c r="L508" s="186"/>
      <c r="M508" s="192"/>
      <c r="N508" s="193"/>
      <c r="O508" s="193"/>
      <c r="P508" s="193"/>
      <c r="Q508" s="193"/>
      <c r="R508" s="193"/>
      <c r="S508" s="193"/>
      <c r="T508" s="194"/>
      <c r="AT508" s="188" t="s">
        <v>190</v>
      </c>
      <c r="AU508" s="188" t="s">
        <v>79</v>
      </c>
      <c r="AV508" s="12" t="s">
        <v>79</v>
      </c>
      <c r="AW508" s="12" t="s">
        <v>33</v>
      </c>
      <c r="AX508" s="12" t="s">
        <v>70</v>
      </c>
      <c r="AY508" s="188" t="s">
        <v>181</v>
      </c>
    </row>
    <row r="509" spans="2:51" s="12" customFormat="1" ht="13.5">
      <c r="B509" s="186"/>
      <c r="D509" s="187" t="s">
        <v>190</v>
      </c>
      <c r="E509" s="188" t="s">
        <v>3</v>
      </c>
      <c r="F509" s="189" t="s">
        <v>962</v>
      </c>
      <c r="H509" s="190">
        <v>7.12</v>
      </c>
      <c r="I509" s="191"/>
      <c r="L509" s="186"/>
      <c r="M509" s="192"/>
      <c r="N509" s="193"/>
      <c r="O509" s="193"/>
      <c r="P509" s="193"/>
      <c r="Q509" s="193"/>
      <c r="R509" s="193"/>
      <c r="S509" s="193"/>
      <c r="T509" s="194"/>
      <c r="AT509" s="188" t="s">
        <v>190</v>
      </c>
      <c r="AU509" s="188" t="s">
        <v>79</v>
      </c>
      <c r="AV509" s="12" t="s">
        <v>79</v>
      </c>
      <c r="AW509" s="12" t="s">
        <v>33</v>
      </c>
      <c r="AX509" s="12" t="s">
        <v>70</v>
      </c>
      <c r="AY509" s="188" t="s">
        <v>181</v>
      </c>
    </row>
    <row r="510" spans="2:51" s="13" customFormat="1" ht="13.5">
      <c r="B510" s="195"/>
      <c r="D510" s="196" t="s">
        <v>190</v>
      </c>
      <c r="E510" s="197" t="s">
        <v>3</v>
      </c>
      <c r="F510" s="198" t="s">
        <v>194</v>
      </c>
      <c r="H510" s="199">
        <v>18.67</v>
      </c>
      <c r="I510" s="200"/>
      <c r="L510" s="195"/>
      <c r="M510" s="201"/>
      <c r="N510" s="202"/>
      <c r="O510" s="202"/>
      <c r="P510" s="202"/>
      <c r="Q510" s="202"/>
      <c r="R510" s="202"/>
      <c r="S510" s="202"/>
      <c r="T510" s="203"/>
      <c r="AT510" s="204" t="s">
        <v>190</v>
      </c>
      <c r="AU510" s="204" t="s">
        <v>79</v>
      </c>
      <c r="AV510" s="13" t="s">
        <v>188</v>
      </c>
      <c r="AW510" s="13" t="s">
        <v>33</v>
      </c>
      <c r="AX510" s="13" t="s">
        <v>77</v>
      </c>
      <c r="AY510" s="204" t="s">
        <v>181</v>
      </c>
    </row>
    <row r="511" spans="2:65" s="1" customFormat="1" ht="22.5" customHeight="1">
      <c r="B511" s="173"/>
      <c r="C511" s="174" t="s">
        <v>963</v>
      </c>
      <c r="D511" s="174" t="s">
        <v>183</v>
      </c>
      <c r="E511" s="175" t="s">
        <v>964</v>
      </c>
      <c r="F511" s="176" t="s">
        <v>965</v>
      </c>
      <c r="G511" s="177" t="s">
        <v>674</v>
      </c>
      <c r="H511" s="239"/>
      <c r="I511" s="179"/>
      <c r="J511" s="180">
        <f>ROUND(I511*H511,2)</f>
        <v>0</v>
      </c>
      <c r="K511" s="176" t="s">
        <v>187</v>
      </c>
      <c r="L511" s="36"/>
      <c r="M511" s="181" t="s">
        <v>3</v>
      </c>
      <c r="N511" s="182" t="s">
        <v>41</v>
      </c>
      <c r="O511" s="37"/>
      <c r="P511" s="183">
        <f>O511*H511</f>
        <v>0</v>
      </c>
      <c r="Q511" s="183">
        <v>0</v>
      </c>
      <c r="R511" s="183">
        <f>Q511*H511</f>
        <v>0</v>
      </c>
      <c r="S511" s="183">
        <v>0</v>
      </c>
      <c r="T511" s="184">
        <f>S511*H511</f>
        <v>0</v>
      </c>
      <c r="AR511" s="19" t="s">
        <v>293</v>
      </c>
      <c r="AT511" s="19" t="s">
        <v>183</v>
      </c>
      <c r="AU511" s="19" t="s">
        <v>79</v>
      </c>
      <c r="AY511" s="19" t="s">
        <v>181</v>
      </c>
      <c r="BE511" s="185">
        <f>IF(N511="základní",J511,0)</f>
        <v>0</v>
      </c>
      <c r="BF511" s="185">
        <f>IF(N511="snížená",J511,0)</f>
        <v>0</v>
      </c>
      <c r="BG511" s="185">
        <f>IF(N511="zákl. přenesená",J511,0)</f>
        <v>0</v>
      </c>
      <c r="BH511" s="185">
        <f>IF(N511="sníž. přenesená",J511,0)</f>
        <v>0</v>
      </c>
      <c r="BI511" s="185">
        <f>IF(N511="nulová",J511,0)</f>
        <v>0</v>
      </c>
      <c r="BJ511" s="19" t="s">
        <v>77</v>
      </c>
      <c r="BK511" s="185">
        <f>ROUND(I511*H511,2)</f>
        <v>0</v>
      </c>
      <c r="BL511" s="19" t="s">
        <v>293</v>
      </c>
      <c r="BM511" s="19" t="s">
        <v>966</v>
      </c>
    </row>
    <row r="512" spans="2:63" s="11" customFormat="1" ht="37.35" customHeight="1">
      <c r="B512" s="159"/>
      <c r="D512" s="160" t="s">
        <v>69</v>
      </c>
      <c r="E512" s="161" t="s">
        <v>315</v>
      </c>
      <c r="F512" s="161" t="s">
        <v>967</v>
      </c>
      <c r="I512" s="162"/>
      <c r="J512" s="163">
        <f>BK512</f>
        <v>0</v>
      </c>
      <c r="L512" s="159"/>
      <c r="M512" s="164"/>
      <c r="N512" s="165"/>
      <c r="O512" s="165"/>
      <c r="P512" s="166">
        <f>P513</f>
        <v>0</v>
      </c>
      <c r="Q512" s="165"/>
      <c r="R512" s="166">
        <f>R513</f>
        <v>0</v>
      </c>
      <c r="S512" s="165"/>
      <c r="T512" s="167">
        <f>T513</f>
        <v>0</v>
      </c>
      <c r="AR512" s="160" t="s">
        <v>205</v>
      </c>
      <c r="AT512" s="168" t="s">
        <v>69</v>
      </c>
      <c r="AU512" s="168" t="s">
        <v>70</v>
      </c>
      <c r="AY512" s="160" t="s">
        <v>181</v>
      </c>
      <c r="BK512" s="169">
        <f>BK513</f>
        <v>0</v>
      </c>
    </row>
    <row r="513" spans="2:63" s="11" customFormat="1" ht="19.9" customHeight="1">
      <c r="B513" s="159"/>
      <c r="D513" s="170" t="s">
        <v>69</v>
      </c>
      <c r="E513" s="171" t="s">
        <v>968</v>
      </c>
      <c r="F513" s="171" t="s">
        <v>969</v>
      </c>
      <c r="I513" s="162"/>
      <c r="J513" s="172">
        <f>BK513</f>
        <v>0</v>
      </c>
      <c r="L513" s="159"/>
      <c r="M513" s="164"/>
      <c r="N513" s="165"/>
      <c r="O513" s="165"/>
      <c r="P513" s="166">
        <f>SUM(P514:P515)</f>
        <v>0</v>
      </c>
      <c r="Q513" s="165"/>
      <c r="R513" s="166">
        <f>SUM(R514:R515)</f>
        <v>0</v>
      </c>
      <c r="S513" s="165"/>
      <c r="T513" s="167">
        <f>SUM(T514:T515)</f>
        <v>0</v>
      </c>
      <c r="AR513" s="160" t="s">
        <v>205</v>
      </c>
      <c r="AT513" s="168" t="s">
        <v>69</v>
      </c>
      <c r="AU513" s="168" t="s">
        <v>77</v>
      </c>
      <c r="AY513" s="160" t="s">
        <v>181</v>
      </c>
      <c r="BK513" s="169">
        <f>SUM(BK514:BK515)</f>
        <v>0</v>
      </c>
    </row>
    <row r="514" spans="2:65" s="1" customFormat="1" ht="22.5" customHeight="1">
      <c r="B514" s="173"/>
      <c r="C514" s="174" t="s">
        <v>970</v>
      </c>
      <c r="D514" s="174" t="s">
        <v>183</v>
      </c>
      <c r="E514" s="175" t="s">
        <v>971</v>
      </c>
      <c r="F514" s="176" t="s">
        <v>972</v>
      </c>
      <c r="G514" s="177" t="s">
        <v>243</v>
      </c>
      <c r="H514" s="178">
        <v>24</v>
      </c>
      <c r="I514" s="179"/>
      <c r="J514" s="180">
        <f>ROUND(I514*H514,2)</f>
        <v>0</v>
      </c>
      <c r="K514" s="176" t="s">
        <v>3</v>
      </c>
      <c r="L514" s="36"/>
      <c r="M514" s="181" t="s">
        <v>3</v>
      </c>
      <c r="N514" s="182" t="s">
        <v>41</v>
      </c>
      <c r="O514" s="37"/>
      <c r="P514" s="183">
        <f>O514*H514</f>
        <v>0</v>
      </c>
      <c r="Q514" s="183">
        <v>0</v>
      </c>
      <c r="R514" s="183">
        <f>Q514*H514</f>
        <v>0</v>
      </c>
      <c r="S514" s="183">
        <v>0</v>
      </c>
      <c r="T514" s="184">
        <f>S514*H514</f>
        <v>0</v>
      </c>
      <c r="AR514" s="19" t="s">
        <v>587</v>
      </c>
      <c r="AT514" s="19" t="s">
        <v>183</v>
      </c>
      <c r="AU514" s="19" t="s">
        <v>79</v>
      </c>
      <c r="AY514" s="19" t="s">
        <v>181</v>
      </c>
      <c r="BE514" s="185">
        <f>IF(N514="základní",J514,0)</f>
        <v>0</v>
      </c>
      <c r="BF514" s="185">
        <f>IF(N514="snížená",J514,0)</f>
        <v>0</v>
      </c>
      <c r="BG514" s="185">
        <f>IF(N514="zákl. přenesená",J514,0)</f>
        <v>0</v>
      </c>
      <c r="BH514" s="185">
        <f>IF(N514="sníž. přenesená",J514,0)</f>
        <v>0</v>
      </c>
      <c r="BI514" s="185">
        <f>IF(N514="nulová",J514,0)</f>
        <v>0</v>
      </c>
      <c r="BJ514" s="19" t="s">
        <v>77</v>
      </c>
      <c r="BK514" s="185">
        <f>ROUND(I514*H514,2)</f>
        <v>0</v>
      </c>
      <c r="BL514" s="19" t="s">
        <v>587</v>
      </c>
      <c r="BM514" s="19" t="s">
        <v>973</v>
      </c>
    </row>
    <row r="515" spans="2:51" s="12" customFormat="1" ht="13.5">
      <c r="B515" s="186"/>
      <c r="D515" s="187" t="s">
        <v>190</v>
      </c>
      <c r="E515" s="188" t="s">
        <v>3</v>
      </c>
      <c r="F515" s="189" t="s">
        <v>974</v>
      </c>
      <c r="H515" s="190">
        <v>24</v>
      </c>
      <c r="I515" s="191"/>
      <c r="L515" s="186"/>
      <c r="M515" s="241"/>
      <c r="N515" s="242"/>
      <c r="O515" s="242"/>
      <c r="P515" s="242"/>
      <c r="Q515" s="242"/>
      <c r="R515" s="242"/>
      <c r="S515" s="242"/>
      <c r="T515" s="243"/>
      <c r="AT515" s="188" t="s">
        <v>190</v>
      </c>
      <c r="AU515" s="188" t="s">
        <v>79</v>
      </c>
      <c r="AV515" s="12" t="s">
        <v>79</v>
      </c>
      <c r="AW515" s="12" t="s">
        <v>33</v>
      </c>
      <c r="AX515" s="12" t="s">
        <v>77</v>
      </c>
      <c r="AY515" s="188" t="s">
        <v>181</v>
      </c>
    </row>
    <row r="516" spans="2:12" s="1" customFormat="1" ht="6.95" customHeight="1">
      <c r="B516" s="51"/>
      <c r="C516" s="52"/>
      <c r="D516" s="52"/>
      <c r="E516" s="52"/>
      <c r="F516" s="52"/>
      <c r="G516" s="52"/>
      <c r="H516" s="52"/>
      <c r="I516" s="126"/>
      <c r="J516" s="52"/>
      <c r="K516" s="52"/>
      <c r="L516" s="36"/>
    </row>
  </sheetData>
  <autoFilter ref="C101:K101"/>
  <mergeCells count="9"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101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51"/>
      <c r="C1" s="251"/>
      <c r="D1" s="250" t="s">
        <v>1</v>
      </c>
      <c r="E1" s="251"/>
      <c r="F1" s="252" t="s">
        <v>1233</v>
      </c>
      <c r="G1" s="379" t="s">
        <v>1234</v>
      </c>
      <c r="H1" s="379"/>
      <c r="I1" s="257"/>
      <c r="J1" s="252" t="s">
        <v>1235</v>
      </c>
      <c r="K1" s="250" t="s">
        <v>102</v>
      </c>
      <c r="L1" s="252" t="s">
        <v>1236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82</v>
      </c>
    </row>
    <row r="3" spans="2:46" ht="6.95" customHeight="1">
      <c r="B3" s="20"/>
      <c r="C3" s="21"/>
      <c r="D3" s="21"/>
      <c r="E3" s="21"/>
      <c r="F3" s="21"/>
      <c r="G3" s="21"/>
      <c r="H3" s="21"/>
      <c r="I3" s="103"/>
      <c r="J3" s="21"/>
      <c r="K3" s="22"/>
      <c r="AT3" s="19" t="s">
        <v>79</v>
      </c>
    </row>
    <row r="4" spans="2:46" ht="36.95" customHeight="1">
      <c r="B4" s="23"/>
      <c r="C4" s="24"/>
      <c r="D4" s="25" t="s">
        <v>107</v>
      </c>
      <c r="E4" s="24"/>
      <c r="F4" s="24"/>
      <c r="G4" s="24"/>
      <c r="H4" s="24"/>
      <c r="I4" s="10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04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04"/>
      <c r="J6" s="24"/>
      <c r="K6" s="26"/>
    </row>
    <row r="7" spans="2:11" ht="22.5" customHeight="1">
      <c r="B7" s="23"/>
      <c r="C7" s="24"/>
      <c r="D7" s="24"/>
      <c r="E7" s="380" t="str">
        <f>'Rekapitulace stavby'!K6</f>
        <v>Přístavba prohlížecí místnosti u objektu 005 vrátnice, Odolov</v>
      </c>
      <c r="F7" s="371"/>
      <c r="G7" s="371"/>
      <c r="H7" s="371"/>
      <c r="I7" s="104"/>
      <c r="J7" s="24"/>
      <c r="K7" s="26"/>
    </row>
    <row r="8" spans="2:11" s="1" customFormat="1" ht="15">
      <c r="B8" s="36"/>
      <c r="C8" s="37"/>
      <c r="D8" s="32" t="s">
        <v>116</v>
      </c>
      <c r="E8" s="37"/>
      <c r="F8" s="37"/>
      <c r="G8" s="37"/>
      <c r="H8" s="37"/>
      <c r="I8" s="105"/>
      <c r="J8" s="37"/>
      <c r="K8" s="40"/>
    </row>
    <row r="9" spans="2:11" s="1" customFormat="1" ht="36.95" customHeight="1">
      <c r="B9" s="36"/>
      <c r="C9" s="37"/>
      <c r="D9" s="37"/>
      <c r="E9" s="381" t="s">
        <v>975</v>
      </c>
      <c r="F9" s="356"/>
      <c r="G9" s="356"/>
      <c r="H9" s="356"/>
      <c r="I9" s="105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105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3</v>
      </c>
      <c r="G11" s="37"/>
      <c r="H11" s="37"/>
      <c r="I11" s="106" t="s">
        <v>20</v>
      </c>
      <c r="J11" s="30" t="s">
        <v>3</v>
      </c>
      <c r="K11" s="40"/>
    </row>
    <row r="12" spans="2:11" s="1" customFormat="1" ht="14.45" customHeight="1">
      <c r="B12" s="36"/>
      <c r="C12" s="37"/>
      <c r="D12" s="32" t="s">
        <v>21</v>
      </c>
      <c r="E12" s="37"/>
      <c r="F12" s="30" t="s">
        <v>976</v>
      </c>
      <c r="G12" s="37"/>
      <c r="H12" s="37"/>
      <c r="I12" s="106" t="s">
        <v>23</v>
      </c>
      <c r="J12" s="107" t="str">
        <f>'Rekapitulace stavby'!AN8</f>
        <v>22.11.2016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105"/>
      <c r="J13" s="37"/>
      <c r="K13" s="40"/>
    </row>
    <row r="14" spans="2:11" s="1" customFormat="1" ht="14.45" customHeight="1">
      <c r="B14" s="36"/>
      <c r="C14" s="37"/>
      <c r="D14" s="32" t="s">
        <v>25</v>
      </c>
      <c r="E14" s="37"/>
      <c r="F14" s="37"/>
      <c r="G14" s="37"/>
      <c r="H14" s="37"/>
      <c r="I14" s="106" t="s">
        <v>26</v>
      </c>
      <c r="J14" s="30" t="str">
        <f>IF('Rekapitulace stavby'!AN10="","",'Rekapitulace stavby'!AN10)</f>
        <v/>
      </c>
      <c r="K14" s="40"/>
    </row>
    <row r="15" spans="2:11" s="1" customFormat="1" ht="18" customHeight="1">
      <c r="B15" s="36"/>
      <c r="C15" s="37"/>
      <c r="D15" s="37"/>
      <c r="E15" s="30" t="str">
        <f>IF('Rekapitulace stavby'!E11="","",'Rekapitulace stavby'!E11)</f>
        <v>VS ČR, Praha 4</v>
      </c>
      <c r="F15" s="37"/>
      <c r="G15" s="37"/>
      <c r="H15" s="37"/>
      <c r="I15" s="106" t="s">
        <v>28</v>
      </c>
      <c r="J15" s="30" t="str">
        <f>IF('Rekapitulace stavby'!AN11="","",'Rekapitulace stavby'!AN11)</f>
        <v/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105"/>
      <c r="J16" s="37"/>
      <c r="K16" s="40"/>
    </row>
    <row r="17" spans="2:11" s="1" customFormat="1" ht="14.45" customHeight="1">
      <c r="B17" s="36"/>
      <c r="C17" s="37"/>
      <c r="D17" s="32" t="s">
        <v>29</v>
      </c>
      <c r="E17" s="37"/>
      <c r="F17" s="37"/>
      <c r="G17" s="37"/>
      <c r="H17" s="37"/>
      <c r="I17" s="106" t="s">
        <v>26</v>
      </c>
      <c r="J17" s="30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stavby'!E14="Vyplň údaj","",IF('Rekapitulace stavby'!E14="","",'Rekapitulace stavby'!E14))</f>
        <v/>
      </c>
      <c r="F18" s="37"/>
      <c r="G18" s="37"/>
      <c r="H18" s="37"/>
      <c r="I18" s="106" t="s">
        <v>28</v>
      </c>
      <c r="J18" s="30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105"/>
      <c r="J19" s="37"/>
      <c r="K19" s="40"/>
    </row>
    <row r="20" spans="2:11" s="1" customFormat="1" ht="14.45" customHeight="1">
      <c r="B20" s="36"/>
      <c r="C20" s="37"/>
      <c r="D20" s="32" t="s">
        <v>31</v>
      </c>
      <c r="E20" s="37"/>
      <c r="F20" s="37"/>
      <c r="G20" s="37"/>
      <c r="H20" s="37"/>
      <c r="I20" s="106" t="s">
        <v>26</v>
      </c>
      <c r="J20" s="30" t="str">
        <f>IF('Rekapitulace stavby'!AN16="","",'Rekapitulace stavby'!AN16)</f>
        <v/>
      </c>
      <c r="K20" s="40"/>
    </row>
    <row r="21" spans="2:11" s="1" customFormat="1" ht="18" customHeight="1">
      <c r="B21" s="36"/>
      <c r="C21" s="37"/>
      <c r="D21" s="37"/>
      <c r="E21" s="30" t="str">
        <f>IF('Rekapitulace stavby'!E17="","",'Rekapitulace stavby'!E17)</f>
        <v>VS ČR OJ věznice Odolov 41, Malé Svatoňovice</v>
      </c>
      <c r="F21" s="37"/>
      <c r="G21" s="37"/>
      <c r="H21" s="37"/>
      <c r="I21" s="106" t="s">
        <v>28</v>
      </c>
      <c r="J21" s="30" t="str">
        <f>IF('Rekapitulace stavby'!AN17="","",'Rekapitulace stavby'!AN17)</f>
        <v/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105"/>
      <c r="J22" s="37"/>
      <c r="K22" s="40"/>
    </row>
    <row r="23" spans="2:11" s="1" customFormat="1" ht="14.45" customHeight="1">
      <c r="B23" s="36"/>
      <c r="C23" s="37"/>
      <c r="D23" s="32" t="s">
        <v>34</v>
      </c>
      <c r="E23" s="37"/>
      <c r="F23" s="37"/>
      <c r="G23" s="37"/>
      <c r="H23" s="37"/>
      <c r="I23" s="105"/>
      <c r="J23" s="37"/>
      <c r="K23" s="40"/>
    </row>
    <row r="24" spans="2:11" s="7" customFormat="1" ht="22.5" customHeight="1">
      <c r="B24" s="108"/>
      <c r="C24" s="109"/>
      <c r="D24" s="109"/>
      <c r="E24" s="374" t="s">
        <v>3</v>
      </c>
      <c r="F24" s="382"/>
      <c r="G24" s="382"/>
      <c r="H24" s="382"/>
      <c r="I24" s="110"/>
      <c r="J24" s="109"/>
      <c r="K24" s="111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105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12"/>
      <c r="J26" s="63"/>
      <c r="K26" s="113"/>
    </row>
    <row r="27" spans="2:11" s="1" customFormat="1" ht="25.35" customHeight="1">
      <c r="B27" s="36"/>
      <c r="C27" s="37"/>
      <c r="D27" s="114" t="s">
        <v>36</v>
      </c>
      <c r="E27" s="37"/>
      <c r="F27" s="37"/>
      <c r="G27" s="37"/>
      <c r="H27" s="37"/>
      <c r="I27" s="105"/>
      <c r="J27" s="115">
        <f>ROUND(J80,2)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12"/>
      <c r="J28" s="63"/>
      <c r="K28" s="113"/>
    </row>
    <row r="29" spans="2:11" s="1" customFormat="1" ht="14.45" customHeight="1">
      <c r="B29" s="36"/>
      <c r="C29" s="37"/>
      <c r="D29" s="37"/>
      <c r="E29" s="37"/>
      <c r="F29" s="41" t="s">
        <v>38</v>
      </c>
      <c r="G29" s="37"/>
      <c r="H29" s="37"/>
      <c r="I29" s="116" t="s">
        <v>37</v>
      </c>
      <c r="J29" s="41" t="s">
        <v>39</v>
      </c>
      <c r="K29" s="40"/>
    </row>
    <row r="30" spans="2:11" s="1" customFormat="1" ht="14.45" customHeight="1">
      <c r="B30" s="36"/>
      <c r="C30" s="37"/>
      <c r="D30" s="44" t="s">
        <v>40</v>
      </c>
      <c r="E30" s="44" t="s">
        <v>41</v>
      </c>
      <c r="F30" s="117">
        <f>ROUND(SUM(BE80:BE98),2)</f>
        <v>0</v>
      </c>
      <c r="G30" s="37"/>
      <c r="H30" s="37"/>
      <c r="I30" s="118">
        <v>0.21</v>
      </c>
      <c r="J30" s="117">
        <f>ROUND(ROUND((SUM(BE80:BE98)),2)*I30,2)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42</v>
      </c>
      <c r="F31" s="117">
        <f>ROUND(SUM(BF80:BF98),2)</f>
        <v>0</v>
      </c>
      <c r="G31" s="37"/>
      <c r="H31" s="37"/>
      <c r="I31" s="118">
        <v>0.15</v>
      </c>
      <c r="J31" s="117">
        <f>ROUND(ROUND((SUM(BF80:BF98)),2)*I31,2)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43</v>
      </c>
      <c r="F32" s="117">
        <f>ROUND(SUM(BG80:BG98),2)</f>
        <v>0</v>
      </c>
      <c r="G32" s="37"/>
      <c r="H32" s="37"/>
      <c r="I32" s="118">
        <v>0.21</v>
      </c>
      <c r="J32" s="117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44</v>
      </c>
      <c r="F33" s="117">
        <f>ROUND(SUM(BH80:BH98),2)</f>
        <v>0</v>
      </c>
      <c r="G33" s="37"/>
      <c r="H33" s="37"/>
      <c r="I33" s="118">
        <v>0.15</v>
      </c>
      <c r="J33" s="117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45</v>
      </c>
      <c r="F34" s="117">
        <f>ROUND(SUM(BI80:BI98),2)</f>
        <v>0</v>
      </c>
      <c r="G34" s="37"/>
      <c r="H34" s="37"/>
      <c r="I34" s="118">
        <v>0</v>
      </c>
      <c r="J34" s="117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105"/>
      <c r="J35" s="37"/>
      <c r="K35" s="40"/>
    </row>
    <row r="36" spans="2:11" s="1" customFormat="1" ht="25.35" customHeight="1">
      <c r="B36" s="36"/>
      <c r="C36" s="119"/>
      <c r="D36" s="120" t="s">
        <v>46</v>
      </c>
      <c r="E36" s="67"/>
      <c r="F36" s="67"/>
      <c r="G36" s="121" t="s">
        <v>47</v>
      </c>
      <c r="H36" s="122" t="s">
        <v>48</v>
      </c>
      <c r="I36" s="123"/>
      <c r="J36" s="124">
        <f>SUM(J27:J34)</f>
        <v>0</v>
      </c>
      <c r="K36" s="125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6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7"/>
      <c r="J41" s="55"/>
      <c r="K41" s="128"/>
    </row>
    <row r="42" spans="2:11" s="1" customFormat="1" ht="36.95" customHeight="1">
      <c r="B42" s="36"/>
      <c r="C42" s="25" t="s">
        <v>134</v>
      </c>
      <c r="D42" s="37"/>
      <c r="E42" s="37"/>
      <c r="F42" s="37"/>
      <c r="G42" s="37"/>
      <c r="H42" s="37"/>
      <c r="I42" s="105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105"/>
      <c r="J43" s="37"/>
      <c r="K43" s="40"/>
    </row>
    <row r="44" spans="2:11" s="1" customFormat="1" ht="14.45" customHeight="1">
      <c r="B44" s="36"/>
      <c r="C44" s="32" t="s">
        <v>17</v>
      </c>
      <c r="D44" s="37"/>
      <c r="E44" s="37"/>
      <c r="F44" s="37"/>
      <c r="G44" s="37"/>
      <c r="H44" s="37"/>
      <c r="I44" s="105"/>
      <c r="J44" s="37"/>
      <c r="K44" s="40"/>
    </row>
    <row r="45" spans="2:11" s="1" customFormat="1" ht="22.5" customHeight="1">
      <c r="B45" s="36"/>
      <c r="C45" s="37"/>
      <c r="D45" s="37"/>
      <c r="E45" s="380" t="str">
        <f>E7</f>
        <v>Přístavba prohlížecí místnosti u objektu 005 vrátnice, Odolov</v>
      </c>
      <c r="F45" s="356"/>
      <c r="G45" s="356"/>
      <c r="H45" s="356"/>
      <c r="I45" s="105"/>
      <c r="J45" s="37"/>
      <c r="K45" s="40"/>
    </row>
    <row r="46" spans="2:11" s="1" customFormat="1" ht="14.45" customHeight="1">
      <c r="B46" s="36"/>
      <c r="C46" s="32" t="s">
        <v>116</v>
      </c>
      <c r="D46" s="37"/>
      <c r="E46" s="37"/>
      <c r="F46" s="37"/>
      <c r="G46" s="37"/>
      <c r="H46" s="37"/>
      <c r="I46" s="105"/>
      <c r="J46" s="37"/>
      <c r="K46" s="40"/>
    </row>
    <row r="47" spans="2:11" s="1" customFormat="1" ht="23.25" customHeight="1">
      <c r="B47" s="36"/>
      <c r="C47" s="37"/>
      <c r="D47" s="37"/>
      <c r="E47" s="381" t="str">
        <f>E9</f>
        <v>002 - Vytápění</v>
      </c>
      <c r="F47" s="356"/>
      <c r="G47" s="356"/>
      <c r="H47" s="356"/>
      <c r="I47" s="105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105"/>
      <c r="J48" s="37"/>
      <c r="K48" s="40"/>
    </row>
    <row r="49" spans="2:11" s="1" customFormat="1" ht="18" customHeight="1">
      <c r="B49" s="36"/>
      <c r="C49" s="32" t="s">
        <v>21</v>
      </c>
      <c r="D49" s="37"/>
      <c r="E49" s="37"/>
      <c r="F49" s="30" t="str">
        <f>F12</f>
        <v xml:space="preserve"> </v>
      </c>
      <c r="G49" s="37"/>
      <c r="H49" s="37"/>
      <c r="I49" s="106" t="s">
        <v>23</v>
      </c>
      <c r="J49" s="107" t="str">
        <f>IF(J12="","",J12)</f>
        <v>22.11.2016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105"/>
      <c r="J50" s="37"/>
      <c r="K50" s="40"/>
    </row>
    <row r="51" spans="2:11" s="1" customFormat="1" ht="15">
      <c r="B51" s="36"/>
      <c r="C51" s="32" t="s">
        <v>25</v>
      </c>
      <c r="D51" s="37"/>
      <c r="E51" s="37"/>
      <c r="F51" s="30" t="str">
        <f>E15</f>
        <v>VS ČR, Praha 4</v>
      </c>
      <c r="G51" s="37"/>
      <c r="H51" s="37"/>
      <c r="I51" s="106" t="s">
        <v>31</v>
      </c>
      <c r="J51" s="30" t="str">
        <f>E21</f>
        <v>VS ČR OJ věznice Odolov 41, Malé Svatoňovice</v>
      </c>
      <c r="K51" s="40"/>
    </row>
    <row r="52" spans="2:11" s="1" customFormat="1" ht="14.45" customHeight="1">
      <c r="B52" s="36"/>
      <c r="C52" s="32" t="s">
        <v>29</v>
      </c>
      <c r="D52" s="37"/>
      <c r="E52" s="37"/>
      <c r="F52" s="30" t="str">
        <f>IF(E18="","",E18)</f>
        <v/>
      </c>
      <c r="G52" s="37"/>
      <c r="H52" s="37"/>
      <c r="I52" s="105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105"/>
      <c r="J53" s="37"/>
      <c r="K53" s="40"/>
    </row>
    <row r="54" spans="2:11" s="1" customFormat="1" ht="29.25" customHeight="1">
      <c r="B54" s="36"/>
      <c r="C54" s="129" t="s">
        <v>135</v>
      </c>
      <c r="D54" s="119"/>
      <c r="E54" s="119"/>
      <c r="F54" s="119"/>
      <c r="G54" s="119"/>
      <c r="H54" s="119"/>
      <c r="I54" s="130"/>
      <c r="J54" s="131" t="s">
        <v>136</v>
      </c>
      <c r="K54" s="132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105"/>
      <c r="J55" s="37"/>
      <c r="K55" s="40"/>
    </row>
    <row r="56" spans="2:47" s="1" customFormat="1" ht="29.25" customHeight="1">
      <c r="B56" s="36"/>
      <c r="C56" s="133" t="s">
        <v>137</v>
      </c>
      <c r="D56" s="37"/>
      <c r="E56" s="37"/>
      <c r="F56" s="37"/>
      <c r="G56" s="37"/>
      <c r="H56" s="37"/>
      <c r="I56" s="105"/>
      <c r="J56" s="115">
        <f>J80</f>
        <v>0</v>
      </c>
      <c r="K56" s="40"/>
      <c r="AU56" s="19" t="s">
        <v>138</v>
      </c>
    </row>
    <row r="57" spans="2:11" s="8" customFormat="1" ht="24.95" customHeight="1">
      <c r="B57" s="134"/>
      <c r="C57" s="135"/>
      <c r="D57" s="136" t="s">
        <v>149</v>
      </c>
      <c r="E57" s="137"/>
      <c r="F57" s="137"/>
      <c r="G57" s="137"/>
      <c r="H57" s="137"/>
      <c r="I57" s="138"/>
      <c r="J57" s="139">
        <f>J81</f>
        <v>0</v>
      </c>
      <c r="K57" s="140"/>
    </row>
    <row r="58" spans="2:11" s="9" customFormat="1" ht="19.9" customHeight="1">
      <c r="B58" s="141"/>
      <c r="C58" s="142"/>
      <c r="D58" s="143" t="s">
        <v>977</v>
      </c>
      <c r="E58" s="144"/>
      <c r="F58" s="144"/>
      <c r="G58" s="144"/>
      <c r="H58" s="144"/>
      <c r="I58" s="145"/>
      <c r="J58" s="146">
        <f>J82</f>
        <v>0</v>
      </c>
      <c r="K58" s="147"/>
    </row>
    <row r="59" spans="2:11" s="9" customFormat="1" ht="19.9" customHeight="1">
      <c r="B59" s="141"/>
      <c r="C59" s="142"/>
      <c r="D59" s="143" t="s">
        <v>978</v>
      </c>
      <c r="E59" s="144"/>
      <c r="F59" s="144"/>
      <c r="G59" s="144"/>
      <c r="H59" s="144"/>
      <c r="I59" s="145"/>
      <c r="J59" s="146">
        <f>J84</f>
        <v>0</v>
      </c>
      <c r="K59" s="147"/>
    </row>
    <row r="60" spans="2:11" s="9" customFormat="1" ht="19.9" customHeight="1">
      <c r="B60" s="141"/>
      <c r="C60" s="142"/>
      <c r="D60" s="143" t="s">
        <v>979</v>
      </c>
      <c r="E60" s="144"/>
      <c r="F60" s="144"/>
      <c r="G60" s="144"/>
      <c r="H60" s="144"/>
      <c r="I60" s="145"/>
      <c r="J60" s="146">
        <f>J95</f>
        <v>0</v>
      </c>
      <c r="K60" s="147"/>
    </row>
    <row r="61" spans="2:11" s="1" customFormat="1" ht="21.75" customHeight="1">
      <c r="B61" s="36"/>
      <c r="C61" s="37"/>
      <c r="D61" s="37"/>
      <c r="E61" s="37"/>
      <c r="F61" s="37"/>
      <c r="G61" s="37"/>
      <c r="H61" s="37"/>
      <c r="I61" s="105"/>
      <c r="J61" s="37"/>
      <c r="K61" s="40"/>
    </row>
    <row r="62" spans="2:11" s="1" customFormat="1" ht="6.95" customHeight="1">
      <c r="B62" s="51"/>
      <c r="C62" s="52"/>
      <c r="D62" s="52"/>
      <c r="E62" s="52"/>
      <c r="F62" s="52"/>
      <c r="G62" s="52"/>
      <c r="H62" s="52"/>
      <c r="I62" s="126"/>
      <c r="J62" s="52"/>
      <c r="K62" s="53"/>
    </row>
    <row r="66" spans="2:12" s="1" customFormat="1" ht="6.95" customHeight="1">
      <c r="B66" s="54"/>
      <c r="C66" s="55"/>
      <c r="D66" s="55"/>
      <c r="E66" s="55"/>
      <c r="F66" s="55"/>
      <c r="G66" s="55"/>
      <c r="H66" s="55"/>
      <c r="I66" s="127"/>
      <c r="J66" s="55"/>
      <c r="K66" s="55"/>
      <c r="L66" s="36"/>
    </row>
    <row r="67" spans="2:12" s="1" customFormat="1" ht="36.95" customHeight="1">
      <c r="B67" s="36"/>
      <c r="C67" s="56" t="s">
        <v>165</v>
      </c>
      <c r="L67" s="36"/>
    </row>
    <row r="68" spans="2:12" s="1" customFormat="1" ht="6.95" customHeight="1">
      <c r="B68" s="36"/>
      <c r="L68" s="36"/>
    </row>
    <row r="69" spans="2:12" s="1" customFormat="1" ht="14.45" customHeight="1">
      <c r="B69" s="36"/>
      <c r="C69" s="58" t="s">
        <v>17</v>
      </c>
      <c r="L69" s="36"/>
    </row>
    <row r="70" spans="2:12" s="1" customFormat="1" ht="22.5" customHeight="1">
      <c r="B70" s="36"/>
      <c r="E70" s="378" t="str">
        <f>E7</f>
        <v>Přístavba prohlížecí místnosti u objektu 005 vrátnice, Odolov</v>
      </c>
      <c r="F70" s="351"/>
      <c r="G70" s="351"/>
      <c r="H70" s="351"/>
      <c r="L70" s="36"/>
    </row>
    <row r="71" spans="2:12" s="1" customFormat="1" ht="14.45" customHeight="1">
      <c r="B71" s="36"/>
      <c r="C71" s="58" t="s">
        <v>116</v>
      </c>
      <c r="L71" s="36"/>
    </row>
    <row r="72" spans="2:12" s="1" customFormat="1" ht="23.25" customHeight="1">
      <c r="B72" s="36"/>
      <c r="E72" s="348" t="str">
        <f>E9</f>
        <v>002 - Vytápění</v>
      </c>
      <c r="F72" s="351"/>
      <c r="G72" s="351"/>
      <c r="H72" s="351"/>
      <c r="L72" s="36"/>
    </row>
    <row r="73" spans="2:12" s="1" customFormat="1" ht="6.95" customHeight="1">
      <c r="B73" s="36"/>
      <c r="L73" s="36"/>
    </row>
    <row r="74" spans="2:12" s="1" customFormat="1" ht="18" customHeight="1">
      <c r="B74" s="36"/>
      <c r="C74" s="58" t="s">
        <v>21</v>
      </c>
      <c r="F74" s="148" t="str">
        <f>F12</f>
        <v xml:space="preserve"> </v>
      </c>
      <c r="I74" s="149" t="s">
        <v>23</v>
      </c>
      <c r="J74" s="62" t="str">
        <f>IF(J12="","",J12)</f>
        <v>22.11.2016</v>
      </c>
      <c r="L74" s="36"/>
    </row>
    <row r="75" spans="2:12" s="1" customFormat="1" ht="6.95" customHeight="1">
      <c r="B75" s="36"/>
      <c r="L75" s="36"/>
    </row>
    <row r="76" spans="2:12" s="1" customFormat="1" ht="15">
      <c r="B76" s="36"/>
      <c r="C76" s="58" t="s">
        <v>25</v>
      </c>
      <c r="F76" s="148" t="str">
        <f>E15</f>
        <v>VS ČR, Praha 4</v>
      </c>
      <c r="I76" s="149" t="s">
        <v>31</v>
      </c>
      <c r="J76" s="148" t="str">
        <f>E21</f>
        <v>VS ČR OJ věznice Odolov 41, Malé Svatoňovice</v>
      </c>
      <c r="L76" s="36"/>
    </row>
    <row r="77" spans="2:12" s="1" customFormat="1" ht="14.45" customHeight="1">
      <c r="B77" s="36"/>
      <c r="C77" s="58" t="s">
        <v>29</v>
      </c>
      <c r="F77" s="148" t="str">
        <f>IF(E18="","",E18)</f>
        <v/>
      </c>
      <c r="L77" s="36"/>
    </row>
    <row r="78" spans="2:12" s="1" customFormat="1" ht="10.35" customHeight="1">
      <c r="B78" s="36"/>
      <c r="L78" s="36"/>
    </row>
    <row r="79" spans="2:20" s="10" customFormat="1" ht="29.25" customHeight="1">
      <c r="B79" s="150"/>
      <c r="C79" s="151" t="s">
        <v>166</v>
      </c>
      <c r="D79" s="152" t="s">
        <v>55</v>
      </c>
      <c r="E79" s="152" t="s">
        <v>51</v>
      </c>
      <c r="F79" s="152" t="s">
        <v>167</v>
      </c>
      <c r="G79" s="152" t="s">
        <v>168</v>
      </c>
      <c r="H79" s="152" t="s">
        <v>169</v>
      </c>
      <c r="I79" s="153" t="s">
        <v>170</v>
      </c>
      <c r="J79" s="152" t="s">
        <v>136</v>
      </c>
      <c r="K79" s="154" t="s">
        <v>171</v>
      </c>
      <c r="L79" s="150"/>
      <c r="M79" s="69" t="s">
        <v>172</v>
      </c>
      <c r="N79" s="70" t="s">
        <v>40</v>
      </c>
      <c r="O79" s="70" t="s">
        <v>173</v>
      </c>
      <c r="P79" s="70" t="s">
        <v>174</v>
      </c>
      <c r="Q79" s="70" t="s">
        <v>175</v>
      </c>
      <c r="R79" s="70" t="s">
        <v>176</v>
      </c>
      <c r="S79" s="70" t="s">
        <v>177</v>
      </c>
      <c r="T79" s="71" t="s">
        <v>178</v>
      </c>
    </row>
    <row r="80" spans="2:63" s="1" customFormat="1" ht="29.25" customHeight="1">
      <c r="B80" s="36"/>
      <c r="C80" s="73" t="s">
        <v>137</v>
      </c>
      <c r="J80" s="155">
        <f>BK80</f>
        <v>0</v>
      </c>
      <c r="L80" s="36"/>
      <c r="M80" s="72"/>
      <c r="N80" s="63"/>
      <c r="O80" s="63"/>
      <c r="P80" s="156">
        <f>P81</f>
        <v>0</v>
      </c>
      <c r="Q80" s="63"/>
      <c r="R80" s="156">
        <f>R81</f>
        <v>0</v>
      </c>
      <c r="S80" s="63"/>
      <c r="T80" s="157">
        <f>T81</f>
        <v>0</v>
      </c>
      <c r="AT80" s="19" t="s">
        <v>69</v>
      </c>
      <c r="AU80" s="19" t="s">
        <v>138</v>
      </c>
      <c r="BK80" s="158">
        <f>BK81</f>
        <v>0</v>
      </c>
    </row>
    <row r="81" spans="2:63" s="11" customFormat="1" ht="37.35" customHeight="1">
      <c r="B81" s="159"/>
      <c r="D81" s="160" t="s">
        <v>69</v>
      </c>
      <c r="E81" s="161" t="s">
        <v>641</v>
      </c>
      <c r="F81" s="161" t="s">
        <v>642</v>
      </c>
      <c r="I81" s="162"/>
      <c r="J81" s="163">
        <f>BK81</f>
        <v>0</v>
      </c>
      <c r="L81" s="159"/>
      <c r="M81" s="164"/>
      <c r="N81" s="165"/>
      <c r="O81" s="165"/>
      <c r="P81" s="166">
        <f>P82+P84+P95</f>
        <v>0</v>
      </c>
      <c r="Q81" s="165"/>
      <c r="R81" s="166">
        <f>R82+R84+R95</f>
        <v>0</v>
      </c>
      <c r="S81" s="165"/>
      <c r="T81" s="167">
        <f>T82+T84+T95</f>
        <v>0</v>
      </c>
      <c r="AR81" s="160" t="s">
        <v>79</v>
      </c>
      <c r="AT81" s="168" t="s">
        <v>69</v>
      </c>
      <c r="AU81" s="168" t="s">
        <v>70</v>
      </c>
      <c r="AY81" s="160" t="s">
        <v>181</v>
      </c>
      <c r="BK81" s="169">
        <f>BK82+BK84+BK95</f>
        <v>0</v>
      </c>
    </row>
    <row r="82" spans="2:63" s="11" customFormat="1" ht="19.9" customHeight="1">
      <c r="B82" s="159"/>
      <c r="D82" s="170" t="s">
        <v>69</v>
      </c>
      <c r="E82" s="171" t="s">
        <v>980</v>
      </c>
      <c r="F82" s="171" t="s">
        <v>981</v>
      </c>
      <c r="I82" s="162"/>
      <c r="J82" s="172">
        <f>BK82</f>
        <v>0</v>
      </c>
      <c r="L82" s="159"/>
      <c r="M82" s="164"/>
      <c r="N82" s="165"/>
      <c r="O82" s="165"/>
      <c r="P82" s="166">
        <f>P83</f>
        <v>0</v>
      </c>
      <c r="Q82" s="165"/>
      <c r="R82" s="166">
        <f>R83</f>
        <v>0</v>
      </c>
      <c r="S82" s="165"/>
      <c r="T82" s="167">
        <f>T83</f>
        <v>0</v>
      </c>
      <c r="AR82" s="160" t="s">
        <v>77</v>
      </c>
      <c r="AT82" s="168" t="s">
        <v>69</v>
      </c>
      <c r="AU82" s="168" t="s">
        <v>77</v>
      </c>
      <c r="AY82" s="160" t="s">
        <v>181</v>
      </c>
      <c r="BK82" s="169">
        <f>BK83</f>
        <v>0</v>
      </c>
    </row>
    <row r="83" spans="2:65" s="1" customFormat="1" ht="22.5" customHeight="1">
      <c r="B83" s="173"/>
      <c r="C83" s="174" t="s">
        <v>77</v>
      </c>
      <c r="D83" s="174" t="s">
        <v>183</v>
      </c>
      <c r="E83" s="175" t="s">
        <v>982</v>
      </c>
      <c r="F83" s="176" t="s">
        <v>983</v>
      </c>
      <c r="G83" s="177" t="s">
        <v>315</v>
      </c>
      <c r="H83" s="178">
        <v>70</v>
      </c>
      <c r="I83" s="179"/>
      <c r="J83" s="180">
        <f>ROUND(I83*H83,2)</f>
        <v>0</v>
      </c>
      <c r="K83" s="176" t="s">
        <v>3</v>
      </c>
      <c r="L83" s="36"/>
      <c r="M83" s="181" t="s">
        <v>3</v>
      </c>
      <c r="N83" s="182" t="s">
        <v>41</v>
      </c>
      <c r="O83" s="37"/>
      <c r="P83" s="183">
        <f>O83*H83</f>
        <v>0</v>
      </c>
      <c r="Q83" s="183">
        <v>0</v>
      </c>
      <c r="R83" s="183">
        <f>Q83*H83</f>
        <v>0</v>
      </c>
      <c r="S83" s="183">
        <v>0</v>
      </c>
      <c r="T83" s="184">
        <f>S83*H83</f>
        <v>0</v>
      </c>
      <c r="AR83" s="19" t="s">
        <v>188</v>
      </c>
      <c r="AT83" s="19" t="s">
        <v>183</v>
      </c>
      <c r="AU83" s="19" t="s">
        <v>79</v>
      </c>
      <c r="AY83" s="19" t="s">
        <v>181</v>
      </c>
      <c r="BE83" s="185">
        <f>IF(N83="základní",J83,0)</f>
        <v>0</v>
      </c>
      <c r="BF83" s="185">
        <f>IF(N83="snížená",J83,0)</f>
        <v>0</v>
      </c>
      <c r="BG83" s="185">
        <f>IF(N83="zákl. přenesená",J83,0)</f>
        <v>0</v>
      </c>
      <c r="BH83" s="185">
        <f>IF(N83="sníž. přenesená",J83,0)</f>
        <v>0</v>
      </c>
      <c r="BI83" s="185">
        <f>IF(N83="nulová",J83,0)</f>
        <v>0</v>
      </c>
      <c r="BJ83" s="19" t="s">
        <v>77</v>
      </c>
      <c r="BK83" s="185">
        <f>ROUND(I83*H83,2)</f>
        <v>0</v>
      </c>
      <c r="BL83" s="19" t="s">
        <v>188</v>
      </c>
      <c r="BM83" s="19" t="s">
        <v>188</v>
      </c>
    </row>
    <row r="84" spans="2:63" s="11" customFormat="1" ht="29.85" customHeight="1">
      <c r="B84" s="159"/>
      <c r="D84" s="170" t="s">
        <v>69</v>
      </c>
      <c r="E84" s="171" t="s">
        <v>984</v>
      </c>
      <c r="F84" s="171" t="s">
        <v>985</v>
      </c>
      <c r="I84" s="162"/>
      <c r="J84" s="172">
        <f>BK84</f>
        <v>0</v>
      </c>
      <c r="L84" s="159"/>
      <c r="M84" s="164"/>
      <c r="N84" s="165"/>
      <c r="O84" s="165"/>
      <c r="P84" s="166">
        <f>SUM(P85:P94)</f>
        <v>0</v>
      </c>
      <c r="Q84" s="165"/>
      <c r="R84" s="166">
        <f>SUM(R85:R94)</f>
        <v>0</v>
      </c>
      <c r="S84" s="165"/>
      <c r="T84" s="167">
        <f>SUM(T85:T94)</f>
        <v>0</v>
      </c>
      <c r="AR84" s="160" t="s">
        <v>77</v>
      </c>
      <c r="AT84" s="168" t="s">
        <v>69</v>
      </c>
      <c r="AU84" s="168" t="s">
        <v>77</v>
      </c>
      <c r="AY84" s="160" t="s">
        <v>181</v>
      </c>
      <c r="BK84" s="169">
        <f>SUM(BK85:BK94)</f>
        <v>0</v>
      </c>
    </row>
    <row r="85" spans="2:65" s="1" customFormat="1" ht="22.5" customHeight="1">
      <c r="B85" s="173"/>
      <c r="C85" s="174" t="s">
        <v>79</v>
      </c>
      <c r="D85" s="174" t="s">
        <v>183</v>
      </c>
      <c r="E85" s="175" t="s">
        <v>986</v>
      </c>
      <c r="F85" s="176" t="s">
        <v>987</v>
      </c>
      <c r="G85" s="177" t="s">
        <v>315</v>
      </c>
      <c r="H85" s="178">
        <v>50</v>
      </c>
      <c r="I85" s="179"/>
      <c r="J85" s="180">
        <f aca="true" t="shared" si="0" ref="J85:J94">ROUND(I85*H85,2)</f>
        <v>0</v>
      </c>
      <c r="K85" s="176" t="s">
        <v>3</v>
      </c>
      <c r="L85" s="36"/>
      <c r="M85" s="181" t="s">
        <v>3</v>
      </c>
      <c r="N85" s="182" t="s">
        <v>41</v>
      </c>
      <c r="O85" s="37"/>
      <c r="P85" s="183">
        <f aca="true" t="shared" si="1" ref="P85:P94">O85*H85</f>
        <v>0</v>
      </c>
      <c r="Q85" s="183">
        <v>0</v>
      </c>
      <c r="R85" s="183">
        <f aca="true" t="shared" si="2" ref="R85:R94">Q85*H85</f>
        <v>0</v>
      </c>
      <c r="S85" s="183">
        <v>0</v>
      </c>
      <c r="T85" s="184">
        <f aca="true" t="shared" si="3" ref="T85:T94">S85*H85</f>
        <v>0</v>
      </c>
      <c r="AR85" s="19" t="s">
        <v>188</v>
      </c>
      <c r="AT85" s="19" t="s">
        <v>183</v>
      </c>
      <c r="AU85" s="19" t="s">
        <v>79</v>
      </c>
      <c r="AY85" s="19" t="s">
        <v>181</v>
      </c>
      <c r="BE85" s="185">
        <f aca="true" t="shared" si="4" ref="BE85:BE94">IF(N85="základní",J85,0)</f>
        <v>0</v>
      </c>
      <c r="BF85" s="185">
        <f aca="true" t="shared" si="5" ref="BF85:BF94">IF(N85="snížená",J85,0)</f>
        <v>0</v>
      </c>
      <c r="BG85" s="185">
        <f aca="true" t="shared" si="6" ref="BG85:BG94">IF(N85="zákl. přenesená",J85,0)</f>
        <v>0</v>
      </c>
      <c r="BH85" s="185">
        <f aca="true" t="shared" si="7" ref="BH85:BH94">IF(N85="sníž. přenesená",J85,0)</f>
        <v>0</v>
      </c>
      <c r="BI85" s="185">
        <f aca="true" t="shared" si="8" ref="BI85:BI94">IF(N85="nulová",J85,0)</f>
        <v>0</v>
      </c>
      <c r="BJ85" s="19" t="s">
        <v>77</v>
      </c>
      <c r="BK85" s="185">
        <f aca="true" t="shared" si="9" ref="BK85:BK94">ROUND(I85*H85,2)</f>
        <v>0</v>
      </c>
      <c r="BL85" s="19" t="s">
        <v>188</v>
      </c>
      <c r="BM85" s="19" t="s">
        <v>234</v>
      </c>
    </row>
    <row r="86" spans="2:65" s="1" customFormat="1" ht="22.5" customHeight="1">
      <c r="B86" s="173"/>
      <c r="C86" s="174" t="s">
        <v>205</v>
      </c>
      <c r="D86" s="174" t="s">
        <v>183</v>
      </c>
      <c r="E86" s="175" t="s">
        <v>988</v>
      </c>
      <c r="F86" s="176" t="s">
        <v>989</v>
      </c>
      <c r="G86" s="177" t="s">
        <v>315</v>
      </c>
      <c r="H86" s="178">
        <v>20</v>
      </c>
      <c r="I86" s="179"/>
      <c r="J86" s="180">
        <f t="shared" si="0"/>
        <v>0</v>
      </c>
      <c r="K86" s="176" t="s">
        <v>3</v>
      </c>
      <c r="L86" s="36"/>
      <c r="M86" s="181" t="s">
        <v>3</v>
      </c>
      <c r="N86" s="182" t="s">
        <v>41</v>
      </c>
      <c r="O86" s="37"/>
      <c r="P86" s="183">
        <f t="shared" si="1"/>
        <v>0</v>
      </c>
      <c r="Q86" s="183">
        <v>0</v>
      </c>
      <c r="R86" s="183">
        <f t="shared" si="2"/>
        <v>0</v>
      </c>
      <c r="S86" s="183">
        <v>0</v>
      </c>
      <c r="T86" s="184">
        <f t="shared" si="3"/>
        <v>0</v>
      </c>
      <c r="AR86" s="19" t="s">
        <v>188</v>
      </c>
      <c r="AT86" s="19" t="s">
        <v>183</v>
      </c>
      <c r="AU86" s="19" t="s">
        <v>79</v>
      </c>
      <c r="AY86" s="19" t="s">
        <v>181</v>
      </c>
      <c r="BE86" s="185">
        <f t="shared" si="4"/>
        <v>0</v>
      </c>
      <c r="BF86" s="185">
        <f t="shared" si="5"/>
        <v>0</v>
      </c>
      <c r="BG86" s="185">
        <f t="shared" si="6"/>
        <v>0</v>
      </c>
      <c r="BH86" s="185">
        <f t="shared" si="7"/>
        <v>0</v>
      </c>
      <c r="BI86" s="185">
        <f t="shared" si="8"/>
        <v>0</v>
      </c>
      <c r="BJ86" s="19" t="s">
        <v>77</v>
      </c>
      <c r="BK86" s="185">
        <f t="shared" si="9"/>
        <v>0</v>
      </c>
      <c r="BL86" s="19" t="s">
        <v>188</v>
      </c>
      <c r="BM86" s="19" t="s">
        <v>246</v>
      </c>
    </row>
    <row r="87" spans="2:65" s="1" customFormat="1" ht="22.5" customHeight="1">
      <c r="B87" s="173"/>
      <c r="C87" s="174" t="s">
        <v>188</v>
      </c>
      <c r="D87" s="174" t="s">
        <v>183</v>
      </c>
      <c r="E87" s="175" t="s">
        <v>990</v>
      </c>
      <c r="F87" s="176" t="s">
        <v>991</v>
      </c>
      <c r="G87" s="177" t="s">
        <v>992</v>
      </c>
      <c r="H87" s="178">
        <v>14</v>
      </c>
      <c r="I87" s="179"/>
      <c r="J87" s="180">
        <f t="shared" si="0"/>
        <v>0</v>
      </c>
      <c r="K87" s="176" t="s">
        <v>3</v>
      </c>
      <c r="L87" s="36"/>
      <c r="M87" s="181" t="s">
        <v>3</v>
      </c>
      <c r="N87" s="182" t="s">
        <v>41</v>
      </c>
      <c r="O87" s="37"/>
      <c r="P87" s="183">
        <f t="shared" si="1"/>
        <v>0</v>
      </c>
      <c r="Q87" s="183">
        <v>0</v>
      </c>
      <c r="R87" s="183">
        <f t="shared" si="2"/>
        <v>0</v>
      </c>
      <c r="S87" s="183">
        <v>0</v>
      </c>
      <c r="T87" s="184">
        <f t="shared" si="3"/>
        <v>0</v>
      </c>
      <c r="AR87" s="19" t="s">
        <v>188</v>
      </c>
      <c r="AT87" s="19" t="s">
        <v>183</v>
      </c>
      <c r="AU87" s="19" t="s">
        <v>79</v>
      </c>
      <c r="AY87" s="19" t="s">
        <v>181</v>
      </c>
      <c r="BE87" s="185">
        <f t="shared" si="4"/>
        <v>0</v>
      </c>
      <c r="BF87" s="185">
        <f t="shared" si="5"/>
        <v>0</v>
      </c>
      <c r="BG87" s="185">
        <f t="shared" si="6"/>
        <v>0</v>
      </c>
      <c r="BH87" s="185">
        <f t="shared" si="7"/>
        <v>0</v>
      </c>
      <c r="BI87" s="185">
        <f t="shared" si="8"/>
        <v>0</v>
      </c>
      <c r="BJ87" s="19" t="s">
        <v>77</v>
      </c>
      <c r="BK87" s="185">
        <f t="shared" si="9"/>
        <v>0</v>
      </c>
      <c r="BL87" s="19" t="s">
        <v>188</v>
      </c>
      <c r="BM87" s="19" t="s">
        <v>258</v>
      </c>
    </row>
    <row r="88" spans="2:65" s="1" customFormat="1" ht="22.5" customHeight="1">
      <c r="B88" s="173"/>
      <c r="C88" s="174" t="s">
        <v>228</v>
      </c>
      <c r="D88" s="174" t="s">
        <v>183</v>
      </c>
      <c r="E88" s="175" t="s">
        <v>993</v>
      </c>
      <c r="F88" s="176" t="s">
        <v>994</v>
      </c>
      <c r="G88" s="177" t="s">
        <v>315</v>
      </c>
      <c r="H88" s="178">
        <v>70</v>
      </c>
      <c r="I88" s="179"/>
      <c r="J88" s="180">
        <f t="shared" si="0"/>
        <v>0</v>
      </c>
      <c r="K88" s="176" t="s">
        <v>3</v>
      </c>
      <c r="L88" s="36"/>
      <c r="M88" s="181" t="s">
        <v>3</v>
      </c>
      <c r="N88" s="182" t="s">
        <v>41</v>
      </c>
      <c r="O88" s="37"/>
      <c r="P88" s="183">
        <f t="shared" si="1"/>
        <v>0</v>
      </c>
      <c r="Q88" s="183">
        <v>0</v>
      </c>
      <c r="R88" s="183">
        <f t="shared" si="2"/>
        <v>0</v>
      </c>
      <c r="S88" s="183">
        <v>0</v>
      </c>
      <c r="T88" s="184">
        <f t="shared" si="3"/>
        <v>0</v>
      </c>
      <c r="AR88" s="19" t="s">
        <v>188</v>
      </c>
      <c r="AT88" s="19" t="s">
        <v>183</v>
      </c>
      <c r="AU88" s="19" t="s">
        <v>79</v>
      </c>
      <c r="AY88" s="19" t="s">
        <v>181</v>
      </c>
      <c r="BE88" s="185">
        <f t="shared" si="4"/>
        <v>0</v>
      </c>
      <c r="BF88" s="185">
        <f t="shared" si="5"/>
        <v>0</v>
      </c>
      <c r="BG88" s="185">
        <f t="shared" si="6"/>
        <v>0</v>
      </c>
      <c r="BH88" s="185">
        <f t="shared" si="7"/>
        <v>0</v>
      </c>
      <c r="BI88" s="185">
        <f t="shared" si="8"/>
        <v>0</v>
      </c>
      <c r="BJ88" s="19" t="s">
        <v>77</v>
      </c>
      <c r="BK88" s="185">
        <f t="shared" si="9"/>
        <v>0</v>
      </c>
      <c r="BL88" s="19" t="s">
        <v>188</v>
      </c>
      <c r="BM88" s="19" t="s">
        <v>268</v>
      </c>
    </row>
    <row r="89" spans="2:65" s="1" customFormat="1" ht="22.5" customHeight="1">
      <c r="B89" s="173"/>
      <c r="C89" s="174" t="s">
        <v>234</v>
      </c>
      <c r="D89" s="174" t="s">
        <v>183</v>
      </c>
      <c r="E89" s="175" t="s">
        <v>995</v>
      </c>
      <c r="F89" s="176" t="s">
        <v>996</v>
      </c>
      <c r="G89" s="177" t="s">
        <v>992</v>
      </c>
      <c r="H89" s="178">
        <v>2</v>
      </c>
      <c r="I89" s="179"/>
      <c r="J89" s="180">
        <f t="shared" si="0"/>
        <v>0</v>
      </c>
      <c r="K89" s="176" t="s">
        <v>3</v>
      </c>
      <c r="L89" s="36"/>
      <c r="M89" s="181" t="s">
        <v>3</v>
      </c>
      <c r="N89" s="182" t="s">
        <v>41</v>
      </c>
      <c r="O89" s="37"/>
      <c r="P89" s="183">
        <f t="shared" si="1"/>
        <v>0</v>
      </c>
      <c r="Q89" s="183">
        <v>0</v>
      </c>
      <c r="R89" s="183">
        <f t="shared" si="2"/>
        <v>0</v>
      </c>
      <c r="S89" s="183">
        <v>0</v>
      </c>
      <c r="T89" s="184">
        <f t="shared" si="3"/>
        <v>0</v>
      </c>
      <c r="AR89" s="19" t="s">
        <v>188</v>
      </c>
      <c r="AT89" s="19" t="s">
        <v>183</v>
      </c>
      <c r="AU89" s="19" t="s">
        <v>79</v>
      </c>
      <c r="AY89" s="19" t="s">
        <v>181</v>
      </c>
      <c r="BE89" s="185">
        <f t="shared" si="4"/>
        <v>0</v>
      </c>
      <c r="BF89" s="185">
        <f t="shared" si="5"/>
        <v>0</v>
      </c>
      <c r="BG89" s="185">
        <f t="shared" si="6"/>
        <v>0</v>
      </c>
      <c r="BH89" s="185">
        <f t="shared" si="7"/>
        <v>0</v>
      </c>
      <c r="BI89" s="185">
        <f t="shared" si="8"/>
        <v>0</v>
      </c>
      <c r="BJ89" s="19" t="s">
        <v>77</v>
      </c>
      <c r="BK89" s="185">
        <f t="shared" si="9"/>
        <v>0</v>
      </c>
      <c r="BL89" s="19" t="s">
        <v>188</v>
      </c>
      <c r="BM89" s="19" t="s">
        <v>279</v>
      </c>
    </row>
    <row r="90" spans="2:65" s="1" customFormat="1" ht="22.5" customHeight="1">
      <c r="B90" s="173"/>
      <c r="C90" s="174" t="s">
        <v>240</v>
      </c>
      <c r="D90" s="174" t="s">
        <v>183</v>
      </c>
      <c r="E90" s="175" t="s">
        <v>997</v>
      </c>
      <c r="F90" s="176" t="s">
        <v>998</v>
      </c>
      <c r="G90" s="177" t="s">
        <v>992</v>
      </c>
      <c r="H90" s="178">
        <v>2</v>
      </c>
      <c r="I90" s="179"/>
      <c r="J90" s="180">
        <f t="shared" si="0"/>
        <v>0</v>
      </c>
      <c r="K90" s="176" t="s">
        <v>3</v>
      </c>
      <c r="L90" s="36"/>
      <c r="M90" s="181" t="s">
        <v>3</v>
      </c>
      <c r="N90" s="182" t="s">
        <v>41</v>
      </c>
      <c r="O90" s="37"/>
      <c r="P90" s="183">
        <f t="shared" si="1"/>
        <v>0</v>
      </c>
      <c r="Q90" s="183">
        <v>0</v>
      </c>
      <c r="R90" s="183">
        <f t="shared" si="2"/>
        <v>0</v>
      </c>
      <c r="S90" s="183">
        <v>0</v>
      </c>
      <c r="T90" s="184">
        <f t="shared" si="3"/>
        <v>0</v>
      </c>
      <c r="AR90" s="19" t="s">
        <v>188</v>
      </c>
      <c r="AT90" s="19" t="s">
        <v>183</v>
      </c>
      <c r="AU90" s="19" t="s">
        <v>79</v>
      </c>
      <c r="AY90" s="19" t="s">
        <v>181</v>
      </c>
      <c r="BE90" s="185">
        <f t="shared" si="4"/>
        <v>0</v>
      </c>
      <c r="BF90" s="185">
        <f t="shared" si="5"/>
        <v>0</v>
      </c>
      <c r="BG90" s="185">
        <f t="shared" si="6"/>
        <v>0</v>
      </c>
      <c r="BH90" s="185">
        <f t="shared" si="7"/>
        <v>0</v>
      </c>
      <c r="BI90" s="185">
        <f t="shared" si="8"/>
        <v>0</v>
      </c>
      <c r="BJ90" s="19" t="s">
        <v>77</v>
      </c>
      <c r="BK90" s="185">
        <f t="shared" si="9"/>
        <v>0</v>
      </c>
      <c r="BL90" s="19" t="s">
        <v>188</v>
      </c>
      <c r="BM90" s="19" t="s">
        <v>293</v>
      </c>
    </row>
    <row r="91" spans="2:65" s="1" customFormat="1" ht="22.5" customHeight="1">
      <c r="B91" s="173"/>
      <c r="C91" s="174" t="s">
        <v>246</v>
      </c>
      <c r="D91" s="174" t="s">
        <v>183</v>
      </c>
      <c r="E91" s="175" t="s">
        <v>999</v>
      </c>
      <c r="F91" s="176" t="s">
        <v>1000</v>
      </c>
      <c r="G91" s="177" t="s">
        <v>992</v>
      </c>
      <c r="H91" s="178">
        <v>2</v>
      </c>
      <c r="I91" s="179"/>
      <c r="J91" s="180">
        <f t="shared" si="0"/>
        <v>0</v>
      </c>
      <c r="K91" s="176" t="s">
        <v>3</v>
      </c>
      <c r="L91" s="36"/>
      <c r="M91" s="181" t="s">
        <v>3</v>
      </c>
      <c r="N91" s="182" t="s">
        <v>41</v>
      </c>
      <c r="O91" s="37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AR91" s="19" t="s">
        <v>188</v>
      </c>
      <c r="AT91" s="19" t="s">
        <v>183</v>
      </c>
      <c r="AU91" s="19" t="s">
        <v>79</v>
      </c>
      <c r="AY91" s="19" t="s">
        <v>181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19" t="s">
        <v>77</v>
      </c>
      <c r="BK91" s="185">
        <f t="shared" si="9"/>
        <v>0</v>
      </c>
      <c r="BL91" s="19" t="s">
        <v>188</v>
      </c>
      <c r="BM91" s="19" t="s">
        <v>309</v>
      </c>
    </row>
    <row r="92" spans="2:65" s="1" customFormat="1" ht="22.5" customHeight="1">
      <c r="B92" s="173"/>
      <c r="C92" s="174" t="s">
        <v>252</v>
      </c>
      <c r="D92" s="174" t="s">
        <v>183</v>
      </c>
      <c r="E92" s="175" t="s">
        <v>1001</v>
      </c>
      <c r="F92" s="176" t="s">
        <v>1002</v>
      </c>
      <c r="G92" s="177" t="s">
        <v>992</v>
      </c>
      <c r="H92" s="178">
        <v>2</v>
      </c>
      <c r="I92" s="179"/>
      <c r="J92" s="180">
        <f t="shared" si="0"/>
        <v>0</v>
      </c>
      <c r="K92" s="176" t="s">
        <v>3</v>
      </c>
      <c r="L92" s="36"/>
      <c r="M92" s="181" t="s">
        <v>3</v>
      </c>
      <c r="N92" s="182" t="s">
        <v>41</v>
      </c>
      <c r="O92" s="37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AR92" s="19" t="s">
        <v>188</v>
      </c>
      <c r="AT92" s="19" t="s">
        <v>183</v>
      </c>
      <c r="AU92" s="19" t="s">
        <v>79</v>
      </c>
      <c r="AY92" s="19" t="s">
        <v>181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19" t="s">
        <v>77</v>
      </c>
      <c r="BK92" s="185">
        <f t="shared" si="9"/>
        <v>0</v>
      </c>
      <c r="BL92" s="19" t="s">
        <v>188</v>
      </c>
      <c r="BM92" s="19" t="s">
        <v>319</v>
      </c>
    </row>
    <row r="93" spans="2:65" s="1" customFormat="1" ht="22.5" customHeight="1">
      <c r="B93" s="173"/>
      <c r="C93" s="174" t="s">
        <v>258</v>
      </c>
      <c r="D93" s="174" t="s">
        <v>183</v>
      </c>
      <c r="E93" s="175" t="s">
        <v>1003</v>
      </c>
      <c r="F93" s="176" t="s">
        <v>1004</v>
      </c>
      <c r="G93" s="177" t="s">
        <v>992</v>
      </c>
      <c r="H93" s="178">
        <v>7</v>
      </c>
      <c r="I93" s="179"/>
      <c r="J93" s="180">
        <f t="shared" si="0"/>
        <v>0</v>
      </c>
      <c r="K93" s="176" t="s">
        <v>3</v>
      </c>
      <c r="L93" s="36"/>
      <c r="M93" s="181" t="s">
        <v>3</v>
      </c>
      <c r="N93" s="182" t="s">
        <v>41</v>
      </c>
      <c r="O93" s="37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19" t="s">
        <v>188</v>
      </c>
      <c r="AT93" s="19" t="s">
        <v>183</v>
      </c>
      <c r="AU93" s="19" t="s">
        <v>79</v>
      </c>
      <c r="AY93" s="19" t="s">
        <v>181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19" t="s">
        <v>77</v>
      </c>
      <c r="BK93" s="185">
        <f t="shared" si="9"/>
        <v>0</v>
      </c>
      <c r="BL93" s="19" t="s">
        <v>188</v>
      </c>
      <c r="BM93" s="19" t="s">
        <v>327</v>
      </c>
    </row>
    <row r="94" spans="2:65" s="1" customFormat="1" ht="22.5" customHeight="1">
      <c r="B94" s="173"/>
      <c r="C94" s="174" t="s">
        <v>264</v>
      </c>
      <c r="D94" s="174" t="s">
        <v>183</v>
      </c>
      <c r="E94" s="175" t="s">
        <v>1005</v>
      </c>
      <c r="F94" s="176" t="s">
        <v>1006</v>
      </c>
      <c r="G94" s="177" t="s">
        <v>992</v>
      </c>
      <c r="H94" s="178">
        <v>7</v>
      </c>
      <c r="I94" s="179"/>
      <c r="J94" s="180">
        <f t="shared" si="0"/>
        <v>0</v>
      </c>
      <c r="K94" s="176" t="s">
        <v>3</v>
      </c>
      <c r="L94" s="36"/>
      <c r="M94" s="181" t="s">
        <v>3</v>
      </c>
      <c r="N94" s="182" t="s">
        <v>41</v>
      </c>
      <c r="O94" s="37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19" t="s">
        <v>188</v>
      </c>
      <c r="AT94" s="19" t="s">
        <v>183</v>
      </c>
      <c r="AU94" s="19" t="s">
        <v>79</v>
      </c>
      <c r="AY94" s="19" t="s">
        <v>181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19" t="s">
        <v>77</v>
      </c>
      <c r="BK94" s="185">
        <f t="shared" si="9"/>
        <v>0</v>
      </c>
      <c r="BL94" s="19" t="s">
        <v>188</v>
      </c>
      <c r="BM94" s="19" t="s">
        <v>340</v>
      </c>
    </row>
    <row r="95" spans="2:63" s="11" customFormat="1" ht="29.85" customHeight="1">
      <c r="B95" s="159"/>
      <c r="D95" s="170" t="s">
        <v>69</v>
      </c>
      <c r="E95" s="171" t="s">
        <v>1007</v>
      </c>
      <c r="F95" s="171" t="s">
        <v>1008</v>
      </c>
      <c r="I95" s="162"/>
      <c r="J95" s="172">
        <f>BK95</f>
        <v>0</v>
      </c>
      <c r="L95" s="159"/>
      <c r="M95" s="164"/>
      <c r="N95" s="165"/>
      <c r="O95" s="165"/>
      <c r="P95" s="166">
        <f>SUM(P96:P98)</f>
        <v>0</v>
      </c>
      <c r="Q95" s="165"/>
      <c r="R95" s="166">
        <f>SUM(R96:R98)</f>
        <v>0</v>
      </c>
      <c r="S95" s="165"/>
      <c r="T95" s="167">
        <f>SUM(T96:T98)</f>
        <v>0</v>
      </c>
      <c r="AR95" s="160" t="s">
        <v>77</v>
      </c>
      <c r="AT95" s="168" t="s">
        <v>69</v>
      </c>
      <c r="AU95" s="168" t="s">
        <v>77</v>
      </c>
      <c r="AY95" s="160" t="s">
        <v>181</v>
      </c>
      <c r="BK95" s="169">
        <f>SUM(BK96:BK98)</f>
        <v>0</v>
      </c>
    </row>
    <row r="96" spans="2:65" s="1" customFormat="1" ht="22.5" customHeight="1">
      <c r="B96" s="173"/>
      <c r="C96" s="174" t="s">
        <v>268</v>
      </c>
      <c r="D96" s="174" t="s">
        <v>183</v>
      </c>
      <c r="E96" s="175" t="s">
        <v>1009</v>
      </c>
      <c r="F96" s="176" t="s">
        <v>1010</v>
      </c>
      <c r="G96" s="177" t="s">
        <v>992</v>
      </c>
      <c r="H96" s="178">
        <v>5</v>
      </c>
      <c r="I96" s="179"/>
      <c r="J96" s="180">
        <f>ROUND(I96*H96,2)</f>
        <v>0</v>
      </c>
      <c r="K96" s="176" t="s">
        <v>3</v>
      </c>
      <c r="L96" s="36"/>
      <c r="M96" s="181" t="s">
        <v>3</v>
      </c>
      <c r="N96" s="182" t="s">
        <v>41</v>
      </c>
      <c r="O96" s="37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AR96" s="19" t="s">
        <v>188</v>
      </c>
      <c r="AT96" s="19" t="s">
        <v>183</v>
      </c>
      <c r="AU96" s="19" t="s">
        <v>79</v>
      </c>
      <c r="AY96" s="19" t="s">
        <v>181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9" t="s">
        <v>77</v>
      </c>
      <c r="BK96" s="185">
        <f>ROUND(I96*H96,2)</f>
        <v>0</v>
      </c>
      <c r="BL96" s="19" t="s">
        <v>188</v>
      </c>
      <c r="BM96" s="19" t="s">
        <v>352</v>
      </c>
    </row>
    <row r="97" spans="2:65" s="1" customFormat="1" ht="22.5" customHeight="1">
      <c r="B97" s="173"/>
      <c r="C97" s="174" t="s">
        <v>273</v>
      </c>
      <c r="D97" s="174" t="s">
        <v>183</v>
      </c>
      <c r="E97" s="175" t="s">
        <v>1011</v>
      </c>
      <c r="F97" s="176" t="s">
        <v>1012</v>
      </c>
      <c r="G97" s="177" t="s">
        <v>992</v>
      </c>
      <c r="H97" s="178">
        <v>2</v>
      </c>
      <c r="I97" s="179"/>
      <c r="J97" s="180">
        <f>ROUND(I97*H97,2)</f>
        <v>0</v>
      </c>
      <c r="K97" s="176" t="s">
        <v>3</v>
      </c>
      <c r="L97" s="36"/>
      <c r="M97" s="181" t="s">
        <v>3</v>
      </c>
      <c r="N97" s="182" t="s">
        <v>41</v>
      </c>
      <c r="O97" s="37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19" t="s">
        <v>188</v>
      </c>
      <c r="AT97" s="19" t="s">
        <v>183</v>
      </c>
      <c r="AU97" s="19" t="s">
        <v>79</v>
      </c>
      <c r="AY97" s="19" t="s">
        <v>181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9" t="s">
        <v>77</v>
      </c>
      <c r="BK97" s="185">
        <f>ROUND(I97*H97,2)</f>
        <v>0</v>
      </c>
      <c r="BL97" s="19" t="s">
        <v>188</v>
      </c>
      <c r="BM97" s="19" t="s">
        <v>360</v>
      </c>
    </row>
    <row r="98" spans="2:65" s="1" customFormat="1" ht="22.5" customHeight="1">
      <c r="B98" s="173"/>
      <c r="C98" s="174" t="s">
        <v>279</v>
      </c>
      <c r="D98" s="174" t="s">
        <v>183</v>
      </c>
      <c r="E98" s="175" t="s">
        <v>1013</v>
      </c>
      <c r="F98" s="176" t="s">
        <v>1014</v>
      </c>
      <c r="G98" s="177" t="s">
        <v>992</v>
      </c>
      <c r="H98" s="178">
        <v>7</v>
      </c>
      <c r="I98" s="179"/>
      <c r="J98" s="180">
        <f>ROUND(I98*H98,2)</f>
        <v>0</v>
      </c>
      <c r="K98" s="176" t="s">
        <v>3</v>
      </c>
      <c r="L98" s="36"/>
      <c r="M98" s="181" t="s">
        <v>3</v>
      </c>
      <c r="N98" s="244" t="s">
        <v>41</v>
      </c>
      <c r="O98" s="245"/>
      <c r="P98" s="246">
        <f>O98*H98</f>
        <v>0</v>
      </c>
      <c r="Q98" s="246">
        <v>0</v>
      </c>
      <c r="R98" s="246">
        <f>Q98*H98</f>
        <v>0</v>
      </c>
      <c r="S98" s="246">
        <v>0</v>
      </c>
      <c r="T98" s="247">
        <f>S98*H98</f>
        <v>0</v>
      </c>
      <c r="AR98" s="19" t="s">
        <v>188</v>
      </c>
      <c r="AT98" s="19" t="s">
        <v>183</v>
      </c>
      <c r="AU98" s="19" t="s">
        <v>79</v>
      </c>
      <c r="AY98" s="19" t="s">
        <v>181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9" t="s">
        <v>77</v>
      </c>
      <c r="BK98" s="185">
        <f>ROUND(I98*H98,2)</f>
        <v>0</v>
      </c>
      <c r="BL98" s="19" t="s">
        <v>188</v>
      </c>
      <c r="BM98" s="19" t="s">
        <v>371</v>
      </c>
    </row>
    <row r="99" spans="2:12" s="1" customFormat="1" ht="6.95" customHeight="1">
      <c r="B99" s="51"/>
      <c r="C99" s="52"/>
      <c r="D99" s="52"/>
      <c r="E99" s="52"/>
      <c r="F99" s="52"/>
      <c r="G99" s="52"/>
      <c r="H99" s="52"/>
      <c r="I99" s="126"/>
      <c r="J99" s="52"/>
      <c r="K99" s="52"/>
      <c r="L99" s="36"/>
    </row>
  </sheetData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51"/>
      <c r="C1" s="251"/>
      <c r="D1" s="250" t="s">
        <v>1</v>
      </c>
      <c r="E1" s="251"/>
      <c r="F1" s="252" t="s">
        <v>1233</v>
      </c>
      <c r="G1" s="379" t="s">
        <v>1234</v>
      </c>
      <c r="H1" s="379"/>
      <c r="I1" s="257"/>
      <c r="J1" s="252" t="s">
        <v>1235</v>
      </c>
      <c r="K1" s="250" t="s">
        <v>102</v>
      </c>
      <c r="L1" s="252" t="s">
        <v>1236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89</v>
      </c>
    </row>
    <row r="3" spans="2:46" ht="6.95" customHeight="1">
      <c r="B3" s="20"/>
      <c r="C3" s="21"/>
      <c r="D3" s="21"/>
      <c r="E3" s="21"/>
      <c r="F3" s="21"/>
      <c r="G3" s="21"/>
      <c r="H3" s="21"/>
      <c r="I3" s="103"/>
      <c r="J3" s="21"/>
      <c r="K3" s="22"/>
      <c r="AT3" s="19" t="s">
        <v>79</v>
      </c>
    </row>
    <row r="4" spans="2:46" ht="36.95" customHeight="1">
      <c r="B4" s="23"/>
      <c r="C4" s="24"/>
      <c r="D4" s="25" t="s">
        <v>107</v>
      </c>
      <c r="E4" s="24"/>
      <c r="F4" s="24"/>
      <c r="G4" s="24"/>
      <c r="H4" s="24"/>
      <c r="I4" s="10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04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04"/>
      <c r="J6" s="24"/>
      <c r="K6" s="26"/>
    </row>
    <row r="7" spans="2:11" ht="22.5" customHeight="1">
      <c r="B7" s="23"/>
      <c r="C7" s="24"/>
      <c r="D7" s="24"/>
      <c r="E7" s="380" t="str">
        <f>'Rekapitulace stavby'!K6</f>
        <v>Přístavba prohlížecí místnosti u objektu 005 vrátnice, Odolov</v>
      </c>
      <c r="F7" s="371"/>
      <c r="G7" s="371"/>
      <c r="H7" s="371"/>
      <c r="I7" s="104"/>
      <c r="J7" s="24"/>
      <c r="K7" s="26"/>
    </row>
    <row r="8" spans="2:11" ht="15">
      <c r="B8" s="23"/>
      <c r="C8" s="24"/>
      <c r="D8" s="32" t="s">
        <v>116</v>
      </c>
      <c r="E8" s="24"/>
      <c r="F8" s="24"/>
      <c r="G8" s="24"/>
      <c r="H8" s="24"/>
      <c r="I8" s="104"/>
      <c r="J8" s="24"/>
      <c r="K8" s="26"/>
    </row>
    <row r="9" spans="2:11" s="1" customFormat="1" ht="22.5" customHeight="1">
      <c r="B9" s="36"/>
      <c r="C9" s="37"/>
      <c r="D9" s="37"/>
      <c r="E9" s="380" t="s">
        <v>1015</v>
      </c>
      <c r="F9" s="356"/>
      <c r="G9" s="356"/>
      <c r="H9" s="356"/>
      <c r="I9" s="105"/>
      <c r="J9" s="37"/>
      <c r="K9" s="40"/>
    </row>
    <row r="10" spans="2:11" s="1" customFormat="1" ht="15">
      <c r="B10" s="36"/>
      <c r="C10" s="37"/>
      <c r="D10" s="32" t="s">
        <v>1016</v>
      </c>
      <c r="E10" s="37"/>
      <c r="F10" s="37"/>
      <c r="G10" s="37"/>
      <c r="H10" s="37"/>
      <c r="I10" s="105"/>
      <c r="J10" s="37"/>
      <c r="K10" s="40"/>
    </row>
    <row r="11" spans="2:11" s="1" customFormat="1" ht="36.95" customHeight="1">
      <c r="B11" s="36"/>
      <c r="C11" s="37"/>
      <c r="D11" s="37"/>
      <c r="E11" s="381" t="s">
        <v>1017</v>
      </c>
      <c r="F11" s="356"/>
      <c r="G11" s="356"/>
      <c r="H11" s="356"/>
      <c r="I11" s="105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5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3</v>
      </c>
      <c r="G13" s="37"/>
      <c r="H13" s="37"/>
      <c r="I13" s="106" t="s">
        <v>20</v>
      </c>
      <c r="J13" s="30" t="s">
        <v>3</v>
      </c>
      <c r="K13" s="40"/>
    </row>
    <row r="14" spans="2:11" s="1" customFormat="1" ht="14.45" customHeight="1">
      <c r="B14" s="36"/>
      <c r="C14" s="37"/>
      <c r="D14" s="32" t="s">
        <v>21</v>
      </c>
      <c r="E14" s="37"/>
      <c r="F14" s="30" t="s">
        <v>976</v>
      </c>
      <c r="G14" s="37"/>
      <c r="H14" s="37"/>
      <c r="I14" s="106" t="s">
        <v>23</v>
      </c>
      <c r="J14" s="107" t="str">
        <f>'Rekapitulace stavby'!AN8</f>
        <v>22.11.2016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05"/>
      <c r="J15" s="37"/>
      <c r="K15" s="40"/>
    </row>
    <row r="16" spans="2:11" s="1" customFormat="1" ht="14.45" customHeight="1">
      <c r="B16" s="36"/>
      <c r="C16" s="37"/>
      <c r="D16" s="32" t="s">
        <v>25</v>
      </c>
      <c r="E16" s="37"/>
      <c r="F16" s="37"/>
      <c r="G16" s="37"/>
      <c r="H16" s="37"/>
      <c r="I16" s="106" t="s">
        <v>26</v>
      </c>
      <c r="J16" s="30" t="str">
        <f>IF('Rekapitulace stavby'!AN10="","",'Rekapitulace stavby'!AN10)</f>
        <v/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VS ČR, Praha 4</v>
      </c>
      <c r="F17" s="37"/>
      <c r="G17" s="37"/>
      <c r="H17" s="37"/>
      <c r="I17" s="106" t="s">
        <v>28</v>
      </c>
      <c r="J17" s="30" t="str">
        <f>IF('Rekapitulace stavby'!AN11="","",'Rekapitulace stavby'!AN11)</f>
        <v/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05"/>
      <c r="J18" s="37"/>
      <c r="K18" s="40"/>
    </row>
    <row r="19" spans="2:11" s="1" customFormat="1" ht="14.45" customHeight="1">
      <c r="B19" s="36"/>
      <c r="C19" s="37"/>
      <c r="D19" s="32" t="s">
        <v>29</v>
      </c>
      <c r="E19" s="37"/>
      <c r="F19" s="37"/>
      <c r="G19" s="37"/>
      <c r="H19" s="37"/>
      <c r="I19" s="106" t="s">
        <v>26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06" t="s">
        <v>28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05"/>
      <c r="J21" s="37"/>
      <c r="K21" s="40"/>
    </row>
    <row r="22" spans="2:11" s="1" customFormat="1" ht="14.45" customHeight="1">
      <c r="B22" s="36"/>
      <c r="C22" s="37"/>
      <c r="D22" s="32" t="s">
        <v>31</v>
      </c>
      <c r="E22" s="37"/>
      <c r="F22" s="37"/>
      <c r="G22" s="37"/>
      <c r="H22" s="37"/>
      <c r="I22" s="106" t="s">
        <v>26</v>
      </c>
      <c r="J22" s="30" t="str">
        <f>IF('Rekapitulace stavby'!AN16="","",'Rekapitulace stavby'!AN16)</f>
        <v/>
      </c>
      <c r="K22" s="40"/>
    </row>
    <row r="23" spans="2:11" s="1" customFormat="1" ht="18" customHeight="1">
      <c r="B23" s="36"/>
      <c r="C23" s="37"/>
      <c r="D23" s="37"/>
      <c r="E23" s="30" t="str">
        <f>IF('Rekapitulace stavby'!E17="","",'Rekapitulace stavby'!E17)</f>
        <v>VS ČR OJ věznice Odolov 41, Malé Svatoňovice</v>
      </c>
      <c r="F23" s="37"/>
      <c r="G23" s="37"/>
      <c r="H23" s="37"/>
      <c r="I23" s="106" t="s">
        <v>28</v>
      </c>
      <c r="J23" s="30" t="str">
        <f>IF('Rekapitulace stavby'!AN17="","",'Rekapitulace stavby'!AN17)</f>
        <v/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05"/>
      <c r="J24" s="37"/>
      <c r="K24" s="40"/>
    </row>
    <row r="25" spans="2:11" s="1" customFormat="1" ht="14.45" customHeight="1">
      <c r="B25" s="36"/>
      <c r="C25" s="37"/>
      <c r="D25" s="32" t="s">
        <v>34</v>
      </c>
      <c r="E25" s="37"/>
      <c r="F25" s="37"/>
      <c r="G25" s="37"/>
      <c r="H25" s="37"/>
      <c r="I25" s="105"/>
      <c r="J25" s="37"/>
      <c r="K25" s="40"/>
    </row>
    <row r="26" spans="2:11" s="7" customFormat="1" ht="22.5" customHeight="1">
      <c r="B26" s="108"/>
      <c r="C26" s="109"/>
      <c r="D26" s="109"/>
      <c r="E26" s="374" t="s">
        <v>3</v>
      </c>
      <c r="F26" s="382"/>
      <c r="G26" s="382"/>
      <c r="H26" s="382"/>
      <c r="I26" s="110"/>
      <c r="J26" s="109"/>
      <c r="K26" s="111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05"/>
      <c r="J27" s="37"/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12"/>
      <c r="J28" s="63"/>
      <c r="K28" s="113"/>
    </row>
    <row r="29" spans="2:11" s="1" customFormat="1" ht="25.35" customHeight="1">
      <c r="B29" s="36"/>
      <c r="C29" s="37"/>
      <c r="D29" s="114" t="s">
        <v>36</v>
      </c>
      <c r="E29" s="37"/>
      <c r="F29" s="37"/>
      <c r="G29" s="37"/>
      <c r="H29" s="37"/>
      <c r="I29" s="105"/>
      <c r="J29" s="115">
        <f>ROUND(J85,2)</f>
        <v>0</v>
      </c>
      <c r="K29" s="40"/>
    </row>
    <row r="30" spans="2:11" s="1" customFormat="1" ht="6.95" customHeight="1">
      <c r="B30" s="36"/>
      <c r="C30" s="37"/>
      <c r="D30" s="63"/>
      <c r="E30" s="63"/>
      <c r="F30" s="63"/>
      <c r="G30" s="63"/>
      <c r="H30" s="63"/>
      <c r="I30" s="112"/>
      <c r="J30" s="63"/>
      <c r="K30" s="113"/>
    </row>
    <row r="31" spans="2:11" s="1" customFormat="1" ht="14.45" customHeight="1">
      <c r="B31" s="36"/>
      <c r="C31" s="37"/>
      <c r="D31" s="37"/>
      <c r="E31" s="37"/>
      <c r="F31" s="41" t="s">
        <v>38</v>
      </c>
      <c r="G31" s="37"/>
      <c r="H31" s="37"/>
      <c r="I31" s="116" t="s">
        <v>37</v>
      </c>
      <c r="J31" s="41" t="s">
        <v>39</v>
      </c>
      <c r="K31" s="40"/>
    </row>
    <row r="32" spans="2:11" s="1" customFormat="1" ht="14.45" customHeight="1">
      <c r="B32" s="36"/>
      <c r="C32" s="37"/>
      <c r="D32" s="44" t="s">
        <v>40</v>
      </c>
      <c r="E32" s="44" t="s">
        <v>41</v>
      </c>
      <c r="F32" s="117">
        <f>ROUND(SUM(BE85:BE111),2)</f>
        <v>0</v>
      </c>
      <c r="G32" s="37"/>
      <c r="H32" s="37"/>
      <c r="I32" s="118">
        <v>0.21</v>
      </c>
      <c r="J32" s="117">
        <f>ROUND(ROUND((SUM(BE85:BE111)),2)*I32,2)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42</v>
      </c>
      <c r="F33" s="117">
        <f>ROUND(SUM(BF85:BF111),2)</f>
        <v>0</v>
      </c>
      <c r="G33" s="37"/>
      <c r="H33" s="37"/>
      <c r="I33" s="118">
        <v>0.15</v>
      </c>
      <c r="J33" s="117">
        <f>ROUND(ROUND((SUM(BF85:BF111)),2)*I33,2)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17">
        <f>ROUND(SUM(BG85:BG111),2)</f>
        <v>0</v>
      </c>
      <c r="G34" s="37"/>
      <c r="H34" s="37"/>
      <c r="I34" s="118">
        <v>0.21</v>
      </c>
      <c r="J34" s="117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44</v>
      </c>
      <c r="F35" s="117">
        <f>ROUND(SUM(BH85:BH111),2)</f>
        <v>0</v>
      </c>
      <c r="G35" s="37"/>
      <c r="H35" s="37"/>
      <c r="I35" s="118">
        <v>0.15</v>
      </c>
      <c r="J35" s="117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45</v>
      </c>
      <c r="F36" s="117">
        <f>ROUND(SUM(BI85:BI111),2)</f>
        <v>0</v>
      </c>
      <c r="G36" s="37"/>
      <c r="H36" s="37"/>
      <c r="I36" s="118">
        <v>0</v>
      </c>
      <c r="J36" s="117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05"/>
      <c r="J37" s="37"/>
      <c r="K37" s="40"/>
    </row>
    <row r="38" spans="2:11" s="1" customFormat="1" ht="25.35" customHeight="1">
      <c r="B38" s="36"/>
      <c r="C38" s="119"/>
      <c r="D38" s="120" t="s">
        <v>46</v>
      </c>
      <c r="E38" s="67"/>
      <c r="F38" s="67"/>
      <c r="G38" s="121" t="s">
        <v>47</v>
      </c>
      <c r="H38" s="122" t="s">
        <v>48</v>
      </c>
      <c r="I38" s="123"/>
      <c r="J38" s="124">
        <f>SUM(J29:J36)</f>
        <v>0</v>
      </c>
      <c r="K38" s="125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26"/>
      <c r="J39" s="52"/>
      <c r="K39" s="53"/>
    </row>
    <row r="43" spans="2:11" s="1" customFormat="1" ht="6.95" customHeight="1">
      <c r="B43" s="54"/>
      <c r="C43" s="55"/>
      <c r="D43" s="55"/>
      <c r="E43" s="55"/>
      <c r="F43" s="55"/>
      <c r="G43" s="55"/>
      <c r="H43" s="55"/>
      <c r="I43" s="127"/>
      <c r="J43" s="55"/>
      <c r="K43" s="128"/>
    </row>
    <row r="44" spans="2:11" s="1" customFormat="1" ht="36.95" customHeight="1">
      <c r="B44" s="36"/>
      <c r="C44" s="25" t="s">
        <v>134</v>
      </c>
      <c r="D44" s="37"/>
      <c r="E44" s="37"/>
      <c r="F44" s="37"/>
      <c r="G44" s="37"/>
      <c r="H44" s="37"/>
      <c r="I44" s="105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05"/>
      <c r="J45" s="37"/>
      <c r="K45" s="40"/>
    </row>
    <row r="46" spans="2:11" s="1" customFormat="1" ht="14.45" customHeight="1">
      <c r="B46" s="36"/>
      <c r="C46" s="32" t="s">
        <v>17</v>
      </c>
      <c r="D46" s="37"/>
      <c r="E46" s="37"/>
      <c r="F46" s="37"/>
      <c r="G46" s="37"/>
      <c r="H46" s="37"/>
      <c r="I46" s="105"/>
      <c r="J46" s="37"/>
      <c r="K46" s="40"/>
    </row>
    <row r="47" spans="2:11" s="1" customFormat="1" ht="22.5" customHeight="1">
      <c r="B47" s="36"/>
      <c r="C47" s="37"/>
      <c r="D47" s="37"/>
      <c r="E47" s="380" t="str">
        <f>E7</f>
        <v>Přístavba prohlížecí místnosti u objektu 005 vrátnice, Odolov</v>
      </c>
      <c r="F47" s="356"/>
      <c r="G47" s="356"/>
      <c r="H47" s="356"/>
      <c r="I47" s="105"/>
      <c r="J47" s="37"/>
      <c r="K47" s="40"/>
    </row>
    <row r="48" spans="2:11" ht="15">
      <c r="B48" s="23"/>
      <c r="C48" s="32" t="s">
        <v>116</v>
      </c>
      <c r="D48" s="24"/>
      <c r="E48" s="24"/>
      <c r="F48" s="24"/>
      <c r="G48" s="24"/>
      <c r="H48" s="24"/>
      <c r="I48" s="104"/>
      <c r="J48" s="24"/>
      <c r="K48" s="26"/>
    </row>
    <row r="49" spans="2:11" s="1" customFormat="1" ht="22.5" customHeight="1">
      <c r="B49" s="36"/>
      <c r="C49" s="37"/>
      <c r="D49" s="37"/>
      <c r="E49" s="380" t="s">
        <v>1015</v>
      </c>
      <c r="F49" s="356"/>
      <c r="G49" s="356"/>
      <c r="H49" s="356"/>
      <c r="I49" s="105"/>
      <c r="J49" s="37"/>
      <c r="K49" s="40"/>
    </row>
    <row r="50" spans="2:11" s="1" customFormat="1" ht="14.45" customHeight="1">
      <c r="B50" s="36"/>
      <c r="C50" s="32" t="s">
        <v>1016</v>
      </c>
      <c r="D50" s="37"/>
      <c r="E50" s="37"/>
      <c r="F50" s="37"/>
      <c r="G50" s="37"/>
      <c r="H50" s="37"/>
      <c r="I50" s="105"/>
      <c r="J50" s="37"/>
      <c r="K50" s="40"/>
    </row>
    <row r="51" spans="2:11" s="1" customFormat="1" ht="23.25" customHeight="1">
      <c r="B51" s="36"/>
      <c r="C51" s="37"/>
      <c r="D51" s="37"/>
      <c r="E51" s="381" t="str">
        <f>E11</f>
        <v>003-1 - Strukturovaná kabeláž (SK)</v>
      </c>
      <c r="F51" s="356"/>
      <c r="G51" s="356"/>
      <c r="H51" s="356"/>
      <c r="I51" s="105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05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 xml:space="preserve"> </v>
      </c>
      <c r="G53" s="37"/>
      <c r="H53" s="37"/>
      <c r="I53" s="106" t="s">
        <v>23</v>
      </c>
      <c r="J53" s="107" t="str">
        <f>IF(J14="","",J14)</f>
        <v>22.11.2016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05"/>
      <c r="J54" s="37"/>
      <c r="K54" s="40"/>
    </row>
    <row r="55" spans="2:11" s="1" customFormat="1" ht="15">
      <c r="B55" s="36"/>
      <c r="C55" s="32" t="s">
        <v>25</v>
      </c>
      <c r="D55" s="37"/>
      <c r="E55" s="37"/>
      <c r="F55" s="30" t="str">
        <f>E17</f>
        <v>VS ČR, Praha 4</v>
      </c>
      <c r="G55" s="37"/>
      <c r="H55" s="37"/>
      <c r="I55" s="106" t="s">
        <v>31</v>
      </c>
      <c r="J55" s="30" t="str">
        <f>E23</f>
        <v>VS ČR OJ věznice Odolov 41, Malé Svatoňovice</v>
      </c>
      <c r="K55" s="40"/>
    </row>
    <row r="56" spans="2:11" s="1" customFormat="1" ht="14.45" customHeight="1">
      <c r="B56" s="36"/>
      <c r="C56" s="32" t="s">
        <v>29</v>
      </c>
      <c r="D56" s="37"/>
      <c r="E56" s="37"/>
      <c r="F56" s="30" t="str">
        <f>IF(E20="","",E20)</f>
        <v/>
      </c>
      <c r="G56" s="37"/>
      <c r="H56" s="37"/>
      <c r="I56" s="105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05"/>
      <c r="J57" s="37"/>
      <c r="K57" s="40"/>
    </row>
    <row r="58" spans="2:11" s="1" customFormat="1" ht="29.25" customHeight="1">
      <c r="B58" s="36"/>
      <c r="C58" s="129" t="s">
        <v>135</v>
      </c>
      <c r="D58" s="119"/>
      <c r="E58" s="119"/>
      <c r="F58" s="119"/>
      <c r="G58" s="119"/>
      <c r="H58" s="119"/>
      <c r="I58" s="130"/>
      <c r="J58" s="131" t="s">
        <v>136</v>
      </c>
      <c r="K58" s="132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05"/>
      <c r="J59" s="37"/>
      <c r="K59" s="40"/>
    </row>
    <row r="60" spans="2:47" s="1" customFormat="1" ht="29.25" customHeight="1">
      <c r="B60" s="36"/>
      <c r="C60" s="133" t="s">
        <v>137</v>
      </c>
      <c r="D60" s="37"/>
      <c r="E60" s="37"/>
      <c r="F60" s="37"/>
      <c r="G60" s="37"/>
      <c r="H60" s="37"/>
      <c r="I60" s="105"/>
      <c r="J60" s="115">
        <f>J85</f>
        <v>0</v>
      </c>
      <c r="K60" s="40"/>
      <c r="AU60" s="19" t="s">
        <v>138</v>
      </c>
    </row>
    <row r="61" spans="2:11" s="8" customFormat="1" ht="24.95" customHeight="1">
      <c r="B61" s="134"/>
      <c r="C61" s="135"/>
      <c r="D61" s="136" t="s">
        <v>1018</v>
      </c>
      <c r="E61" s="137"/>
      <c r="F61" s="137"/>
      <c r="G61" s="137"/>
      <c r="H61" s="137"/>
      <c r="I61" s="138"/>
      <c r="J61" s="139">
        <f>J86</f>
        <v>0</v>
      </c>
      <c r="K61" s="140"/>
    </row>
    <row r="62" spans="2:11" s="9" customFormat="1" ht="19.9" customHeight="1">
      <c r="B62" s="141"/>
      <c r="C62" s="142"/>
      <c r="D62" s="143" t="s">
        <v>1019</v>
      </c>
      <c r="E62" s="144"/>
      <c r="F62" s="144"/>
      <c r="G62" s="144"/>
      <c r="H62" s="144"/>
      <c r="I62" s="145"/>
      <c r="J62" s="146">
        <f>J87</f>
        <v>0</v>
      </c>
      <c r="K62" s="147"/>
    </row>
    <row r="63" spans="2:11" s="9" customFormat="1" ht="19.9" customHeight="1">
      <c r="B63" s="141"/>
      <c r="C63" s="142"/>
      <c r="D63" s="143" t="s">
        <v>1020</v>
      </c>
      <c r="E63" s="144"/>
      <c r="F63" s="144"/>
      <c r="G63" s="144"/>
      <c r="H63" s="144"/>
      <c r="I63" s="145"/>
      <c r="J63" s="146">
        <f>J91</f>
        <v>0</v>
      </c>
      <c r="K63" s="147"/>
    </row>
    <row r="64" spans="2:11" s="1" customFormat="1" ht="21.75" customHeight="1">
      <c r="B64" s="36"/>
      <c r="C64" s="37"/>
      <c r="D64" s="37"/>
      <c r="E64" s="37"/>
      <c r="F64" s="37"/>
      <c r="G64" s="37"/>
      <c r="H64" s="37"/>
      <c r="I64" s="105"/>
      <c r="J64" s="37"/>
      <c r="K64" s="40"/>
    </row>
    <row r="65" spans="2:11" s="1" customFormat="1" ht="6.95" customHeight="1">
      <c r="B65" s="51"/>
      <c r="C65" s="52"/>
      <c r="D65" s="52"/>
      <c r="E65" s="52"/>
      <c r="F65" s="52"/>
      <c r="G65" s="52"/>
      <c r="H65" s="52"/>
      <c r="I65" s="126"/>
      <c r="J65" s="52"/>
      <c r="K65" s="53"/>
    </row>
    <row r="69" spans="2:12" s="1" customFormat="1" ht="6.95" customHeight="1">
      <c r="B69" s="54"/>
      <c r="C69" s="55"/>
      <c r="D69" s="55"/>
      <c r="E69" s="55"/>
      <c r="F69" s="55"/>
      <c r="G69" s="55"/>
      <c r="H69" s="55"/>
      <c r="I69" s="127"/>
      <c r="J69" s="55"/>
      <c r="K69" s="55"/>
      <c r="L69" s="36"/>
    </row>
    <row r="70" spans="2:12" s="1" customFormat="1" ht="36.95" customHeight="1">
      <c r="B70" s="36"/>
      <c r="C70" s="56" t="s">
        <v>165</v>
      </c>
      <c r="L70" s="36"/>
    </row>
    <row r="71" spans="2:12" s="1" customFormat="1" ht="6.95" customHeight="1">
      <c r="B71" s="36"/>
      <c r="L71" s="36"/>
    </row>
    <row r="72" spans="2:12" s="1" customFormat="1" ht="14.45" customHeight="1">
      <c r="B72" s="36"/>
      <c r="C72" s="58" t="s">
        <v>17</v>
      </c>
      <c r="L72" s="36"/>
    </row>
    <row r="73" spans="2:12" s="1" customFormat="1" ht="22.5" customHeight="1">
      <c r="B73" s="36"/>
      <c r="E73" s="378" t="str">
        <f>E7</f>
        <v>Přístavba prohlížecí místnosti u objektu 005 vrátnice, Odolov</v>
      </c>
      <c r="F73" s="351"/>
      <c r="G73" s="351"/>
      <c r="H73" s="351"/>
      <c r="L73" s="36"/>
    </row>
    <row r="74" spans="2:12" ht="15">
      <c r="B74" s="23"/>
      <c r="C74" s="58" t="s">
        <v>116</v>
      </c>
      <c r="L74" s="23"/>
    </row>
    <row r="75" spans="2:12" s="1" customFormat="1" ht="22.5" customHeight="1">
      <c r="B75" s="36"/>
      <c r="E75" s="378" t="s">
        <v>1015</v>
      </c>
      <c r="F75" s="351"/>
      <c r="G75" s="351"/>
      <c r="H75" s="351"/>
      <c r="L75" s="36"/>
    </row>
    <row r="76" spans="2:12" s="1" customFormat="1" ht="14.45" customHeight="1">
      <c r="B76" s="36"/>
      <c r="C76" s="58" t="s">
        <v>1016</v>
      </c>
      <c r="L76" s="36"/>
    </row>
    <row r="77" spans="2:12" s="1" customFormat="1" ht="23.25" customHeight="1">
      <c r="B77" s="36"/>
      <c r="E77" s="348" t="str">
        <f>E11</f>
        <v>003-1 - Strukturovaná kabeláž (SK)</v>
      </c>
      <c r="F77" s="351"/>
      <c r="G77" s="351"/>
      <c r="H77" s="351"/>
      <c r="L77" s="36"/>
    </row>
    <row r="78" spans="2:12" s="1" customFormat="1" ht="6.95" customHeight="1">
      <c r="B78" s="36"/>
      <c r="L78" s="36"/>
    </row>
    <row r="79" spans="2:12" s="1" customFormat="1" ht="18" customHeight="1">
      <c r="B79" s="36"/>
      <c r="C79" s="58" t="s">
        <v>21</v>
      </c>
      <c r="F79" s="148" t="str">
        <f>F14</f>
        <v xml:space="preserve"> </v>
      </c>
      <c r="I79" s="149" t="s">
        <v>23</v>
      </c>
      <c r="J79" s="62" t="str">
        <f>IF(J14="","",J14)</f>
        <v>22.11.2016</v>
      </c>
      <c r="L79" s="36"/>
    </row>
    <row r="80" spans="2:12" s="1" customFormat="1" ht="6.95" customHeight="1">
      <c r="B80" s="36"/>
      <c r="L80" s="36"/>
    </row>
    <row r="81" spans="2:12" s="1" customFormat="1" ht="15">
      <c r="B81" s="36"/>
      <c r="C81" s="58" t="s">
        <v>25</v>
      </c>
      <c r="F81" s="148" t="str">
        <f>E17</f>
        <v>VS ČR, Praha 4</v>
      </c>
      <c r="I81" s="149" t="s">
        <v>31</v>
      </c>
      <c r="J81" s="148" t="str">
        <f>E23</f>
        <v>VS ČR OJ věznice Odolov 41, Malé Svatoňovice</v>
      </c>
      <c r="L81" s="36"/>
    </row>
    <row r="82" spans="2:12" s="1" customFormat="1" ht="14.45" customHeight="1">
      <c r="B82" s="36"/>
      <c r="C82" s="58" t="s">
        <v>29</v>
      </c>
      <c r="F82" s="148" t="str">
        <f>IF(E20="","",E20)</f>
        <v/>
      </c>
      <c r="L82" s="36"/>
    </row>
    <row r="83" spans="2:12" s="1" customFormat="1" ht="10.35" customHeight="1">
      <c r="B83" s="36"/>
      <c r="L83" s="36"/>
    </row>
    <row r="84" spans="2:20" s="10" customFormat="1" ht="29.25" customHeight="1">
      <c r="B84" s="150"/>
      <c r="C84" s="151" t="s">
        <v>166</v>
      </c>
      <c r="D84" s="152" t="s">
        <v>55</v>
      </c>
      <c r="E84" s="152" t="s">
        <v>51</v>
      </c>
      <c r="F84" s="152" t="s">
        <v>167</v>
      </c>
      <c r="G84" s="152" t="s">
        <v>168</v>
      </c>
      <c r="H84" s="152" t="s">
        <v>169</v>
      </c>
      <c r="I84" s="153" t="s">
        <v>170</v>
      </c>
      <c r="J84" s="152" t="s">
        <v>136</v>
      </c>
      <c r="K84" s="154" t="s">
        <v>171</v>
      </c>
      <c r="L84" s="150"/>
      <c r="M84" s="69" t="s">
        <v>172</v>
      </c>
      <c r="N84" s="70" t="s">
        <v>40</v>
      </c>
      <c r="O84" s="70" t="s">
        <v>173</v>
      </c>
      <c r="P84" s="70" t="s">
        <v>174</v>
      </c>
      <c r="Q84" s="70" t="s">
        <v>175</v>
      </c>
      <c r="R84" s="70" t="s">
        <v>176</v>
      </c>
      <c r="S84" s="70" t="s">
        <v>177</v>
      </c>
      <c r="T84" s="71" t="s">
        <v>178</v>
      </c>
    </row>
    <row r="85" spans="2:63" s="1" customFormat="1" ht="29.25" customHeight="1">
      <c r="B85" s="36"/>
      <c r="C85" s="73" t="s">
        <v>137</v>
      </c>
      <c r="J85" s="155">
        <f>BK85</f>
        <v>0</v>
      </c>
      <c r="L85" s="36"/>
      <c r="M85" s="72"/>
      <c r="N85" s="63"/>
      <c r="O85" s="63"/>
      <c r="P85" s="156">
        <f>P86</f>
        <v>0</v>
      </c>
      <c r="Q85" s="63"/>
      <c r="R85" s="156">
        <f>R86</f>
        <v>0</v>
      </c>
      <c r="S85" s="63"/>
      <c r="T85" s="157">
        <f>T86</f>
        <v>0</v>
      </c>
      <c r="AT85" s="19" t="s">
        <v>69</v>
      </c>
      <c r="AU85" s="19" t="s">
        <v>138</v>
      </c>
      <c r="BK85" s="158">
        <f>BK86</f>
        <v>0</v>
      </c>
    </row>
    <row r="86" spans="2:63" s="11" customFormat="1" ht="37.35" customHeight="1">
      <c r="B86" s="159"/>
      <c r="D86" s="160" t="s">
        <v>69</v>
      </c>
      <c r="E86" s="161" t="s">
        <v>980</v>
      </c>
      <c r="F86" s="161" t="s">
        <v>1021</v>
      </c>
      <c r="I86" s="162"/>
      <c r="J86" s="163">
        <f>BK86</f>
        <v>0</v>
      </c>
      <c r="L86" s="159"/>
      <c r="M86" s="164"/>
      <c r="N86" s="165"/>
      <c r="O86" s="165"/>
      <c r="P86" s="166">
        <f>P87+P91</f>
        <v>0</v>
      </c>
      <c r="Q86" s="165"/>
      <c r="R86" s="166">
        <f>R87+R91</f>
        <v>0</v>
      </c>
      <c r="S86" s="165"/>
      <c r="T86" s="167">
        <f>T87+T91</f>
        <v>0</v>
      </c>
      <c r="AR86" s="160" t="s">
        <v>79</v>
      </c>
      <c r="AT86" s="168" t="s">
        <v>69</v>
      </c>
      <c r="AU86" s="168" t="s">
        <v>70</v>
      </c>
      <c r="AY86" s="160" t="s">
        <v>181</v>
      </c>
      <c r="BK86" s="169">
        <f>BK87+BK91</f>
        <v>0</v>
      </c>
    </row>
    <row r="87" spans="2:63" s="11" customFormat="1" ht="19.9" customHeight="1">
      <c r="B87" s="159"/>
      <c r="D87" s="170" t="s">
        <v>69</v>
      </c>
      <c r="E87" s="171" t="s">
        <v>984</v>
      </c>
      <c r="F87" s="171" t="s">
        <v>1022</v>
      </c>
      <c r="I87" s="162"/>
      <c r="J87" s="172">
        <f>BK87</f>
        <v>0</v>
      </c>
      <c r="L87" s="159"/>
      <c r="M87" s="164"/>
      <c r="N87" s="165"/>
      <c r="O87" s="165"/>
      <c r="P87" s="166">
        <f>SUM(P88:P90)</f>
        <v>0</v>
      </c>
      <c r="Q87" s="165"/>
      <c r="R87" s="166">
        <f>SUM(R88:R90)</f>
        <v>0</v>
      </c>
      <c r="S87" s="165"/>
      <c r="T87" s="167">
        <f>SUM(T88:T90)</f>
        <v>0</v>
      </c>
      <c r="AR87" s="160" t="s">
        <v>79</v>
      </c>
      <c r="AT87" s="168" t="s">
        <v>69</v>
      </c>
      <c r="AU87" s="168" t="s">
        <v>77</v>
      </c>
      <c r="AY87" s="160" t="s">
        <v>181</v>
      </c>
      <c r="BK87" s="169">
        <f>SUM(BK88:BK90)</f>
        <v>0</v>
      </c>
    </row>
    <row r="88" spans="2:65" s="1" customFormat="1" ht="22.5" customHeight="1">
      <c r="B88" s="173"/>
      <c r="C88" s="174" t="s">
        <v>77</v>
      </c>
      <c r="D88" s="174" t="s">
        <v>183</v>
      </c>
      <c r="E88" s="175" t="s">
        <v>1023</v>
      </c>
      <c r="F88" s="176" t="s">
        <v>1024</v>
      </c>
      <c r="G88" s="177" t="s">
        <v>815</v>
      </c>
      <c r="H88" s="178">
        <v>1</v>
      </c>
      <c r="I88" s="179"/>
      <c r="J88" s="180">
        <f>ROUND(I88*H88,2)</f>
        <v>0</v>
      </c>
      <c r="K88" s="176" t="s">
        <v>3</v>
      </c>
      <c r="L88" s="36"/>
      <c r="M88" s="181" t="s">
        <v>3</v>
      </c>
      <c r="N88" s="182" t="s">
        <v>41</v>
      </c>
      <c r="O88" s="37"/>
      <c r="P88" s="183">
        <f>O88*H88</f>
        <v>0</v>
      </c>
      <c r="Q88" s="183">
        <v>0</v>
      </c>
      <c r="R88" s="183">
        <f>Q88*H88</f>
        <v>0</v>
      </c>
      <c r="S88" s="183">
        <v>0</v>
      </c>
      <c r="T88" s="184">
        <f>S88*H88</f>
        <v>0</v>
      </c>
      <c r="AR88" s="19" t="s">
        <v>293</v>
      </c>
      <c r="AT88" s="19" t="s">
        <v>183</v>
      </c>
      <c r="AU88" s="19" t="s">
        <v>79</v>
      </c>
      <c r="AY88" s="19" t="s">
        <v>181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9" t="s">
        <v>77</v>
      </c>
      <c r="BK88" s="185">
        <f>ROUND(I88*H88,2)</f>
        <v>0</v>
      </c>
      <c r="BL88" s="19" t="s">
        <v>293</v>
      </c>
      <c r="BM88" s="19" t="s">
        <v>79</v>
      </c>
    </row>
    <row r="89" spans="2:65" s="1" customFormat="1" ht="22.5" customHeight="1">
      <c r="B89" s="173"/>
      <c r="C89" s="174" t="s">
        <v>79</v>
      </c>
      <c r="D89" s="174" t="s">
        <v>183</v>
      </c>
      <c r="E89" s="175" t="s">
        <v>1025</v>
      </c>
      <c r="F89" s="176" t="s">
        <v>1026</v>
      </c>
      <c r="G89" s="177" t="s">
        <v>815</v>
      </c>
      <c r="H89" s="178">
        <v>1</v>
      </c>
      <c r="I89" s="179"/>
      <c r="J89" s="180">
        <f>ROUND(I89*H89,2)</f>
        <v>0</v>
      </c>
      <c r="K89" s="176" t="s">
        <v>3</v>
      </c>
      <c r="L89" s="36"/>
      <c r="M89" s="181" t="s">
        <v>3</v>
      </c>
      <c r="N89" s="182" t="s">
        <v>41</v>
      </c>
      <c r="O89" s="37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19" t="s">
        <v>293</v>
      </c>
      <c r="AT89" s="19" t="s">
        <v>183</v>
      </c>
      <c r="AU89" s="19" t="s">
        <v>79</v>
      </c>
      <c r="AY89" s="19" t="s">
        <v>181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9" t="s">
        <v>77</v>
      </c>
      <c r="BK89" s="185">
        <f>ROUND(I89*H89,2)</f>
        <v>0</v>
      </c>
      <c r="BL89" s="19" t="s">
        <v>293</v>
      </c>
      <c r="BM89" s="19" t="s">
        <v>188</v>
      </c>
    </row>
    <row r="90" spans="2:65" s="1" customFormat="1" ht="22.5" customHeight="1">
      <c r="B90" s="173"/>
      <c r="C90" s="174" t="s">
        <v>205</v>
      </c>
      <c r="D90" s="174" t="s">
        <v>183</v>
      </c>
      <c r="E90" s="175" t="s">
        <v>1027</v>
      </c>
      <c r="F90" s="176" t="s">
        <v>1028</v>
      </c>
      <c r="G90" s="177" t="s">
        <v>815</v>
      </c>
      <c r="H90" s="178">
        <v>1</v>
      </c>
      <c r="I90" s="179"/>
      <c r="J90" s="180">
        <f>ROUND(I90*H90,2)</f>
        <v>0</v>
      </c>
      <c r="K90" s="176" t="s">
        <v>3</v>
      </c>
      <c r="L90" s="36"/>
      <c r="M90" s="181" t="s">
        <v>3</v>
      </c>
      <c r="N90" s="182" t="s">
        <v>41</v>
      </c>
      <c r="O90" s="37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19" t="s">
        <v>293</v>
      </c>
      <c r="AT90" s="19" t="s">
        <v>183</v>
      </c>
      <c r="AU90" s="19" t="s">
        <v>79</v>
      </c>
      <c r="AY90" s="19" t="s">
        <v>181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9" t="s">
        <v>77</v>
      </c>
      <c r="BK90" s="185">
        <f>ROUND(I90*H90,2)</f>
        <v>0</v>
      </c>
      <c r="BL90" s="19" t="s">
        <v>293</v>
      </c>
      <c r="BM90" s="19" t="s">
        <v>234</v>
      </c>
    </row>
    <row r="91" spans="2:63" s="11" customFormat="1" ht="29.85" customHeight="1">
      <c r="B91" s="159"/>
      <c r="D91" s="170" t="s">
        <v>69</v>
      </c>
      <c r="E91" s="171" t="s">
        <v>1007</v>
      </c>
      <c r="F91" s="171" t="s">
        <v>1029</v>
      </c>
      <c r="I91" s="162"/>
      <c r="J91" s="172">
        <f>BK91</f>
        <v>0</v>
      </c>
      <c r="L91" s="159"/>
      <c r="M91" s="164"/>
      <c r="N91" s="165"/>
      <c r="O91" s="165"/>
      <c r="P91" s="166">
        <f>SUM(P92:P111)</f>
        <v>0</v>
      </c>
      <c r="Q91" s="165"/>
      <c r="R91" s="166">
        <f>SUM(R92:R111)</f>
        <v>0</v>
      </c>
      <c r="S91" s="165"/>
      <c r="T91" s="167">
        <f>SUM(T92:T111)</f>
        <v>0</v>
      </c>
      <c r="AR91" s="160" t="s">
        <v>79</v>
      </c>
      <c r="AT91" s="168" t="s">
        <v>69</v>
      </c>
      <c r="AU91" s="168" t="s">
        <v>77</v>
      </c>
      <c r="AY91" s="160" t="s">
        <v>181</v>
      </c>
      <c r="BK91" s="169">
        <f>SUM(BK92:BK111)</f>
        <v>0</v>
      </c>
    </row>
    <row r="92" spans="2:65" s="1" customFormat="1" ht="22.5" customHeight="1">
      <c r="B92" s="173"/>
      <c r="C92" s="174" t="s">
        <v>188</v>
      </c>
      <c r="D92" s="174" t="s">
        <v>183</v>
      </c>
      <c r="E92" s="175" t="s">
        <v>1030</v>
      </c>
      <c r="F92" s="176" t="s">
        <v>1031</v>
      </c>
      <c r="G92" s="177" t="s">
        <v>815</v>
      </c>
      <c r="H92" s="178">
        <v>10</v>
      </c>
      <c r="I92" s="179"/>
      <c r="J92" s="180">
        <f aca="true" t="shared" si="0" ref="J92:J111">ROUND(I92*H92,2)</f>
        <v>0</v>
      </c>
      <c r="K92" s="176" t="s">
        <v>3</v>
      </c>
      <c r="L92" s="36"/>
      <c r="M92" s="181" t="s">
        <v>3</v>
      </c>
      <c r="N92" s="182" t="s">
        <v>41</v>
      </c>
      <c r="O92" s="37"/>
      <c r="P92" s="183">
        <f aca="true" t="shared" si="1" ref="P92:P111">O92*H92</f>
        <v>0</v>
      </c>
      <c r="Q92" s="183">
        <v>0</v>
      </c>
      <c r="R92" s="183">
        <f aca="true" t="shared" si="2" ref="R92:R111">Q92*H92</f>
        <v>0</v>
      </c>
      <c r="S92" s="183">
        <v>0</v>
      </c>
      <c r="T92" s="184">
        <f aca="true" t="shared" si="3" ref="T92:T111">S92*H92</f>
        <v>0</v>
      </c>
      <c r="AR92" s="19" t="s">
        <v>293</v>
      </c>
      <c r="AT92" s="19" t="s">
        <v>183</v>
      </c>
      <c r="AU92" s="19" t="s">
        <v>79</v>
      </c>
      <c r="AY92" s="19" t="s">
        <v>181</v>
      </c>
      <c r="BE92" s="185">
        <f aca="true" t="shared" si="4" ref="BE92:BE111">IF(N92="základní",J92,0)</f>
        <v>0</v>
      </c>
      <c r="BF92" s="185">
        <f aca="true" t="shared" si="5" ref="BF92:BF111">IF(N92="snížená",J92,0)</f>
        <v>0</v>
      </c>
      <c r="BG92" s="185">
        <f aca="true" t="shared" si="6" ref="BG92:BG111">IF(N92="zákl. přenesená",J92,0)</f>
        <v>0</v>
      </c>
      <c r="BH92" s="185">
        <f aca="true" t="shared" si="7" ref="BH92:BH111">IF(N92="sníž. přenesená",J92,0)</f>
        <v>0</v>
      </c>
      <c r="BI92" s="185">
        <f aca="true" t="shared" si="8" ref="BI92:BI111">IF(N92="nulová",J92,0)</f>
        <v>0</v>
      </c>
      <c r="BJ92" s="19" t="s">
        <v>77</v>
      </c>
      <c r="BK92" s="185">
        <f aca="true" t="shared" si="9" ref="BK92:BK111">ROUND(I92*H92,2)</f>
        <v>0</v>
      </c>
      <c r="BL92" s="19" t="s">
        <v>293</v>
      </c>
      <c r="BM92" s="19" t="s">
        <v>246</v>
      </c>
    </row>
    <row r="93" spans="2:65" s="1" customFormat="1" ht="22.5" customHeight="1">
      <c r="B93" s="173"/>
      <c r="C93" s="174" t="s">
        <v>228</v>
      </c>
      <c r="D93" s="174" t="s">
        <v>183</v>
      </c>
      <c r="E93" s="175" t="s">
        <v>1032</v>
      </c>
      <c r="F93" s="176" t="s">
        <v>1033</v>
      </c>
      <c r="G93" s="177" t="s">
        <v>815</v>
      </c>
      <c r="H93" s="178">
        <v>10</v>
      </c>
      <c r="I93" s="179"/>
      <c r="J93" s="180">
        <f t="shared" si="0"/>
        <v>0</v>
      </c>
      <c r="K93" s="176" t="s">
        <v>3</v>
      </c>
      <c r="L93" s="36"/>
      <c r="M93" s="181" t="s">
        <v>3</v>
      </c>
      <c r="N93" s="182" t="s">
        <v>41</v>
      </c>
      <c r="O93" s="37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19" t="s">
        <v>293</v>
      </c>
      <c r="AT93" s="19" t="s">
        <v>183</v>
      </c>
      <c r="AU93" s="19" t="s">
        <v>79</v>
      </c>
      <c r="AY93" s="19" t="s">
        <v>181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19" t="s">
        <v>77</v>
      </c>
      <c r="BK93" s="185">
        <f t="shared" si="9"/>
        <v>0</v>
      </c>
      <c r="BL93" s="19" t="s">
        <v>293</v>
      </c>
      <c r="BM93" s="19" t="s">
        <v>258</v>
      </c>
    </row>
    <row r="94" spans="2:65" s="1" customFormat="1" ht="22.5" customHeight="1">
      <c r="B94" s="173"/>
      <c r="C94" s="174" t="s">
        <v>234</v>
      </c>
      <c r="D94" s="174" t="s">
        <v>183</v>
      </c>
      <c r="E94" s="175" t="s">
        <v>1034</v>
      </c>
      <c r="F94" s="176" t="s">
        <v>1035</v>
      </c>
      <c r="G94" s="177" t="s">
        <v>243</v>
      </c>
      <c r="H94" s="178">
        <v>220</v>
      </c>
      <c r="I94" s="179"/>
      <c r="J94" s="180">
        <f t="shared" si="0"/>
        <v>0</v>
      </c>
      <c r="K94" s="176" t="s">
        <v>3</v>
      </c>
      <c r="L94" s="36"/>
      <c r="M94" s="181" t="s">
        <v>3</v>
      </c>
      <c r="N94" s="182" t="s">
        <v>41</v>
      </c>
      <c r="O94" s="37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19" t="s">
        <v>293</v>
      </c>
      <c r="AT94" s="19" t="s">
        <v>183</v>
      </c>
      <c r="AU94" s="19" t="s">
        <v>79</v>
      </c>
      <c r="AY94" s="19" t="s">
        <v>181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19" t="s">
        <v>77</v>
      </c>
      <c r="BK94" s="185">
        <f t="shared" si="9"/>
        <v>0</v>
      </c>
      <c r="BL94" s="19" t="s">
        <v>293</v>
      </c>
      <c r="BM94" s="19" t="s">
        <v>268</v>
      </c>
    </row>
    <row r="95" spans="2:65" s="1" customFormat="1" ht="22.5" customHeight="1">
      <c r="B95" s="173"/>
      <c r="C95" s="174" t="s">
        <v>240</v>
      </c>
      <c r="D95" s="174" t="s">
        <v>183</v>
      </c>
      <c r="E95" s="175" t="s">
        <v>1036</v>
      </c>
      <c r="F95" s="176" t="s">
        <v>1037</v>
      </c>
      <c r="G95" s="177" t="s">
        <v>815</v>
      </c>
      <c r="H95" s="178">
        <v>5</v>
      </c>
      <c r="I95" s="179"/>
      <c r="J95" s="180">
        <f t="shared" si="0"/>
        <v>0</v>
      </c>
      <c r="K95" s="176" t="s">
        <v>3</v>
      </c>
      <c r="L95" s="36"/>
      <c r="M95" s="181" t="s">
        <v>3</v>
      </c>
      <c r="N95" s="182" t="s">
        <v>41</v>
      </c>
      <c r="O95" s="37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19" t="s">
        <v>293</v>
      </c>
      <c r="AT95" s="19" t="s">
        <v>183</v>
      </c>
      <c r="AU95" s="19" t="s">
        <v>79</v>
      </c>
      <c r="AY95" s="19" t="s">
        <v>181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19" t="s">
        <v>77</v>
      </c>
      <c r="BK95" s="185">
        <f t="shared" si="9"/>
        <v>0</v>
      </c>
      <c r="BL95" s="19" t="s">
        <v>293</v>
      </c>
      <c r="BM95" s="19" t="s">
        <v>279</v>
      </c>
    </row>
    <row r="96" spans="2:65" s="1" customFormat="1" ht="22.5" customHeight="1">
      <c r="B96" s="173"/>
      <c r="C96" s="174" t="s">
        <v>246</v>
      </c>
      <c r="D96" s="174" t="s">
        <v>183</v>
      </c>
      <c r="E96" s="175" t="s">
        <v>1038</v>
      </c>
      <c r="F96" s="176" t="s">
        <v>1039</v>
      </c>
      <c r="G96" s="177" t="s">
        <v>815</v>
      </c>
      <c r="H96" s="178">
        <v>5</v>
      </c>
      <c r="I96" s="179"/>
      <c r="J96" s="180">
        <f t="shared" si="0"/>
        <v>0</v>
      </c>
      <c r="K96" s="176" t="s">
        <v>3</v>
      </c>
      <c r="L96" s="36"/>
      <c r="M96" s="181" t="s">
        <v>3</v>
      </c>
      <c r="N96" s="182" t="s">
        <v>41</v>
      </c>
      <c r="O96" s="37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19" t="s">
        <v>293</v>
      </c>
      <c r="AT96" s="19" t="s">
        <v>183</v>
      </c>
      <c r="AU96" s="19" t="s">
        <v>79</v>
      </c>
      <c r="AY96" s="19" t="s">
        <v>181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9" t="s">
        <v>77</v>
      </c>
      <c r="BK96" s="185">
        <f t="shared" si="9"/>
        <v>0</v>
      </c>
      <c r="BL96" s="19" t="s">
        <v>293</v>
      </c>
      <c r="BM96" s="19" t="s">
        <v>293</v>
      </c>
    </row>
    <row r="97" spans="2:65" s="1" customFormat="1" ht="22.5" customHeight="1">
      <c r="B97" s="173"/>
      <c r="C97" s="174" t="s">
        <v>252</v>
      </c>
      <c r="D97" s="174" t="s">
        <v>183</v>
      </c>
      <c r="E97" s="175" t="s">
        <v>1040</v>
      </c>
      <c r="F97" s="176" t="s">
        <v>1041</v>
      </c>
      <c r="G97" s="177" t="s">
        <v>815</v>
      </c>
      <c r="H97" s="178">
        <v>5</v>
      </c>
      <c r="I97" s="179"/>
      <c r="J97" s="180">
        <f t="shared" si="0"/>
        <v>0</v>
      </c>
      <c r="K97" s="176" t="s">
        <v>3</v>
      </c>
      <c r="L97" s="36"/>
      <c r="M97" s="181" t="s">
        <v>3</v>
      </c>
      <c r="N97" s="182" t="s">
        <v>41</v>
      </c>
      <c r="O97" s="37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19" t="s">
        <v>293</v>
      </c>
      <c r="AT97" s="19" t="s">
        <v>183</v>
      </c>
      <c r="AU97" s="19" t="s">
        <v>79</v>
      </c>
      <c r="AY97" s="19" t="s">
        <v>181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9" t="s">
        <v>77</v>
      </c>
      <c r="BK97" s="185">
        <f t="shared" si="9"/>
        <v>0</v>
      </c>
      <c r="BL97" s="19" t="s">
        <v>293</v>
      </c>
      <c r="BM97" s="19" t="s">
        <v>309</v>
      </c>
    </row>
    <row r="98" spans="2:65" s="1" customFormat="1" ht="22.5" customHeight="1">
      <c r="B98" s="173"/>
      <c r="C98" s="174" t="s">
        <v>258</v>
      </c>
      <c r="D98" s="174" t="s">
        <v>183</v>
      </c>
      <c r="E98" s="175" t="s">
        <v>1042</v>
      </c>
      <c r="F98" s="176" t="s">
        <v>1043</v>
      </c>
      <c r="G98" s="177" t="s">
        <v>815</v>
      </c>
      <c r="H98" s="178">
        <v>5</v>
      </c>
      <c r="I98" s="179"/>
      <c r="J98" s="180">
        <f t="shared" si="0"/>
        <v>0</v>
      </c>
      <c r="K98" s="176" t="s">
        <v>3</v>
      </c>
      <c r="L98" s="36"/>
      <c r="M98" s="181" t="s">
        <v>3</v>
      </c>
      <c r="N98" s="182" t="s">
        <v>41</v>
      </c>
      <c r="O98" s="37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AR98" s="19" t="s">
        <v>293</v>
      </c>
      <c r="AT98" s="19" t="s">
        <v>183</v>
      </c>
      <c r="AU98" s="19" t="s">
        <v>79</v>
      </c>
      <c r="AY98" s="19" t="s">
        <v>181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19" t="s">
        <v>77</v>
      </c>
      <c r="BK98" s="185">
        <f t="shared" si="9"/>
        <v>0</v>
      </c>
      <c r="BL98" s="19" t="s">
        <v>293</v>
      </c>
      <c r="BM98" s="19" t="s">
        <v>319</v>
      </c>
    </row>
    <row r="99" spans="2:65" s="1" customFormat="1" ht="22.5" customHeight="1">
      <c r="B99" s="173"/>
      <c r="C99" s="174" t="s">
        <v>264</v>
      </c>
      <c r="D99" s="174" t="s">
        <v>183</v>
      </c>
      <c r="E99" s="175" t="s">
        <v>1044</v>
      </c>
      <c r="F99" s="176" t="s">
        <v>1045</v>
      </c>
      <c r="G99" s="177" t="s">
        <v>243</v>
      </c>
      <c r="H99" s="178">
        <v>28</v>
      </c>
      <c r="I99" s="179"/>
      <c r="J99" s="180">
        <f t="shared" si="0"/>
        <v>0</v>
      </c>
      <c r="K99" s="176" t="s">
        <v>3</v>
      </c>
      <c r="L99" s="36"/>
      <c r="M99" s="181" t="s">
        <v>3</v>
      </c>
      <c r="N99" s="182" t="s">
        <v>41</v>
      </c>
      <c r="O99" s="37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AR99" s="19" t="s">
        <v>293</v>
      </c>
      <c r="AT99" s="19" t="s">
        <v>183</v>
      </c>
      <c r="AU99" s="19" t="s">
        <v>79</v>
      </c>
      <c r="AY99" s="19" t="s">
        <v>181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19" t="s">
        <v>77</v>
      </c>
      <c r="BK99" s="185">
        <f t="shared" si="9"/>
        <v>0</v>
      </c>
      <c r="BL99" s="19" t="s">
        <v>293</v>
      </c>
      <c r="BM99" s="19" t="s">
        <v>327</v>
      </c>
    </row>
    <row r="100" spans="2:65" s="1" customFormat="1" ht="22.5" customHeight="1">
      <c r="B100" s="173"/>
      <c r="C100" s="174" t="s">
        <v>268</v>
      </c>
      <c r="D100" s="174" t="s">
        <v>183</v>
      </c>
      <c r="E100" s="175" t="s">
        <v>1046</v>
      </c>
      <c r="F100" s="176" t="s">
        <v>1047</v>
      </c>
      <c r="G100" s="177" t="s">
        <v>243</v>
      </c>
      <c r="H100" s="178">
        <v>28</v>
      </c>
      <c r="I100" s="179"/>
      <c r="J100" s="180">
        <f t="shared" si="0"/>
        <v>0</v>
      </c>
      <c r="K100" s="176" t="s">
        <v>3</v>
      </c>
      <c r="L100" s="36"/>
      <c r="M100" s="181" t="s">
        <v>3</v>
      </c>
      <c r="N100" s="182" t="s">
        <v>41</v>
      </c>
      <c r="O100" s="37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AR100" s="19" t="s">
        <v>293</v>
      </c>
      <c r="AT100" s="19" t="s">
        <v>183</v>
      </c>
      <c r="AU100" s="19" t="s">
        <v>79</v>
      </c>
      <c r="AY100" s="19" t="s">
        <v>181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19" t="s">
        <v>77</v>
      </c>
      <c r="BK100" s="185">
        <f t="shared" si="9"/>
        <v>0</v>
      </c>
      <c r="BL100" s="19" t="s">
        <v>293</v>
      </c>
      <c r="BM100" s="19" t="s">
        <v>340</v>
      </c>
    </row>
    <row r="101" spans="2:65" s="1" customFormat="1" ht="22.5" customHeight="1">
      <c r="B101" s="173"/>
      <c r="C101" s="174" t="s">
        <v>273</v>
      </c>
      <c r="D101" s="174" t="s">
        <v>183</v>
      </c>
      <c r="E101" s="175" t="s">
        <v>1048</v>
      </c>
      <c r="F101" s="176" t="s">
        <v>1049</v>
      </c>
      <c r="G101" s="177" t="s">
        <v>243</v>
      </c>
      <c r="H101" s="178">
        <v>14</v>
      </c>
      <c r="I101" s="179"/>
      <c r="J101" s="180">
        <f t="shared" si="0"/>
        <v>0</v>
      </c>
      <c r="K101" s="176" t="s">
        <v>3</v>
      </c>
      <c r="L101" s="36"/>
      <c r="M101" s="181" t="s">
        <v>3</v>
      </c>
      <c r="N101" s="182" t="s">
        <v>41</v>
      </c>
      <c r="O101" s="37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AR101" s="19" t="s">
        <v>293</v>
      </c>
      <c r="AT101" s="19" t="s">
        <v>183</v>
      </c>
      <c r="AU101" s="19" t="s">
        <v>79</v>
      </c>
      <c r="AY101" s="19" t="s">
        <v>181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19" t="s">
        <v>77</v>
      </c>
      <c r="BK101" s="185">
        <f t="shared" si="9"/>
        <v>0</v>
      </c>
      <c r="BL101" s="19" t="s">
        <v>293</v>
      </c>
      <c r="BM101" s="19" t="s">
        <v>352</v>
      </c>
    </row>
    <row r="102" spans="2:65" s="1" customFormat="1" ht="22.5" customHeight="1">
      <c r="B102" s="173"/>
      <c r="C102" s="174" t="s">
        <v>279</v>
      </c>
      <c r="D102" s="174" t="s">
        <v>183</v>
      </c>
      <c r="E102" s="175" t="s">
        <v>1050</v>
      </c>
      <c r="F102" s="176" t="s">
        <v>1051</v>
      </c>
      <c r="G102" s="177" t="s">
        <v>243</v>
      </c>
      <c r="H102" s="178">
        <v>14</v>
      </c>
      <c r="I102" s="179"/>
      <c r="J102" s="180">
        <f t="shared" si="0"/>
        <v>0</v>
      </c>
      <c r="K102" s="176" t="s">
        <v>3</v>
      </c>
      <c r="L102" s="36"/>
      <c r="M102" s="181" t="s">
        <v>3</v>
      </c>
      <c r="N102" s="182" t="s">
        <v>41</v>
      </c>
      <c r="O102" s="37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AR102" s="19" t="s">
        <v>293</v>
      </c>
      <c r="AT102" s="19" t="s">
        <v>183</v>
      </c>
      <c r="AU102" s="19" t="s">
        <v>79</v>
      </c>
      <c r="AY102" s="19" t="s">
        <v>181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19" t="s">
        <v>77</v>
      </c>
      <c r="BK102" s="185">
        <f t="shared" si="9"/>
        <v>0</v>
      </c>
      <c r="BL102" s="19" t="s">
        <v>293</v>
      </c>
      <c r="BM102" s="19" t="s">
        <v>360</v>
      </c>
    </row>
    <row r="103" spans="2:65" s="1" customFormat="1" ht="22.5" customHeight="1">
      <c r="B103" s="173"/>
      <c r="C103" s="174" t="s">
        <v>9</v>
      </c>
      <c r="D103" s="174" t="s">
        <v>183</v>
      </c>
      <c r="E103" s="175" t="s">
        <v>1052</v>
      </c>
      <c r="F103" s="176" t="s">
        <v>1053</v>
      </c>
      <c r="G103" s="177" t="s">
        <v>401</v>
      </c>
      <c r="H103" s="178">
        <v>1</v>
      </c>
      <c r="I103" s="179"/>
      <c r="J103" s="180">
        <f t="shared" si="0"/>
        <v>0</v>
      </c>
      <c r="K103" s="176" t="s">
        <v>3</v>
      </c>
      <c r="L103" s="36"/>
      <c r="M103" s="181" t="s">
        <v>3</v>
      </c>
      <c r="N103" s="182" t="s">
        <v>41</v>
      </c>
      <c r="O103" s="37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AR103" s="19" t="s">
        <v>293</v>
      </c>
      <c r="AT103" s="19" t="s">
        <v>183</v>
      </c>
      <c r="AU103" s="19" t="s">
        <v>79</v>
      </c>
      <c r="AY103" s="19" t="s">
        <v>181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19" t="s">
        <v>77</v>
      </c>
      <c r="BK103" s="185">
        <f t="shared" si="9"/>
        <v>0</v>
      </c>
      <c r="BL103" s="19" t="s">
        <v>293</v>
      </c>
      <c r="BM103" s="19" t="s">
        <v>371</v>
      </c>
    </row>
    <row r="104" spans="2:65" s="1" customFormat="1" ht="22.5" customHeight="1">
      <c r="B104" s="173"/>
      <c r="C104" s="174" t="s">
        <v>293</v>
      </c>
      <c r="D104" s="174" t="s">
        <v>183</v>
      </c>
      <c r="E104" s="175" t="s">
        <v>1054</v>
      </c>
      <c r="F104" s="176" t="s">
        <v>1055</v>
      </c>
      <c r="G104" s="177" t="s">
        <v>401</v>
      </c>
      <c r="H104" s="178">
        <v>1</v>
      </c>
      <c r="I104" s="179"/>
      <c r="J104" s="180">
        <f t="shared" si="0"/>
        <v>0</v>
      </c>
      <c r="K104" s="176" t="s">
        <v>3</v>
      </c>
      <c r="L104" s="36"/>
      <c r="M104" s="181" t="s">
        <v>3</v>
      </c>
      <c r="N104" s="182" t="s">
        <v>41</v>
      </c>
      <c r="O104" s="37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AR104" s="19" t="s">
        <v>293</v>
      </c>
      <c r="AT104" s="19" t="s">
        <v>183</v>
      </c>
      <c r="AU104" s="19" t="s">
        <v>79</v>
      </c>
      <c r="AY104" s="19" t="s">
        <v>181</v>
      </c>
      <c r="BE104" s="185">
        <f t="shared" si="4"/>
        <v>0</v>
      </c>
      <c r="BF104" s="185">
        <f t="shared" si="5"/>
        <v>0</v>
      </c>
      <c r="BG104" s="185">
        <f t="shared" si="6"/>
        <v>0</v>
      </c>
      <c r="BH104" s="185">
        <f t="shared" si="7"/>
        <v>0</v>
      </c>
      <c r="BI104" s="185">
        <f t="shared" si="8"/>
        <v>0</v>
      </c>
      <c r="BJ104" s="19" t="s">
        <v>77</v>
      </c>
      <c r="BK104" s="185">
        <f t="shared" si="9"/>
        <v>0</v>
      </c>
      <c r="BL104" s="19" t="s">
        <v>293</v>
      </c>
      <c r="BM104" s="19" t="s">
        <v>379</v>
      </c>
    </row>
    <row r="105" spans="2:65" s="1" customFormat="1" ht="22.5" customHeight="1">
      <c r="B105" s="173"/>
      <c r="C105" s="174" t="s">
        <v>301</v>
      </c>
      <c r="D105" s="174" t="s">
        <v>183</v>
      </c>
      <c r="E105" s="175" t="s">
        <v>1056</v>
      </c>
      <c r="F105" s="176" t="s">
        <v>1057</v>
      </c>
      <c r="G105" s="177" t="s">
        <v>401</v>
      </c>
      <c r="H105" s="178">
        <v>1</v>
      </c>
      <c r="I105" s="179"/>
      <c r="J105" s="180">
        <f t="shared" si="0"/>
        <v>0</v>
      </c>
      <c r="K105" s="176" t="s">
        <v>3</v>
      </c>
      <c r="L105" s="36"/>
      <c r="M105" s="181" t="s">
        <v>3</v>
      </c>
      <c r="N105" s="182" t="s">
        <v>41</v>
      </c>
      <c r="O105" s="37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AR105" s="19" t="s">
        <v>293</v>
      </c>
      <c r="AT105" s="19" t="s">
        <v>183</v>
      </c>
      <c r="AU105" s="19" t="s">
        <v>79</v>
      </c>
      <c r="AY105" s="19" t="s">
        <v>181</v>
      </c>
      <c r="BE105" s="185">
        <f t="shared" si="4"/>
        <v>0</v>
      </c>
      <c r="BF105" s="185">
        <f t="shared" si="5"/>
        <v>0</v>
      </c>
      <c r="BG105" s="185">
        <f t="shared" si="6"/>
        <v>0</v>
      </c>
      <c r="BH105" s="185">
        <f t="shared" si="7"/>
        <v>0</v>
      </c>
      <c r="BI105" s="185">
        <f t="shared" si="8"/>
        <v>0</v>
      </c>
      <c r="BJ105" s="19" t="s">
        <v>77</v>
      </c>
      <c r="BK105" s="185">
        <f t="shared" si="9"/>
        <v>0</v>
      </c>
      <c r="BL105" s="19" t="s">
        <v>293</v>
      </c>
      <c r="BM105" s="19" t="s">
        <v>398</v>
      </c>
    </row>
    <row r="106" spans="2:65" s="1" customFormat="1" ht="22.5" customHeight="1">
      <c r="B106" s="173"/>
      <c r="C106" s="174" t="s">
        <v>309</v>
      </c>
      <c r="D106" s="174" t="s">
        <v>183</v>
      </c>
      <c r="E106" s="175" t="s">
        <v>1058</v>
      </c>
      <c r="F106" s="176" t="s">
        <v>1059</v>
      </c>
      <c r="G106" s="177" t="s">
        <v>401</v>
      </c>
      <c r="H106" s="178">
        <v>1</v>
      </c>
      <c r="I106" s="179"/>
      <c r="J106" s="180">
        <f t="shared" si="0"/>
        <v>0</v>
      </c>
      <c r="K106" s="176" t="s">
        <v>3</v>
      </c>
      <c r="L106" s="36"/>
      <c r="M106" s="181" t="s">
        <v>3</v>
      </c>
      <c r="N106" s="182" t="s">
        <v>41</v>
      </c>
      <c r="O106" s="37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4">
        <f t="shared" si="3"/>
        <v>0</v>
      </c>
      <c r="AR106" s="19" t="s">
        <v>293</v>
      </c>
      <c r="AT106" s="19" t="s">
        <v>183</v>
      </c>
      <c r="AU106" s="19" t="s">
        <v>79</v>
      </c>
      <c r="AY106" s="19" t="s">
        <v>181</v>
      </c>
      <c r="BE106" s="185">
        <f t="shared" si="4"/>
        <v>0</v>
      </c>
      <c r="BF106" s="185">
        <f t="shared" si="5"/>
        <v>0</v>
      </c>
      <c r="BG106" s="185">
        <f t="shared" si="6"/>
        <v>0</v>
      </c>
      <c r="BH106" s="185">
        <f t="shared" si="7"/>
        <v>0</v>
      </c>
      <c r="BI106" s="185">
        <f t="shared" si="8"/>
        <v>0</v>
      </c>
      <c r="BJ106" s="19" t="s">
        <v>77</v>
      </c>
      <c r="BK106" s="185">
        <f t="shared" si="9"/>
        <v>0</v>
      </c>
      <c r="BL106" s="19" t="s">
        <v>293</v>
      </c>
      <c r="BM106" s="19" t="s">
        <v>411</v>
      </c>
    </row>
    <row r="107" spans="2:65" s="1" customFormat="1" ht="22.5" customHeight="1">
      <c r="B107" s="173"/>
      <c r="C107" s="174" t="s">
        <v>314</v>
      </c>
      <c r="D107" s="174" t="s">
        <v>183</v>
      </c>
      <c r="E107" s="175" t="s">
        <v>1060</v>
      </c>
      <c r="F107" s="176" t="s">
        <v>1061</v>
      </c>
      <c r="G107" s="177" t="s">
        <v>401</v>
      </c>
      <c r="H107" s="178">
        <v>1</v>
      </c>
      <c r="I107" s="179"/>
      <c r="J107" s="180">
        <f t="shared" si="0"/>
        <v>0</v>
      </c>
      <c r="K107" s="176" t="s">
        <v>3</v>
      </c>
      <c r="L107" s="36"/>
      <c r="M107" s="181" t="s">
        <v>3</v>
      </c>
      <c r="N107" s="182" t="s">
        <v>41</v>
      </c>
      <c r="O107" s="37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AR107" s="19" t="s">
        <v>293</v>
      </c>
      <c r="AT107" s="19" t="s">
        <v>183</v>
      </c>
      <c r="AU107" s="19" t="s">
        <v>79</v>
      </c>
      <c r="AY107" s="19" t="s">
        <v>181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19" t="s">
        <v>77</v>
      </c>
      <c r="BK107" s="185">
        <f t="shared" si="9"/>
        <v>0</v>
      </c>
      <c r="BL107" s="19" t="s">
        <v>293</v>
      </c>
      <c r="BM107" s="19" t="s">
        <v>428</v>
      </c>
    </row>
    <row r="108" spans="2:65" s="1" customFormat="1" ht="22.5" customHeight="1">
      <c r="B108" s="173"/>
      <c r="C108" s="174" t="s">
        <v>319</v>
      </c>
      <c r="D108" s="174" t="s">
        <v>183</v>
      </c>
      <c r="E108" s="175" t="s">
        <v>1062</v>
      </c>
      <c r="F108" s="176" t="s">
        <v>1063</v>
      </c>
      <c r="G108" s="177" t="s">
        <v>401</v>
      </c>
      <c r="H108" s="178">
        <v>1</v>
      </c>
      <c r="I108" s="179"/>
      <c r="J108" s="180">
        <f t="shared" si="0"/>
        <v>0</v>
      </c>
      <c r="K108" s="176" t="s">
        <v>3</v>
      </c>
      <c r="L108" s="36"/>
      <c r="M108" s="181" t="s">
        <v>3</v>
      </c>
      <c r="N108" s="182" t="s">
        <v>41</v>
      </c>
      <c r="O108" s="37"/>
      <c r="P108" s="183">
        <f t="shared" si="1"/>
        <v>0</v>
      </c>
      <c r="Q108" s="183">
        <v>0</v>
      </c>
      <c r="R108" s="183">
        <f t="shared" si="2"/>
        <v>0</v>
      </c>
      <c r="S108" s="183">
        <v>0</v>
      </c>
      <c r="T108" s="184">
        <f t="shared" si="3"/>
        <v>0</v>
      </c>
      <c r="AR108" s="19" t="s">
        <v>293</v>
      </c>
      <c r="AT108" s="19" t="s">
        <v>183</v>
      </c>
      <c r="AU108" s="19" t="s">
        <v>79</v>
      </c>
      <c r="AY108" s="19" t="s">
        <v>181</v>
      </c>
      <c r="BE108" s="185">
        <f t="shared" si="4"/>
        <v>0</v>
      </c>
      <c r="BF108" s="185">
        <f t="shared" si="5"/>
        <v>0</v>
      </c>
      <c r="BG108" s="185">
        <f t="shared" si="6"/>
        <v>0</v>
      </c>
      <c r="BH108" s="185">
        <f t="shared" si="7"/>
        <v>0</v>
      </c>
      <c r="BI108" s="185">
        <f t="shared" si="8"/>
        <v>0</v>
      </c>
      <c r="BJ108" s="19" t="s">
        <v>77</v>
      </c>
      <c r="BK108" s="185">
        <f t="shared" si="9"/>
        <v>0</v>
      </c>
      <c r="BL108" s="19" t="s">
        <v>293</v>
      </c>
      <c r="BM108" s="19" t="s">
        <v>438</v>
      </c>
    </row>
    <row r="109" spans="2:65" s="1" customFormat="1" ht="22.5" customHeight="1">
      <c r="B109" s="173"/>
      <c r="C109" s="174" t="s">
        <v>8</v>
      </c>
      <c r="D109" s="174" t="s">
        <v>183</v>
      </c>
      <c r="E109" s="175" t="s">
        <v>1064</v>
      </c>
      <c r="F109" s="176" t="s">
        <v>1065</v>
      </c>
      <c r="G109" s="177" t="s">
        <v>401</v>
      </c>
      <c r="H109" s="178">
        <v>1</v>
      </c>
      <c r="I109" s="179"/>
      <c r="J109" s="180">
        <f t="shared" si="0"/>
        <v>0</v>
      </c>
      <c r="K109" s="176" t="s">
        <v>3</v>
      </c>
      <c r="L109" s="36"/>
      <c r="M109" s="181" t="s">
        <v>3</v>
      </c>
      <c r="N109" s="182" t="s">
        <v>41</v>
      </c>
      <c r="O109" s="37"/>
      <c r="P109" s="183">
        <f t="shared" si="1"/>
        <v>0</v>
      </c>
      <c r="Q109" s="183">
        <v>0</v>
      </c>
      <c r="R109" s="183">
        <f t="shared" si="2"/>
        <v>0</v>
      </c>
      <c r="S109" s="183">
        <v>0</v>
      </c>
      <c r="T109" s="184">
        <f t="shared" si="3"/>
        <v>0</v>
      </c>
      <c r="AR109" s="19" t="s">
        <v>293</v>
      </c>
      <c r="AT109" s="19" t="s">
        <v>183</v>
      </c>
      <c r="AU109" s="19" t="s">
        <v>79</v>
      </c>
      <c r="AY109" s="19" t="s">
        <v>181</v>
      </c>
      <c r="BE109" s="185">
        <f t="shared" si="4"/>
        <v>0</v>
      </c>
      <c r="BF109" s="185">
        <f t="shared" si="5"/>
        <v>0</v>
      </c>
      <c r="BG109" s="185">
        <f t="shared" si="6"/>
        <v>0</v>
      </c>
      <c r="BH109" s="185">
        <f t="shared" si="7"/>
        <v>0</v>
      </c>
      <c r="BI109" s="185">
        <f t="shared" si="8"/>
        <v>0</v>
      </c>
      <c r="BJ109" s="19" t="s">
        <v>77</v>
      </c>
      <c r="BK109" s="185">
        <f t="shared" si="9"/>
        <v>0</v>
      </c>
      <c r="BL109" s="19" t="s">
        <v>293</v>
      </c>
      <c r="BM109" s="19" t="s">
        <v>452</v>
      </c>
    </row>
    <row r="110" spans="2:65" s="1" customFormat="1" ht="22.5" customHeight="1">
      <c r="B110" s="173"/>
      <c r="C110" s="174" t="s">
        <v>327</v>
      </c>
      <c r="D110" s="174" t="s">
        <v>183</v>
      </c>
      <c r="E110" s="175" t="s">
        <v>1066</v>
      </c>
      <c r="F110" s="176" t="s">
        <v>1067</v>
      </c>
      <c r="G110" s="177" t="s">
        <v>401</v>
      </c>
      <c r="H110" s="178">
        <v>1</v>
      </c>
      <c r="I110" s="179"/>
      <c r="J110" s="180">
        <f t="shared" si="0"/>
        <v>0</v>
      </c>
      <c r="K110" s="176" t="s">
        <v>3</v>
      </c>
      <c r="L110" s="36"/>
      <c r="M110" s="181" t="s">
        <v>3</v>
      </c>
      <c r="N110" s="182" t="s">
        <v>41</v>
      </c>
      <c r="O110" s="37"/>
      <c r="P110" s="183">
        <f t="shared" si="1"/>
        <v>0</v>
      </c>
      <c r="Q110" s="183">
        <v>0</v>
      </c>
      <c r="R110" s="183">
        <f t="shared" si="2"/>
        <v>0</v>
      </c>
      <c r="S110" s="183">
        <v>0</v>
      </c>
      <c r="T110" s="184">
        <f t="shared" si="3"/>
        <v>0</v>
      </c>
      <c r="AR110" s="19" t="s">
        <v>293</v>
      </c>
      <c r="AT110" s="19" t="s">
        <v>183</v>
      </c>
      <c r="AU110" s="19" t="s">
        <v>79</v>
      </c>
      <c r="AY110" s="19" t="s">
        <v>181</v>
      </c>
      <c r="BE110" s="185">
        <f t="shared" si="4"/>
        <v>0</v>
      </c>
      <c r="BF110" s="185">
        <f t="shared" si="5"/>
        <v>0</v>
      </c>
      <c r="BG110" s="185">
        <f t="shared" si="6"/>
        <v>0</v>
      </c>
      <c r="BH110" s="185">
        <f t="shared" si="7"/>
        <v>0</v>
      </c>
      <c r="BI110" s="185">
        <f t="shared" si="8"/>
        <v>0</v>
      </c>
      <c r="BJ110" s="19" t="s">
        <v>77</v>
      </c>
      <c r="BK110" s="185">
        <f t="shared" si="9"/>
        <v>0</v>
      </c>
      <c r="BL110" s="19" t="s">
        <v>293</v>
      </c>
      <c r="BM110" s="19" t="s">
        <v>462</v>
      </c>
    </row>
    <row r="111" spans="2:65" s="1" customFormat="1" ht="22.5" customHeight="1">
      <c r="B111" s="173"/>
      <c r="C111" s="174" t="s">
        <v>334</v>
      </c>
      <c r="D111" s="174" t="s">
        <v>183</v>
      </c>
      <c r="E111" s="175" t="s">
        <v>1068</v>
      </c>
      <c r="F111" s="176" t="s">
        <v>1069</v>
      </c>
      <c r="G111" s="177" t="s">
        <v>401</v>
      </c>
      <c r="H111" s="178">
        <v>1</v>
      </c>
      <c r="I111" s="179"/>
      <c r="J111" s="180">
        <f t="shared" si="0"/>
        <v>0</v>
      </c>
      <c r="K111" s="176" t="s">
        <v>3</v>
      </c>
      <c r="L111" s="36"/>
      <c r="M111" s="181" t="s">
        <v>3</v>
      </c>
      <c r="N111" s="244" t="s">
        <v>41</v>
      </c>
      <c r="O111" s="245"/>
      <c r="P111" s="246">
        <f t="shared" si="1"/>
        <v>0</v>
      </c>
      <c r="Q111" s="246">
        <v>0</v>
      </c>
      <c r="R111" s="246">
        <f t="shared" si="2"/>
        <v>0</v>
      </c>
      <c r="S111" s="246">
        <v>0</v>
      </c>
      <c r="T111" s="247">
        <f t="shared" si="3"/>
        <v>0</v>
      </c>
      <c r="AR111" s="19" t="s">
        <v>293</v>
      </c>
      <c r="AT111" s="19" t="s">
        <v>183</v>
      </c>
      <c r="AU111" s="19" t="s">
        <v>79</v>
      </c>
      <c r="AY111" s="19" t="s">
        <v>181</v>
      </c>
      <c r="BE111" s="185">
        <f t="shared" si="4"/>
        <v>0</v>
      </c>
      <c r="BF111" s="185">
        <f t="shared" si="5"/>
        <v>0</v>
      </c>
      <c r="BG111" s="185">
        <f t="shared" si="6"/>
        <v>0</v>
      </c>
      <c r="BH111" s="185">
        <f t="shared" si="7"/>
        <v>0</v>
      </c>
      <c r="BI111" s="185">
        <f t="shared" si="8"/>
        <v>0</v>
      </c>
      <c r="BJ111" s="19" t="s">
        <v>77</v>
      </c>
      <c r="BK111" s="185">
        <f t="shared" si="9"/>
        <v>0</v>
      </c>
      <c r="BL111" s="19" t="s">
        <v>293</v>
      </c>
      <c r="BM111" s="19" t="s">
        <v>473</v>
      </c>
    </row>
    <row r="112" spans="2:12" s="1" customFormat="1" ht="6.95" customHeight="1">
      <c r="B112" s="51"/>
      <c r="C112" s="52"/>
      <c r="D112" s="52"/>
      <c r="E112" s="52"/>
      <c r="F112" s="52"/>
      <c r="G112" s="52"/>
      <c r="H112" s="52"/>
      <c r="I112" s="126"/>
      <c r="J112" s="52"/>
      <c r="K112" s="52"/>
      <c r="L112" s="36"/>
    </row>
  </sheetData>
  <autoFilter ref="C84:K84"/>
  <mergeCells count="12">
    <mergeCell ref="E75:H75"/>
    <mergeCell ref="E77:H77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3:H73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51"/>
      <c r="C1" s="251"/>
      <c r="D1" s="250" t="s">
        <v>1</v>
      </c>
      <c r="E1" s="251"/>
      <c r="F1" s="252" t="s">
        <v>1233</v>
      </c>
      <c r="G1" s="379" t="s">
        <v>1234</v>
      </c>
      <c r="H1" s="379"/>
      <c r="I1" s="257"/>
      <c r="J1" s="252" t="s">
        <v>1235</v>
      </c>
      <c r="K1" s="250" t="s">
        <v>102</v>
      </c>
      <c r="L1" s="252" t="s">
        <v>1236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92</v>
      </c>
    </row>
    <row r="3" spans="2:46" ht="6.95" customHeight="1">
      <c r="B3" s="20"/>
      <c r="C3" s="21"/>
      <c r="D3" s="21"/>
      <c r="E3" s="21"/>
      <c r="F3" s="21"/>
      <c r="G3" s="21"/>
      <c r="H3" s="21"/>
      <c r="I3" s="103"/>
      <c r="J3" s="21"/>
      <c r="K3" s="22"/>
      <c r="AT3" s="19" t="s">
        <v>79</v>
      </c>
    </row>
    <row r="4" spans="2:46" ht="36.95" customHeight="1">
      <c r="B4" s="23"/>
      <c r="C4" s="24"/>
      <c r="D4" s="25" t="s">
        <v>107</v>
      </c>
      <c r="E4" s="24"/>
      <c r="F4" s="24"/>
      <c r="G4" s="24"/>
      <c r="H4" s="24"/>
      <c r="I4" s="10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04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04"/>
      <c r="J6" s="24"/>
      <c r="K6" s="26"/>
    </row>
    <row r="7" spans="2:11" ht="22.5" customHeight="1">
      <c r="B7" s="23"/>
      <c r="C7" s="24"/>
      <c r="D7" s="24"/>
      <c r="E7" s="380" t="str">
        <f>'Rekapitulace stavby'!K6</f>
        <v>Přístavba prohlížecí místnosti u objektu 005 vrátnice, Odolov</v>
      </c>
      <c r="F7" s="371"/>
      <c r="G7" s="371"/>
      <c r="H7" s="371"/>
      <c r="I7" s="104"/>
      <c r="J7" s="24"/>
      <c r="K7" s="26"/>
    </row>
    <row r="8" spans="2:11" ht="15">
      <c r="B8" s="23"/>
      <c r="C8" s="24"/>
      <c r="D8" s="32" t="s">
        <v>116</v>
      </c>
      <c r="E8" s="24"/>
      <c r="F8" s="24"/>
      <c r="G8" s="24"/>
      <c r="H8" s="24"/>
      <c r="I8" s="104"/>
      <c r="J8" s="24"/>
      <c r="K8" s="26"/>
    </row>
    <row r="9" spans="2:11" s="1" customFormat="1" ht="22.5" customHeight="1">
      <c r="B9" s="36"/>
      <c r="C9" s="37"/>
      <c r="D9" s="37"/>
      <c r="E9" s="380" t="s">
        <v>1015</v>
      </c>
      <c r="F9" s="356"/>
      <c r="G9" s="356"/>
      <c r="H9" s="356"/>
      <c r="I9" s="105"/>
      <c r="J9" s="37"/>
      <c r="K9" s="40"/>
    </row>
    <row r="10" spans="2:11" s="1" customFormat="1" ht="15">
      <c r="B10" s="36"/>
      <c r="C10" s="37"/>
      <c r="D10" s="32" t="s">
        <v>1016</v>
      </c>
      <c r="E10" s="37"/>
      <c r="F10" s="37"/>
      <c r="G10" s="37"/>
      <c r="H10" s="37"/>
      <c r="I10" s="105"/>
      <c r="J10" s="37"/>
      <c r="K10" s="40"/>
    </row>
    <row r="11" spans="2:11" s="1" customFormat="1" ht="36.95" customHeight="1">
      <c r="B11" s="36"/>
      <c r="C11" s="37"/>
      <c r="D11" s="37"/>
      <c r="E11" s="381" t="s">
        <v>1070</v>
      </c>
      <c r="F11" s="356"/>
      <c r="G11" s="356"/>
      <c r="H11" s="356"/>
      <c r="I11" s="105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5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3</v>
      </c>
      <c r="G13" s="37"/>
      <c r="H13" s="37"/>
      <c r="I13" s="106" t="s">
        <v>20</v>
      </c>
      <c r="J13" s="30" t="s">
        <v>3</v>
      </c>
      <c r="K13" s="40"/>
    </row>
    <row r="14" spans="2:11" s="1" customFormat="1" ht="14.45" customHeight="1">
      <c r="B14" s="36"/>
      <c r="C14" s="37"/>
      <c r="D14" s="32" t="s">
        <v>21</v>
      </c>
      <c r="E14" s="37"/>
      <c r="F14" s="30" t="s">
        <v>976</v>
      </c>
      <c r="G14" s="37"/>
      <c r="H14" s="37"/>
      <c r="I14" s="106" t="s">
        <v>23</v>
      </c>
      <c r="J14" s="107" t="str">
        <f>'Rekapitulace stavby'!AN8</f>
        <v>22.11.2016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05"/>
      <c r="J15" s="37"/>
      <c r="K15" s="40"/>
    </row>
    <row r="16" spans="2:11" s="1" customFormat="1" ht="14.45" customHeight="1">
      <c r="B16" s="36"/>
      <c r="C16" s="37"/>
      <c r="D16" s="32" t="s">
        <v>25</v>
      </c>
      <c r="E16" s="37"/>
      <c r="F16" s="37"/>
      <c r="G16" s="37"/>
      <c r="H16" s="37"/>
      <c r="I16" s="106" t="s">
        <v>26</v>
      </c>
      <c r="J16" s="30" t="str">
        <f>IF('Rekapitulace stavby'!AN10="","",'Rekapitulace stavby'!AN10)</f>
        <v/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VS ČR, Praha 4</v>
      </c>
      <c r="F17" s="37"/>
      <c r="G17" s="37"/>
      <c r="H17" s="37"/>
      <c r="I17" s="106" t="s">
        <v>28</v>
      </c>
      <c r="J17" s="30" t="str">
        <f>IF('Rekapitulace stavby'!AN11="","",'Rekapitulace stavby'!AN11)</f>
        <v/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05"/>
      <c r="J18" s="37"/>
      <c r="K18" s="40"/>
    </row>
    <row r="19" spans="2:11" s="1" customFormat="1" ht="14.45" customHeight="1">
      <c r="B19" s="36"/>
      <c r="C19" s="37"/>
      <c r="D19" s="32" t="s">
        <v>29</v>
      </c>
      <c r="E19" s="37"/>
      <c r="F19" s="37"/>
      <c r="G19" s="37"/>
      <c r="H19" s="37"/>
      <c r="I19" s="106" t="s">
        <v>26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06" t="s">
        <v>28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05"/>
      <c r="J21" s="37"/>
      <c r="K21" s="40"/>
    </row>
    <row r="22" spans="2:11" s="1" customFormat="1" ht="14.45" customHeight="1">
      <c r="B22" s="36"/>
      <c r="C22" s="37"/>
      <c r="D22" s="32" t="s">
        <v>31</v>
      </c>
      <c r="E22" s="37"/>
      <c r="F22" s="37"/>
      <c r="G22" s="37"/>
      <c r="H22" s="37"/>
      <c r="I22" s="106" t="s">
        <v>26</v>
      </c>
      <c r="J22" s="30" t="str">
        <f>IF('Rekapitulace stavby'!AN16="","",'Rekapitulace stavby'!AN16)</f>
        <v/>
      </c>
      <c r="K22" s="40"/>
    </row>
    <row r="23" spans="2:11" s="1" customFormat="1" ht="18" customHeight="1">
      <c r="B23" s="36"/>
      <c r="C23" s="37"/>
      <c r="D23" s="37"/>
      <c r="E23" s="30" t="str">
        <f>IF('Rekapitulace stavby'!E17="","",'Rekapitulace stavby'!E17)</f>
        <v>VS ČR OJ věznice Odolov 41, Malé Svatoňovice</v>
      </c>
      <c r="F23" s="37"/>
      <c r="G23" s="37"/>
      <c r="H23" s="37"/>
      <c r="I23" s="106" t="s">
        <v>28</v>
      </c>
      <c r="J23" s="30" t="str">
        <f>IF('Rekapitulace stavby'!AN17="","",'Rekapitulace stavby'!AN17)</f>
        <v/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05"/>
      <c r="J24" s="37"/>
      <c r="K24" s="40"/>
    </row>
    <row r="25" spans="2:11" s="1" customFormat="1" ht="14.45" customHeight="1">
      <c r="B25" s="36"/>
      <c r="C25" s="37"/>
      <c r="D25" s="32" t="s">
        <v>34</v>
      </c>
      <c r="E25" s="37"/>
      <c r="F25" s="37"/>
      <c r="G25" s="37"/>
      <c r="H25" s="37"/>
      <c r="I25" s="105"/>
      <c r="J25" s="37"/>
      <c r="K25" s="40"/>
    </row>
    <row r="26" spans="2:11" s="7" customFormat="1" ht="22.5" customHeight="1">
      <c r="B26" s="108"/>
      <c r="C26" s="109"/>
      <c r="D26" s="109"/>
      <c r="E26" s="374" t="s">
        <v>3</v>
      </c>
      <c r="F26" s="382"/>
      <c r="G26" s="382"/>
      <c r="H26" s="382"/>
      <c r="I26" s="110"/>
      <c r="J26" s="109"/>
      <c r="K26" s="111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05"/>
      <c r="J27" s="37"/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12"/>
      <c r="J28" s="63"/>
      <c r="K28" s="113"/>
    </row>
    <row r="29" spans="2:11" s="1" customFormat="1" ht="25.35" customHeight="1">
      <c r="B29" s="36"/>
      <c r="C29" s="37"/>
      <c r="D29" s="114" t="s">
        <v>36</v>
      </c>
      <c r="E29" s="37"/>
      <c r="F29" s="37"/>
      <c r="G29" s="37"/>
      <c r="H29" s="37"/>
      <c r="I29" s="105"/>
      <c r="J29" s="115">
        <f>ROUND(J86,2)</f>
        <v>0</v>
      </c>
      <c r="K29" s="40"/>
    </row>
    <row r="30" spans="2:11" s="1" customFormat="1" ht="6.95" customHeight="1">
      <c r="B30" s="36"/>
      <c r="C30" s="37"/>
      <c r="D30" s="63"/>
      <c r="E30" s="63"/>
      <c r="F30" s="63"/>
      <c r="G30" s="63"/>
      <c r="H30" s="63"/>
      <c r="I30" s="112"/>
      <c r="J30" s="63"/>
      <c r="K30" s="113"/>
    </row>
    <row r="31" spans="2:11" s="1" customFormat="1" ht="14.45" customHeight="1">
      <c r="B31" s="36"/>
      <c r="C31" s="37"/>
      <c r="D31" s="37"/>
      <c r="E31" s="37"/>
      <c r="F31" s="41" t="s">
        <v>38</v>
      </c>
      <c r="G31" s="37"/>
      <c r="H31" s="37"/>
      <c r="I31" s="116" t="s">
        <v>37</v>
      </c>
      <c r="J31" s="41" t="s">
        <v>39</v>
      </c>
      <c r="K31" s="40"/>
    </row>
    <row r="32" spans="2:11" s="1" customFormat="1" ht="14.45" customHeight="1">
      <c r="B32" s="36"/>
      <c r="C32" s="37"/>
      <c r="D32" s="44" t="s">
        <v>40</v>
      </c>
      <c r="E32" s="44" t="s">
        <v>41</v>
      </c>
      <c r="F32" s="117">
        <f>ROUND(SUM(BE86:BE108),2)</f>
        <v>0</v>
      </c>
      <c r="G32" s="37"/>
      <c r="H32" s="37"/>
      <c r="I32" s="118">
        <v>0.21</v>
      </c>
      <c r="J32" s="117">
        <f>ROUND(ROUND((SUM(BE86:BE108)),2)*I32,2)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42</v>
      </c>
      <c r="F33" s="117">
        <f>ROUND(SUM(BF86:BF108),2)</f>
        <v>0</v>
      </c>
      <c r="G33" s="37"/>
      <c r="H33" s="37"/>
      <c r="I33" s="118">
        <v>0.15</v>
      </c>
      <c r="J33" s="117">
        <f>ROUND(ROUND((SUM(BF86:BF108)),2)*I33,2)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17">
        <f>ROUND(SUM(BG86:BG108),2)</f>
        <v>0</v>
      </c>
      <c r="G34" s="37"/>
      <c r="H34" s="37"/>
      <c r="I34" s="118">
        <v>0.21</v>
      </c>
      <c r="J34" s="117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44</v>
      </c>
      <c r="F35" s="117">
        <f>ROUND(SUM(BH86:BH108),2)</f>
        <v>0</v>
      </c>
      <c r="G35" s="37"/>
      <c r="H35" s="37"/>
      <c r="I35" s="118">
        <v>0.15</v>
      </c>
      <c r="J35" s="117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45</v>
      </c>
      <c r="F36" s="117">
        <f>ROUND(SUM(BI86:BI108),2)</f>
        <v>0</v>
      </c>
      <c r="G36" s="37"/>
      <c r="H36" s="37"/>
      <c r="I36" s="118">
        <v>0</v>
      </c>
      <c r="J36" s="117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05"/>
      <c r="J37" s="37"/>
      <c r="K37" s="40"/>
    </row>
    <row r="38" spans="2:11" s="1" customFormat="1" ht="25.35" customHeight="1">
      <c r="B38" s="36"/>
      <c r="C38" s="119"/>
      <c r="D38" s="120" t="s">
        <v>46</v>
      </c>
      <c r="E38" s="67"/>
      <c r="F38" s="67"/>
      <c r="G38" s="121" t="s">
        <v>47</v>
      </c>
      <c r="H38" s="122" t="s">
        <v>48</v>
      </c>
      <c r="I38" s="123"/>
      <c r="J38" s="124">
        <f>SUM(J29:J36)</f>
        <v>0</v>
      </c>
      <c r="K38" s="125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26"/>
      <c r="J39" s="52"/>
      <c r="K39" s="53"/>
    </row>
    <row r="43" spans="2:11" s="1" customFormat="1" ht="6.95" customHeight="1">
      <c r="B43" s="54"/>
      <c r="C43" s="55"/>
      <c r="D43" s="55"/>
      <c r="E43" s="55"/>
      <c r="F43" s="55"/>
      <c r="G43" s="55"/>
      <c r="H43" s="55"/>
      <c r="I43" s="127"/>
      <c r="J43" s="55"/>
      <c r="K43" s="128"/>
    </row>
    <row r="44" spans="2:11" s="1" customFormat="1" ht="36.95" customHeight="1">
      <c r="B44" s="36"/>
      <c r="C44" s="25" t="s">
        <v>134</v>
      </c>
      <c r="D44" s="37"/>
      <c r="E44" s="37"/>
      <c r="F44" s="37"/>
      <c r="G44" s="37"/>
      <c r="H44" s="37"/>
      <c r="I44" s="105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05"/>
      <c r="J45" s="37"/>
      <c r="K45" s="40"/>
    </row>
    <row r="46" spans="2:11" s="1" customFormat="1" ht="14.45" customHeight="1">
      <c r="B46" s="36"/>
      <c r="C46" s="32" t="s">
        <v>17</v>
      </c>
      <c r="D46" s="37"/>
      <c r="E46" s="37"/>
      <c r="F46" s="37"/>
      <c r="G46" s="37"/>
      <c r="H46" s="37"/>
      <c r="I46" s="105"/>
      <c r="J46" s="37"/>
      <c r="K46" s="40"/>
    </row>
    <row r="47" spans="2:11" s="1" customFormat="1" ht="22.5" customHeight="1">
      <c r="B47" s="36"/>
      <c r="C47" s="37"/>
      <c r="D47" s="37"/>
      <c r="E47" s="380" t="str">
        <f>E7</f>
        <v>Přístavba prohlížecí místnosti u objektu 005 vrátnice, Odolov</v>
      </c>
      <c r="F47" s="356"/>
      <c r="G47" s="356"/>
      <c r="H47" s="356"/>
      <c r="I47" s="105"/>
      <c r="J47" s="37"/>
      <c r="K47" s="40"/>
    </row>
    <row r="48" spans="2:11" ht="15">
      <c r="B48" s="23"/>
      <c r="C48" s="32" t="s">
        <v>116</v>
      </c>
      <c r="D48" s="24"/>
      <c r="E48" s="24"/>
      <c r="F48" s="24"/>
      <c r="G48" s="24"/>
      <c r="H48" s="24"/>
      <c r="I48" s="104"/>
      <c r="J48" s="24"/>
      <c r="K48" s="26"/>
    </row>
    <row r="49" spans="2:11" s="1" customFormat="1" ht="22.5" customHeight="1">
      <c r="B49" s="36"/>
      <c r="C49" s="37"/>
      <c r="D49" s="37"/>
      <c r="E49" s="380" t="s">
        <v>1015</v>
      </c>
      <c r="F49" s="356"/>
      <c r="G49" s="356"/>
      <c r="H49" s="356"/>
      <c r="I49" s="105"/>
      <c r="J49" s="37"/>
      <c r="K49" s="40"/>
    </row>
    <row r="50" spans="2:11" s="1" customFormat="1" ht="14.45" customHeight="1">
      <c r="B50" s="36"/>
      <c r="C50" s="32" t="s">
        <v>1016</v>
      </c>
      <c r="D50" s="37"/>
      <c r="E50" s="37"/>
      <c r="F50" s="37"/>
      <c r="G50" s="37"/>
      <c r="H50" s="37"/>
      <c r="I50" s="105"/>
      <c r="J50" s="37"/>
      <c r="K50" s="40"/>
    </row>
    <row r="51" spans="2:11" s="1" customFormat="1" ht="23.25" customHeight="1">
      <c r="B51" s="36"/>
      <c r="C51" s="37"/>
      <c r="D51" s="37"/>
      <c r="E51" s="381" t="str">
        <f>E11</f>
        <v>003-2 - Kamerový systém (CCTV)</v>
      </c>
      <c r="F51" s="356"/>
      <c r="G51" s="356"/>
      <c r="H51" s="356"/>
      <c r="I51" s="105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05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 xml:space="preserve"> </v>
      </c>
      <c r="G53" s="37"/>
      <c r="H53" s="37"/>
      <c r="I53" s="106" t="s">
        <v>23</v>
      </c>
      <c r="J53" s="107" t="str">
        <f>IF(J14="","",J14)</f>
        <v>22.11.2016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05"/>
      <c r="J54" s="37"/>
      <c r="K54" s="40"/>
    </row>
    <row r="55" spans="2:11" s="1" customFormat="1" ht="15">
      <c r="B55" s="36"/>
      <c r="C55" s="32" t="s">
        <v>25</v>
      </c>
      <c r="D55" s="37"/>
      <c r="E55" s="37"/>
      <c r="F55" s="30" t="str">
        <f>E17</f>
        <v>VS ČR, Praha 4</v>
      </c>
      <c r="G55" s="37"/>
      <c r="H55" s="37"/>
      <c r="I55" s="106" t="s">
        <v>31</v>
      </c>
      <c r="J55" s="30" t="str">
        <f>E23</f>
        <v>VS ČR OJ věznice Odolov 41, Malé Svatoňovice</v>
      </c>
      <c r="K55" s="40"/>
    </row>
    <row r="56" spans="2:11" s="1" customFormat="1" ht="14.45" customHeight="1">
      <c r="B56" s="36"/>
      <c r="C56" s="32" t="s">
        <v>29</v>
      </c>
      <c r="D56" s="37"/>
      <c r="E56" s="37"/>
      <c r="F56" s="30" t="str">
        <f>IF(E20="","",E20)</f>
        <v/>
      </c>
      <c r="G56" s="37"/>
      <c r="H56" s="37"/>
      <c r="I56" s="105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05"/>
      <c r="J57" s="37"/>
      <c r="K57" s="40"/>
    </row>
    <row r="58" spans="2:11" s="1" customFormat="1" ht="29.25" customHeight="1">
      <c r="B58" s="36"/>
      <c r="C58" s="129" t="s">
        <v>135</v>
      </c>
      <c r="D58" s="119"/>
      <c r="E58" s="119"/>
      <c r="F58" s="119"/>
      <c r="G58" s="119"/>
      <c r="H58" s="119"/>
      <c r="I58" s="130"/>
      <c r="J58" s="131" t="s">
        <v>136</v>
      </c>
      <c r="K58" s="132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05"/>
      <c r="J59" s="37"/>
      <c r="K59" s="40"/>
    </row>
    <row r="60" spans="2:47" s="1" customFormat="1" ht="29.25" customHeight="1">
      <c r="B60" s="36"/>
      <c r="C60" s="133" t="s">
        <v>137</v>
      </c>
      <c r="D60" s="37"/>
      <c r="E60" s="37"/>
      <c r="F60" s="37"/>
      <c r="G60" s="37"/>
      <c r="H60" s="37"/>
      <c r="I60" s="105"/>
      <c r="J60" s="115">
        <f>J86</f>
        <v>0</v>
      </c>
      <c r="K60" s="40"/>
      <c r="AU60" s="19" t="s">
        <v>138</v>
      </c>
    </row>
    <row r="61" spans="2:11" s="8" customFormat="1" ht="24.95" customHeight="1">
      <c r="B61" s="134"/>
      <c r="C61" s="135"/>
      <c r="D61" s="136" t="s">
        <v>1071</v>
      </c>
      <c r="E61" s="137"/>
      <c r="F61" s="137"/>
      <c r="G61" s="137"/>
      <c r="H61" s="137"/>
      <c r="I61" s="138"/>
      <c r="J61" s="139">
        <f>J87</f>
        <v>0</v>
      </c>
      <c r="K61" s="140"/>
    </row>
    <row r="62" spans="2:11" s="9" customFormat="1" ht="19.9" customHeight="1">
      <c r="B62" s="141"/>
      <c r="C62" s="142"/>
      <c r="D62" s="143" t="s">
        <v>1072</v>
      </c>
      <c r="E62" s="144"/>
      <c r="F62" s="144"/>
      <c r="G62" s="144"/>
      <c r="H62" s="144"/>
      <c r="I62" s="145"/>
      <c r="J62" s="146">
        <f>J88</f>
        <v>0</v>
      </c>
      <c r="K62" s="147"/>
    </row>
    <row r="63" spans="2:11" s="9" customFormat="1" ht="19.9" customHeight="1">
      <c r="B63" s="141"/>
      <c r="C63" s="142"/>
      <c r="D63" s="143" t="s">
        <v>1073</v>
      </c>
      <c r="E63" s="144"/>
      <c r="F63" s="144"/>
      <c r="G63" s="144"/>
      <c r="H63" s="144"/>
      <c r="I63" s="145"/>
      <c r="J63" s="146">
        <f>J92</f>
        <v>0</v>
      </c>
      <c r="K63" s="147"/>
    </row>
    <row r="64" spans="2:11" s="9" customFormat="1" ht="19.9" customHeight="1">
      <c r="B64" s="141"/>
      <c r="C64" s="142"/>
      <c r="D64" s="143" t="s">
        <v>1074</v>
      </c>
      <c r="E64" s="144"/>
      <c r="F64" s="144"/>
      <c r="G64" s="144"/>
      <c r="H64" s="144"/>
      <c r="I64" s="145"/>
      <c r="J64" s="146">
        <f>J94</f>
        <v>0</v>
      </c>
      <c r="K64" s="147"/>
    </row>
    <row r="65" spans="2:11" s="1" customFormat="1" ht="21.75" customHeight="1">
      <c r="B65" s="36"/>
      <c r="C65" s="37"/>
      <c r="D65" s="37"/>
      <c r="E65" s="37"/>
      <c r="F65" s="37"/>
      <c r="G65" s="37"/>
      <c r="H65" s="37"/>
      <c r="I65" s="105"/>
      <c r="J65" s="37"/>
      <c r="K65" s="40"/>
    </row>
    <row r="66" spans="2:11" s="1" customFormat="1" ht="6.95" customHeight="1">
      <c r="B66" s="51"/>
      <c r="C66" s="52"/>
      <c r="D66" s="52"/>
      <c r="E66" s="52"/>
      <c r="F66" s="52"/>
      <c r="G66" s="52"/>
      <c r="H66" s="52"/>
      <c r="I66" s="126"/>
      <c r="J66" s="52"/>
      <c r="K66" s="5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27"/>
      <c r="J70" s="55"/>
      <c r="K70" s="55"/>
      <c r="L70" s="36"/>
    </row>
    <row r="71" spans="2:12" s="1" customFormat="1" ht="36.95" customHeight="1">
      <c r="B71" s="36"/>
      <c r="C71" s="56" t="s">
        <v>165</v>
      </c>
      <c r="L71" s="36"/>
    </row>
    <row r="72" spans="2:12" s="1" customFormat="1" ht="6.95" customHeight="1">
      <c r="B72" s="36"/>
      <c r="L72" s="36"/>
    </row>
    <row r="73" spans="2:12" s="1" customFormat="1" ht="14.45" customHeight="1">
      <c r="B73" s="36"/>
      <c r="C73" s="58" t="s">
        <v>17</v>
      </c>
      <c r="L73" s="36"/>
    </row>
    <row r="74" spans="2:12" s="1" customFormat="1" ht="22.5" customHeight="1">
      <c r="B74" s="36"/>
      <c r="E74" s="378" t="str">
        <f>E7</f>
        <v>Přístavba prohlížecí místnosti u objektu 005 vrátnice, Odolov</v>
      </c>
      <c r="F74" s="351"/>
      <c r="G74" s="351"/>
      <c r="H74" s="351"/>
      <c r="L74" s="36"/>
    </row>
    <row r="75" spans="2:12" ht="15">
      <c r="B75" s="23"/>
      <c r="C75" s="58" t="s">
        <v>116</v>
      </c>
      <c r="L75" s="23"/>
    </row>
    <row r="76" spans="2:12" s="1" customFormat="1" ht="22.5" customHeight="1">
      <c r="B76" s="36"/>
      <c r="E76" s="378" t="s">
        <v>1015</v>
      </c>
      <c r="F76" s="351"/>
      <c r="G76" s="351"/>
      <c r="H76" s="351"/>
      <c r="L76" s="36"/>
    </row>
    <row r="77" spans="2:12" s="1" customFormat="1" ht="14.45" customHeight="1">
      <c r="B77" s="36"/>
      <c r="C77" s="58" t="s">
        <v>1016</v>
      </c>
      <c r="L77" s="36"/>
    </row>
    <row r="78" spans="2:12" s="1" customFormat="1" ht="23.25" customHeight="1">
      <c r="B78" s="36"/>
      <c r="E78" s="348" t="str">
        <f>E11</f>
        <v>003-2 - Kamerový systém (CCTV)</v>
      </c>
      <c r="F78" s="351"/>
      <c r="G78" s="351"/>
      <c r="H78" s="351"/>
      <c r="L78" s="36"/>
    </row>
    <row r="79" spans="2:12" s="1" customFormat="1" ht="6.95" customHeight="1">
      <c r="B79" s="36"/>
      <c r="L79" s="36"/>
    </row>
    <row r="80" spans="2:12" s="1" customFormat="1" ht="18" customHeight="1">
      <c r="B80" s="36"/>
      <c r="C80" s="58" t="s">
        <v>21</v>
      </c>
      <c r="F80" s="148" t="str">
        <f>F14</f>
        <v xml:space="preserve"> </v>
      </c>
      <c r="I80" s="149" t="s">
        <v>23</v>
      </c>
      <c r="J80" s="62" t="str">
        <f>IF(J14="","",J14)</f>
        <v>22.11.2016</v>
      </c>
      <c r="L80" s="36"/>
    </row>
    <row r="81" spans="2:12" s="1" customFormat="1" ht="6.95" customHeight="1">
      <c r="B81" s="36"/>
      <c r="L81" s="36"/>
    </row>
    <row r="82" spans="2:12" s="1" customFormat="1" ht="15">
      <c r="B82" s="36"/>
      <c r="C82" s="58" t="s">
        <v>25</v>
      </c>
      <c r="F82" s="148" t="str">
        <f>E17</f>
        <v>VS ČR, Praha 4</v>
      </c>
      <c r="I82" s="149" t="s">
        <v>31</v>
      </c>
      <c r="J82" s="148" t="str">
        <f>E23</f>
        <v>VS ČR OJ věznice Odolov 41, Malé Svatoňovice</v>
      </c>
      <c r="L82" s="36"/>
    </row>
    <row r="83" spans="2:12" s="1" customFormat="1" ht="14.45" customHeight="1">
      <c r="B83" s="36"/>
      <c r="C83" s="58" t="s">
        <v>29</v>
      </c>
      <c r="F83" s="148" t="str">
        <f>IF(E20="","",E20)</f>
        <v/>
      </c>
      <c r="L83" s="36"/>
    </row>
    <row r="84" spans="2:12" s="1" customFormat="1" ht="10.35" customHeight="1">
      <c r="B84" s="36"/>
      <c r="L84" s="36"/>
    </row>
    <row r="85" spans="2:20" s="10" customFormat="1" ht="29.25" customHeight="1">
      <c r="B85" s="150"/>
      <c r="C85" s="151" t="s">
        <v>166</v>
      </c>
      <c r="D85" s="152" t="s">
        <v>55</v>
      </c>
      <c r="E85" s="152" t="s">
        <v>51</v>
      </c>
      <c r="F85" s="152" t="s">
        <v>167</v>
      </c>
      <c r="G85" s="152" t="s">
        <v>168</v>
      </c>
      <c r="H85" s="152" t="s">
        <v>169</v>
      </c>
      <c r="I85" s="153" t="s">
        <v>170</v>
      </c>
      <c r="J85" s="152" t="s">
        <v>136</v>
      </c>
      <c r="K85" s="154" t="s">
        <v>171</v>
      </c>
      <c r="L85" s="150"/>
      <c r="M85" s="69" t="s">
        <v>172</v>
      </c>
      <c r="N85" s="70" t="s">
        <v>40</v>
      </c>
      <c r="O85" s="70" t="s">
        <v>173</v>
      </c>
      <c r="P85" s="70" t="s">
        <v>174</v>
      </c>
      <c r="Q85" s="70" t="s">
        <v>175</v>
      </c>
      <c r="R85" s="70" t="s">
        <v>176</v>
      </c>
      <c r="S85" s="70" t="s">
        <v>177</v>
      </c>
      <c r="T85" s="71" t="s">
        <v>178</v>
      </c>
    </row>
    <row r="86" spans="2:63" s="1" customFormat="1" ht="29.25" customHeight="1">
      <c r="B86" s="36"/>
      <c r="C86" s="73" t="s">
        <v>137</v>
      </c>
      <c r="J86" s="155">
        <f>BK86</f>
        <v>0</v>
      </c>
      <c r="L86" s="36"/>
      <c r="M86" s="72"/>
      <c r="N86" s="63"/>
      <c r="O86" s="63"/>
      <c r="P86" s="156">
        <f>P87</f>
        <v>0</v>
      </c>
      <c r="Q86" s="63"/>
      <c r="R86" s="156">
        <f>R87</f>
        <v>0</v>
      </c>
      <c r="S86" s="63"/>
      <c r="T86" s="157">
        <f>T87</f>
        <v>0</v>
      </c>
      <c r="AT86" s="19" t="s">
        <v>69</v>
      </c>
      <c r="AU86" s="19" t="s">
        <v>138</v>
      </c>
      <c r="BK86" s="158">
        <f>BK87</f>
        <v>0</v>
      </c>
    </row>
    <row r="87" spans="2:63" s="11" customFormat="1" ht="37.35" customHeight="1">
      <c r="B87" s="159"/>
      <c r="D87" s="160" t="s">
        <v>69</v>
      </c>
      <c r="E87" s="161" t="s">
        <v>980</v>
      </c>
      <c r="F87" s="161" t="s">
        <v>1075</v>
      </c>
      <c r="I87" s="162"/>
      <c r="J87" s="163">
        <f>BK87</f>
        <v>0</v>
      </c>
      <c r="L87" s="159"/>
      <c r="M87" s="164"/>
      <c r="N87" s="165"/>
      <c r="O87" s="165"/>
      <c r="P87" s="166">
        <f>P88+P92+P94</f>
        <v>0</v>
      </c>
      <c r="Q87" s="165"/>
      <c r="R87" s="166">
        <f>R88+R92+R94</f>
        <v>0</v>
      </c>
      <c r="S87" s="165"/>
      <c r="T87" s="167">
        <f>T88+T92+T94</f>
        <v>0</v>
      </c>
      <c r="AR87" s="160" t="s">
        <v>79</v>
      </c>
      <c r="AT87" s="168" t="s">
        <v>69</v>
      </c>
      <c r="AU87" s="168" t="s">
        <v>70</v>
      </c>
      <c r="AY87" s="160" t="s">
        <v>181</v>
      </c>
      <c r="BK87" s="169">
        <f>BK88+BK92+BK94</f>
        <v>0</v>
      </c>
    </row>
    <row r="88" spans="2:63" s="11" customFormat="1" ht="19.9" customHeight="1">
      <c r="B88" s="159"/>
      <c r="D88" s="170" t="s">
        <v>69</v>
      </c>
      <c r="E88" s="171" t="s">
        <v>984</v>
      </c>
      <c r="F88" s="171" t="s">
        <v>1076</v>
      </c>
      <c r="I88" s="162"/>
      <c r="J88" s="172">
        <f>BK88</f>
        <v>0</v>
      </c>
      <c r="L88" s="159"/>
      <c r="M88" s="164"/>
      <c r="N88" s="165"/>
      <c r="O88" s="165"/>
      <c r="P88" s="166">
        <f>SUM(P89:P91)</f>
        <v>0</v>
      </c>
      <c r="Q88" s="165"/>
      <c r="R88" s="166">
        <f>SUM(R89:R91)</f>
        <v>0</v>
      </c>
      <c r="S88" s="165"/>
      <c r="T88" s="167">
        <f>SUM(T89:T91)</f>
        <v>0</v>
      </c>
      <c r="AR88" s="160" t="s">
        <v>79</v>
      </c>
      <c r="AT88" s="168" t="s">
        <v>69</v>
      </c>
      <c r="AU88" s="168" t="s">
        <v>77</v>
      </c>
      <c r="AY88" s="160" t="s">
        <v>181</v>
      </c>
      <c r="BK88" s="169">
        <f>SUM(BK89:BK91)</f>
        <v>0</v>
      </c>
    </row>
    <row r="89" spans="2:65" s="1" customFormat="1" ht="22.5" customHeight="1">
      <c r="B89" s="173"/>
      <c r="C89" s="174" t="s">
        <v>77</v>
      </c>
      <c r="D89" s="174" t="s">
        <v>183</v>
      </c>
      <c r="E89" s="175" t="s">
        <v>1077</v>
      </c>
      <c r="F89" s="176" t="s">
        <v>1078</v>
      </c>
      <c r="G89" s="177" t="s">
        <v>815</v>
      </c>
      <c r="H89" s="178">
        <v>1</v>
      </c>
      <c r="I89" s="179"/>
      <c r="J89" s="180">
        <f>ROUND(I89*H89,2)</f>
        <v>0</v>
      </c>
      <c r="K89" s="176" t="s">
        <v>3</v>
      </c>
      <c r="L89" s="36"/>
      <c r="M89" s="181" t="s">
        <v>3</v>
      </c>
      <c r="N89" s="182" t="s">
        <v>41</v>
      </c>
      <c r="O89" s="37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19" t="s">
        <v>293</v>
      </c>
      <c r="AT89" s="19" t="s">
        <v>183</v>
      </c>
      <c r="AU89" s="19" t="s">
        <v>79</v>
      </c>
      <c r="AY89" s="19" t="s">
        <v>181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9" t="s">
        <v>77</v>
      </c>
      <c r="BK89" s="185">
        <f>ROUND(I89*H89,2)</f>
        <v>0</v>
      </c>
      <c r="BL89" s="19" t="s">
        <v>293</v>
      </c>
      <c r="BM89" s="19" t="s">
        <v>79</v>
      </c>
    </row>
    <row r="90" spans="2:65" s="1" customFormat="1" ht="22.5" customHeight="1">
      <c r="B90" s="173"/>
      <c r="C90" s="174" t="s">
        <v>79</v>
      </c>
      <c r="D90" s="174" t="s">
        <v>183</v>
      </c>
      <c r="E90" s="175" t="s">
        <v>1079</v>
      </c>
      <c r="F90" s="176" t="s">
        <v>1080</v>
      </c>
      <c r="G90" s="177" t="s">
        <v>815</v>
      </c>
      <c r="H90" s="178">
        <v>1</v>
      </c>
      <c r="I90" s="179"/>
      <c r="J90" s="180">
        <f>ROUND(I90*H90,2)</f>
        <v>0</v>
      </c>
      <c r="K90" s="176" t="s">
        <v>3</v>
      </c>
      <c r="L90" s="36"/>
      <c r="M90" s="181" t="s">
        <v>3</v>
      </c>
      <c r="N90" s="182" t="s">
        <v>41</v>
      </c>
      <c r="O90" s="37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19" t="s">
        <v>293</v>
      </c>
      <c r="AT90" s="19" t="s">
        <v>183</v>
      </c>
      <c r="AU90" s="19" t="s">
        <v>79</v>
      </c>
      <c r="AY90" s="19" t="s">
        <v>181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9" t="s">
        <v>77</v>
      </c>
      <c r="BK90" s="185">
        <f>ROUND(I90*H90,2)</f>
        <v>0</v>
      </c>
      <c r="BL90" s="19" t="s">
        <v>293</v>
      </c>
      <c r="BM90" s="19" t="s">
        <v>188</v>
      </c>
    </row>
    <row r="91" spans="2:65" s="1" customFormat="1" ht="22.5" customHeight="1">
      <c r="B91" s="173"/>
      <c r="C91" s="174" t="s">
        <v>205</v>
      </c>
      <c r="D91" s="174" t="s">
        <v>183</v>
      </c>
      <c r="E91" s="175" t="s">
        <v>1081</v>
      </c>
      <c r="F91" s="176" t="s">
        <v>1082</v>
      </c>
      <c r="G91" s="177" t="s">
        <v>815</v>
      </c>
      <c r="H91" s="178">
        <v>1</v>
      </c>
      <c r="I91" s="179"/>
      <c r="J91" s="180">
        <f>ROUND(I91*H91,2)</f>
        <v>0</v>
      </c>
      <c r="K91" s="176" t="s">
        <v>3</v>
      </c>
      <c r="L91" s="36"/>
      <c r="M91" s="181" t="s">
        <v>3</v>
      </c>
      <c r="N91" s="182" t="s">
        <v>41</v>
      </c>
      <c r="O91" s="37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19" t="s">
        <v>293</v>
      </c>
      <c r="AT91" s="19" t="s">
        <v>183</v>
      </c>
      <c r="AU91" s="19" t="s">
        <v>79</v>
      </c>
      <c r="AY91" s="19" t="s">
        <v>181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9" t="s">
        <v>77</v>
      </c>
      <c r="BK91" s="185">
        <f>ROUND(I91*H91,2)</f>
        <v>0</v>
      </c>
      <c r="BL91" s="19" t="s">
        <v>293</v>
      </c>
      <c r="BM91" s="19" t="s">
        <v>234</v>
      </c>
    </row>
    <row r="92" spans="2:63" s="11" customFormat="1" ht="29.85" customHeight="1">
      <c r="B92" s="159"/>
      <c r="D92" s="170" t="s">
        <v>69</v>
      </c>
      <c r="E92" s="171" t="s">
        <v>1007</v>
      </c>
      <c r="F92" s="171" t="s">
        <v>1083</v>
      </c>
      <c r="I92" s="162"/>
      <c r="J92" s="172">
        <f>BK92</f>
        <v>0</v>
      </c>
      <c r="L92" s="159"/>
      <c r="M92" s="164"/>
      <c r="N92" s="165"/>
      <c r="O92" s="165"/>
      <c r="P92" s="166">
        <f>P93</f>
        <v>0</v>
      </c>
      <c r="Q92" s="165"/>
      <c r="R92" s="166">
        <f>R93</f>
        <v>0</v>
      </c>
      <c r="S92" s="165"/>
      <c r="T92" s="167">
        <f>T93</f>
        <v>0</v>
      </c>
      <c r="AR92" s="160" t="s">
        <v>79</v>
      </c>
      <c r="AT92" s="168" t="s">
        <v>69</v>
      </c>
      <c r="AU92" s="168" t="s">
        <v>77</v>
      </c>
      <c r="AY92" s="160" t="s">
        <v>181</v>
      </c>
      <c r="BK92" s="169">
        <f>BK93</f>
        <v>0</v>
      </c>
    </row>
    <row r="93" spans="2:65" s="1" customFormat="1" ht="22.5" customHeight="1">
      <c r="B93" s="173"/>
      <c r="C93" s="174" t="s">
        <v>188</v>
      </c>
      <c r="D93" s="174" t="s">
        <v>183</v>
      </c>
      <c r="E93" s="175" t="s">
        <v>1084</v>
      </c>
      <c r="F93" s="176" t="s">
        <v>1085</v>
      </c>
      <c r="G93" s="177" t="s">
        <v>815</v>
      </c>
      <c r="H93" s="178">
        <v>0</v>
      </c>
      <c r="I93" s="179"/>
      <c r="J93" s="180">
        <f>ROUND(I93*H93,2)</f>
        <v>0</v>
      </c>
      <c r="K93" s="176" t="s">
        <v>3</v>
      </c>
      <c r="L93" s="36"/>
      <c r="M93" s="181" t="s">
        <v>3</v>
      </c>
      <c r="N93" s="182" t="s">
        <v>41</v>
      </c>
      <c r="O93" s="37"/>
      <c r="P93" s="183">
        <f>O93*H93</f>
        <v>0</v>
      </c>
      <c r="Q93" s="183">
        <v>0</v>
      </c>
      <c r="R93" s="183">
        <f>Q93*H93</f>
        <v>0</v>
      </c>
      <c r="S93" s="183">
        <v>0</v>
      </c>
      <c r="T93" s="184">
        <f>S93*H93</f>
        <v>0</v>
      </c>
      <c r="AR93" s="19" t="s">
        <v>293</v>
      </c>
      <c r="AT93" s="19" t="s">
        <v>183</v>
      </c>
      <c r="AU93" s="19" t="s">
        <v>79</v>
      </c>
      <c r="AY93" s="19" t="s">
        <v>181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9" t="s">
        <v>77</v>
      </c>
      <c r="BK93" s="185">
        <f>ROUND(I93*H93,2)</f>
        <v>0</v>
      </c>
      <c r="BL93" s="19" t="s">
        <v>293</v>
      </c>
      <c r="BM93" s="19" t="s">
        <v>246</v>
      </c>
    </row>
    <row r="94" spans="2:63" s="11" customFormat="1" ht="29.85" customHeight="1">
      <c r="B94" s="159"/>
      <c r="D94" s="170" t="s">
        <v>69</v>
      </c>
      <c r="E94" s="171" t="s">
        <v>1086</v>
      </c>
      <c r="F94" s="171" t="s">
        <v>1087</v>
      </c>
      <c r="I94" s="162"/>
      <c r="J94" s="172">
        <f>BK94</f>
        <v>0</v>
      </c>
      <c r="L94" s="159"/>
      <c r="M94" s="164"/>
      <c r="N94" s="165"/>
      <c r="O94" s="165"/>
      <c r="P94" s="166">
        <f>SUM(P95:P108)</f>
        <v>0</v>
      </c>
      <c r="Q94" s="165"/>
      <c r="R94" s="166">
        <f>SUM(R95:R108)</f>
        <v>0</v>
      </c>
      <c r="S94" s="165"/>
      <c r="T94" s="167">
        <f>SUM(T95:T108)</f>
        <v>0</v>
      </c>
      <c r="AR94" s="160" t="s">
        <v>79</v>
      </c>
      <c r="AT94" s="168" t="s">
        <v>69</v>
      </c>
      <c r="AU94" s="168" t="s">
        <v>77</v>
      </c>
      <c r="AY94" s="160" t="s">
        <v>181</v>
      </c>
      <c r="BK94" s="169">
        <f>SUM(BK95:BK108)</f>
        <v>0</v>
      </c>
    </row>
    <row r="95" spans="2:65" s="1" customFormat="1" ht="22.5" customHeight="1">
      <c r="B95" s="173"/>
      <c r="C95" s="174" t="s">
        <v>228</v>
      </c>
      <c r="D95" s="174" t="s">
        <v>183</v>
      </c>
      <c r="E95" s="175" t="s">
        <v>1088</v>
      </c>
      <c r="F95" s="176" t="s">
        <v>1089</v>
      </c>
      <c r="G95" s="177" t="s">
        <v>243</v>
      </c>
      <c r="H95" s="178">
        <v>25</v>
      </c>
      <c r="I95" s="179"/>
      <c r="J95" s="180">
        <f aca="true" t="shared" si="0" ref="J95:J108">ROUND(I95*H95,2)</f>
        <v>0</v>
      </c>
      <c r="K95" s="176" t="s">
        <v>3</v>
      </c>
      <c r="L95" s="36"/>
      <c r="M95" s="181" t="s">
        <v>3</v>
      </c>
      <c r="N95" s="182" t="s">
        <v>41</v>
      </c>
      <c r="O95" s="37"/>
      <c r="P95" s="183">
        <f aca="true" t="shared" si="1" ref="P95:P108">O95*H95</f>
        <v>0</v>
      </c>
      <c r="Q95" s="183">
        <v>0</v>
      </c>
      <c r="R95" s="183">
        <f aca="true" t="shared" si="2" ref="R95:R108">Q95*H95</f>
        <v>0</v>
      </c>
      <c r="S95" s="183">
        <v>0</v>
      </c>
      <c r="T95" s="184">
        <f aca="true" t="shared" si="3" ref="T95:T108">S95*H95</f>
        <v>0</v>
      </c>
      <c r="AR95" s="19" t="s">
        <v>293</v>
      </c>
      <c r="AT95" s="19" t="s">
        <v>183</v>
      </c>
      <c r="AU95" s="19" t="s">
        <v>79</v>
      </c>
      <c r="AY95" s="19" t="s">
        <v>181</v>
      </c>
      <c r="BE95" s="185">
        <f aca="true" t="shared" si="4" ref="BE95:BE108">IF(N95="základní",J95,0)</f>
        <v>0</v>
      </c>
      <c r="BF95" s="185">
        <f aca="true" t="shared" si="5" ref="BF95:BF108">IF(N95="snížená",J95,0)</f>
        <v>0</v>
      </c>
      <c r="BG95" s="185">
        <f aca="true" t="shared" si="6" ref="BG95:BG108">IF(N95="zákl. přenesená",J95,0)</f>
        <v>0</v>
      </c>
      <c r="BH95" s="185">
        <f aca="true" t="shared" si="7" ref="BH95:BH108">IF(N95="sníž. přenesená",J95,0)</f>
        <v>0</v>
      </c>
      <c r="BI95" s="185">
        <f aca="true" t="shared" si="8" ref="BI95:BI108">IF(N95="nulová",J95,0)</f>
        <v>0</v>
      </c>
      <c r="BJ95" s="19" t="s">
        <v>77</v>
      </c>
      <c r="BK95" s="185">
        <f aca="true" t="shared" si="9" ref="BK95:BK108">ROUND(I95*H95,2)</f>
        <v>0</v>
      </c>
      <c r="BL95" s="19" t="s">
        <v>293</v>
      </c>
      <c r="BM95" s="19" t="s">
        <v>258</v>
      </c>
    </row>
    <row r="96" spans="2:65" s="1" customFormat="1" ht="22.5" customHeight="1">
      <c r="B96" s="173"/>
      <c r="C96" s="174" t="s">
        <v>234</v>
      </c>
      <c r="D96" s="174" t="s">
        <v>183</v>
      </c>
      <c r="E96" s="175" t="s">
        <v>1090</v>
      </c>
      <c r="F96" s="176" t="s">
        <v>1091</v>
      </c>
      <c r="G96" s="177" t="s">
        <v>243</v>
      </c>
      <c r="H96" s="178">
        <v>15</v>
      </c>
      <c r="I96" s="179"/>
      <c r="J96" s="180">
        <f t="shared" si="0"/>
        <v>0</v>
      </c>
      <c r="K96" s="176" t="s">
        <v>3</v>
      </c>
      <c r="L96" s="36"/>
      <c r="M96" s="181" t="s">
        <v>3</v>
      </c>
      <c r="N96" s="182" t="s">
        <v>41</v>
      </c>
      <c r="O96" s="37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19" t="s">
        <v>293</v>
      </c>
      <c r="AT96" s="19" t="s">
        <v>183</v>
      </c>
      <c r="AU96" s="19" t="s">
        <v>79</v>
      </c>
      <c r="AY96" s="19" t="s">
        <v>181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9" t="s">
        <v>77</v>
      </c>
      <c r="BK96" s="185">
        <f t="shared" si="9"/>
        <v>0</v>
      </c>
      <c r="BL96" s="19" t="s">
        <v>293</v>
      </c>
      <c r="BM96" s="19" t="s">
        <v>268</v>
      </c>
    </row>
    <row r="97" spans="2:65" s="1" customFormat="1" ht="22.5" customHeight="1">
      <c r="B97" s="173"/>
      <c r="C97" s="174" t="s">
        <v>240</v>
      </c>
      <c r="D97" s="174" t="s">
        <v>183</v>
      </c>
      <c r="E97" s="175" t="s">
        <v>1092</v>
      </c>
      <c r="F97" s="176" t="s">
        <v>1045</v>
      </c>
      <c r="G97" s="177" t="s">
        <v>815</v>
      </c>
      <c r="H97" s="178">
        <v>15</v>
      </c>
      <c r="I97" s="179"/>
      <c r="J97" s="180">
        <f t="shared" si="0"/>
        <v>0</v>
      </c>
      <c r="K97" s="176" t="s">
        <v>3</v>
      </c>
      <c r="L97" s="36"/>
      <c r="M97" s="181" t="s">
        <v>3</v>
      </c>
      <c r="N97" s="182" t="s">
        <v>41</v>
      </c>
      <c r="O97" s="37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19" t="s">
        <v>293</v>
      </c>
      <c r="AT97" s="19" t="s">
        <v>183</v>
      </c>
      <c r="AU97" s="19" t="s">
        <v>79</v>
      </c>
      <c r="AY97" s="19" t="s">
        <v>181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9" t="s">
        <v>77</v>
      </c>
      <c r="BK97" s="185">
        <f t="shared" si="9"/>
        <v>0</v>
      </c>
      <c r="BL97" s="19" t="s">
        <v>293</v>
      </c>
      <c r="BM97" s="19" t="s">
        <v>279</v>
      </c>
    </row>
    <row r="98" spans="2:65" s="1" customFormat="1" ht="22.5" customHeight="1">
      <c r="B98" s="173"/>
      <c r="C98" s="174" t="s">
        <v>246</v>
      </c>
      <c r="D98" s="174" t="s">
        <v>183</v>
      </c>
      <c r="E98" s="175" t="s">
        <v>1093</v>
      </c>
      <c r="F98" s="176" t="s">
        <v>1094</v>
      </c>
      <c r="G98" s="177" t="s">
        <v>815</v>
      </c>
      <c r="H98" s="178">
        <v>15</v>
      </c>
      <c r="I98" s="179"/>
      <c r="J98" s="180">
        <f t="shared" si="0"/>
        <v>0</v>
      </c>
      <c r="K98" s="176" t="s">
        <v>3</v>
      </c>
      <c r="L98" s="36"/>
      <c r="M98" s="181" t="s">
        <v>3</v>
      </c>
      <c r="N98" s="182" t="s">
        <v>41</v>
      </c>
      <c r="O98" s="37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AR98" s="19" t="s">
        <v>293</v>
      </c>
      <c r="AT98" s="19" t="s">
        <v>183</v>
      </c>
      <c r="AU98" s="19" t="s">
        <v>79</v>
      </c>
      <c r="AY98" s="19" t="s">
        <v>181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19" t="s">
        <v>77</v>
      </c>
      <c r="BK98" s="185">
        <f t="shared" si="9"/>
        <v>0</v>
      </c>
      <c r="BL98" s="19" t="s">
        <v>293</v>
      </c>
      <c r="BM98" s="19" t="s">
        <v>293</v>
      </c>
    </row>
    <row r="99" spans="2:65" s="1" customFormat="1" ht="22.5" customHeight="1">
      <c r="B99" s="173"/>
      <c r="C99" s="174" t="s">
        <v>252</v>
      </c>
      <c r="D99" s="174" t="s">
        <v>183</v>
      </c>
      <c r="E99" s="175" t="s">
        <v>1095</v>
      </c>
      <c r="F99" s="176" t="s">
        <v>1053</v>
      </c>
      <c r="G99" s="177" t="s">
        <v>401</v>
      </c>
      <c r="H99" s="178">
        <v>1</v>
      </c>
      <c r="I99" s="179"/>
      <c r="J99" s="180">
        <f t="shared" si="0"/>
        <v>0</v>
      </c>
      <c r="K99" s="176" t="s">
        <v>3</v>
      </c>
      <c r="L99" s="36"/>
      <c r="M99" s="181" t="s">
        <v>3</v>
      </c>
      <c r="N99" s="182" t="s">
        <v>41</v>
      </c>
      <c r="O99" s="37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AR99" s="19" t="s">
        <v>293</v>
      </c>
      <c r="AT99" s="19" t="s">
        <v>183</v>
      </c>
      <c r="AU99" s="19" t="s">
        <v>79</v>
      </c>
      <c r="AY99" s="19" t="s">
        <v>181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19" t="s">
        <v>77</v>
      </c>
      <c r="BK99" s="185">
        <f t="shared" si="9"/>
        <v>0</v>
      </c>
      <c r="BL99" s="19" t="s">
        <v>293</v>
      </c>
      <c r="BM99" s="19" t="s">
        <v>309</v>
      </c>
    </row>
    <row r="100" spans="2:65" s="1" customFormat="1" ht="22.5" customHeight="1">
      <c r="B100" s="173"/>
      <c r="C100" s="174" t="s">
        <v>258</v>
      </c>
      <c r="D100" s="174" t="s">
        <v>183</v>
      </c>
      <c r="E100" s="175" t="s">
        <v>1096</v>
      </c>
      <c r="F100" s="176" t="s">
        <v>1097</v>
      </c>
      <c r="G100" s="177" t="s">
        <v>401</v>
      </c>
      <c r="H100" s="178">
        <v>1</v>
      </c>
      <c r="I100" s="179"/>
      <c r="J100" s="180">
        <f t="shared" si="0"/>
        <v>0</v>
      </c>
      <c r="K100" s="176" t="s">
        <v>3</v>
      </c>
      <c r="L100" s="36"/>
      <c r="M100" s="181" t="s">
        <v>3</v>
      </c>
      <c r="N100" s="182" t="s">
        <v>41</v>
      </c>
      <c r="O100" s="37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AR100" s="19" t="s">
        <v>293</v>
      </c>
      <c r="AT100" s="19" t="s">
        <v>183</v>
      </c>
      <c r="AU100" s="19" t="s">
        <v>79</v>
      </c>
      <c r="AY100" s="19" t="s">
        <v>181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19" t="s">
        <v>77</v>
      </c>
      <c r="BK100" s="185">
        <f t="shared" si="9"/>
        <v>0</v>
      </c>
      <c r="BL100" s="19" t="s">
        <v>293</v>
      </c>
      <c r="BM100" s="19" t="s">
        <v>319</v>
      </c>
    </row>
    <row r="101" spans="2:65" s="1" customFormat="1" ht="22.5" customHeight="1">
      <c r="B101" s="173"/>
      <c r="C101" s="174" t="s">
        <v>264</v>
      </c>
      <c r="D101" s="174" t="s">
        <v>183</v>
      </c>
      <c r="E101" s="175" t="s">
        <v>1056</v>
      </c>
      <c r="F101" s="176" t="s">
        <v>1057</v>
      </c>
      <c r="G101" s="177" t="s">
        <v>401</v>
      </c>
      <c r="H101" s="178">
        <v>1</v>
      </c>
      <c r="I101" s="179"/>
      <c r="J101" s="180">
        <f t="shared" si="0"/>
        <v>0</v>
      </c>
      <c r="K101" s="176" t="s">
        <v>3</v>
      </c>
      <c r="L101" s="36"/>
      <c r="M101" s="181" t="s">
        <v>3</v>
      </c>
      <c r="N101" s="182" t="s">
        <v>41</v>
      </c>
      <c r="O101" s="37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AR101" s="19" t="s">
        <v>293</v>
      </c>
      <c r="AT101" s="19" t="s">
        <v>183</v>
      </c>
      <c r="AU101" s="19" t="s">
        <v>79</v>
      </c>
      <c r="AY101" s="19" t="s">
        <v>181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19" t="s">
        <v>77</v>
      </c>
      <c r="BK101" s="185">
        <f t="shared" si="9"/>
        <v>0</v>
      </c>
      <c r="BL101" s="19" t="s">
        <v>293</v>
      </c>
      <c r="BM101" s="19" t="s">
        <v>327</v>
      </c>
    </row>
    <row r="102" spans="2:65" s="1" customFormat="1" ht="22.5" customHeight="1">
      <c r="B102" s="173"/>
      <c r="C102" s="174" t="s">
        <v>268</v>
      </c>
      <c r="D102" s="174" t="s">
        <v>183</v>
      </c>
      <c r="E102" s="175" t="s">
        <v>1098</v>
      </c>
      <c r="F102" s="176" t="s">
        <v>1059</v>
      </c>
      <c r="G102" s="177" t="s">
        <v>401</v>
      </c>
      <c r="H102" s="178">
        <v>1</v>
      </c>
      <c r="I102" s="179"/>
      <c r="J102" s="180">
        <f t="shared" si="0"/>
        <v>0</v>
      </c>
      <c r="K102" s="176" t="s">
        <v>3</v>
      </c>
      <c r="L102" s="36"/>
      <c r="M102" s="181" t="s">
        <v>3</v>
      </c>
      <c r="N102" s="182" t="s">
        <v>41</v>
      </c>
      <c r="O102" s="37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AR102" s="19" t="s">
        <v>293</v>
      </c>
      <c r="AT102" s="19" t="s">
        <v>183</v>
      </c>
      <c r="AU102" s="19" t="s">
        <v>79</v>
      </c>
      <c r="AY102" s="19" t="s">
        <v>181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19" t="s">
        <v>77</v>
      </c>
      <c r="BK102" s="185">
        <f t="shared" si="9"/>
        <v>0</v>
      </c>
      <c r="BL102" s="19" t="s">
        <v>293</v>
      </c>
      <c r="BM102" s="19" t="s">
        <v>340</v>
      </c>
    </row>
    <row r="103" spans="2:65" s="1" customFormat="1" ht="22.5" customHeight="1">
      <c r="B103" s="173"/>
      <c r="C103" s="174" t="s">
        <v>273</v>
      </c>
      <c r="D103" s="174" t="s">
        <v>183</v>
      </c>
      <c r="E103" s="175" t="s">
        <v>1099</v>
      </c>
      <c r="F103" s="176" t="s">
        <v>1061</v>
      </c>
      <c r="G103" s="177" t="s">
        <v>401</v>
      </c>
      <c r="H103" s="178">
        <v>1</v>
      </c>
      <c r="I103" s="179"/>
      <c r="J103" s="180">
        <f t="shared" si="0"/>
        <v>0</v>
      </c>
      <c r="K103" s="176" t="s">
        <v>3</v>
      </c>
      <c r="L103" s="36"/>
      <c r="M103" s="181" t="s">
        <v>3</v>
      </c>
      <c r="N103" s="182" t="s">
        <v>41</v>
      </c>
      <c r="O103" s="37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AR103" s="19" t="s">
        <v>293</v>
      </c>
      <c r="AT103" s="19" t="s">
        <v>183</v>
      </c>
      <c r="AU103" s="19" t="s">
        <v>79</v>
      </c>
      <c r="AY103" s="19" t="s">
        <v>181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19" t="s">
        <v>77</v>
      </c>
      <c r="BK103" s="185">
        <f t="shared" si="9"/>
        <v>0</v>
      </c>
      <c r="BL103" s="19" t="s">
        <v>293</v>
      </c>
      <c r="BM103" s="19" t="s">
        <v>352</v>
      </c>
    </row>
    <row r="104" spans="2:65" s="1" customFormat="1" ht="22.5" customHeight="1">
      <c r="B104" s="173"/>
      <c r="C104" s="174" t="s">
        <v>279</v>
      </c>
      <c r="D104" s="174" t="s">
        <v>183</v>
      </c>
      <c r="E104" s="175" t="s">
        <v>1100</v>
      </c>
      <c r="F104" s="176" t="s">
        <v>1101</v>
      </c>
      <c r="G104" s="177" t="s">
        <v>401</v>
      </c>
      <c r="H104" s="178">
        <v>1</v>
      </c>
      <c r="I104" s="179"/>
      <c r="J104" s="180">
        <f t="shared" si="0"/>
        <v>0</v>
      </c>
      <c r="K104" s="176" t="s">
        <v>3</v>
      </c>
      <c r="L104" s="36"/>
      <c r="M104" s="181" t="s">
        <v>3</v>
      </c>
      <c r="N104" s="182" t="s">
        <v>41</v>
      </c>
      <c r="O104" s="37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AR104" s="19" t="s">
        <v>293</v>
      </c>
      <c r="AT104" s="19" t="s">
        <v>183</v>
      </c>
      <c r="AU104" s="19" t="s">
        <v>79</v>
      </c>
      <c r="AY104" s="19" t="s">
        <v>181</v>
      </c>
      <c r="BE104" s="185">
        <f t="shared" si="4"/>
        <v>0</v>
      </c>
      <c r="BF104" s="185">
        <f t="shared" si="5"/>
        <v>0</v>
      </c>
      <c r="BG104" s="185">
        <f t="shared" si="6"/>
        <v>0</v>
      </c>
      <c r="BH104" s="185">
        <f t="shared" si="7"/>
        <v>0</v>
      </c>
      <c r="BI104" s="185">
        <f t="shared" si="8"/>
        <v>0</v>
      </c>
      <c r="BJ104" s="19" t="s">
        <v>77</v>
      </c>
      <c r="BK104" s="185">
        <f t="shared" si="9"/>
        <v>0</v>
      </c>
      <c r="BL104" s="19" t="s">
        <v>293</v>
      </c>
      <c r="BM104" s="19" t="s">
        <v>360</v>
      </c>
    </row>
    <row r="105" spans="2:65" s="1" customFormat="1" ht="22.5" customHeight="1">
      <c r="B105" s="173"/>
      <c r="C105" s="174" t="s">
        <v>9</v>
      </c>
      <c r="D105" s="174" t="s">
        <v>183</v>
      </c>
      <c r="E105" s="175" t="s">
        <v>1102</v>
      </c>
      <c r="F105" s="176" t="s">
        <v>1063</v>
      </c>
      <c r="G105" s="177" t="s">
        <v>401</v>
      </c>
      <c r="H105" s="178">
        <v>1</v>
      </c>
      <c r="I105" s="179"/>
      <c r="J105" s="180">
        <f t="shared" si="0"/>
        <v>0</v>
      </c>
      <c r="K105" s="176" t="s">
        <v>3</v>
      </c>
      <c r="L105" s="36"/>
      <c r="M105" s="181" t="s">
        <v>3</v>
      </c>
      <c r="N105" s="182" t="s">
        <v>41</v>
      </c>
      <c r="O105" s="37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AR105" s="19" t="s">
        <v>293</v>
      </c>
      <c r="AT105" s="19" t="s">
        <v>183</v>
      </c>
      <c r="AU105" s="19" t="s">
        <v>79</v>
      </c>
      <c r="AY105" s="19" t="s">
        <v>181</v>
      </c>
      <c r="BE105" s="185">
        <f t="shared" si="4"/>
        <v>0</v>
      </c>
      <c r="BF105" s="185">
        <f t="shared" si="5"/>
        <v>0</v>
      </c>
      <c r="BG105" s="185">
        <f t="shared" si="6"/>
        <v>0</v>
      </c>
      <c r="BH105" s="185">
        <f t="shared" si="7"/>
        <v>0</v>
      </c>
      <c r="BI105" s="185">
        <f t="shared" si="8"/>
        <v>0</v>
      </c>
      <c r="BJ105" s="19" t="s">
        <v>77</v>
      </c>
      <c r="BK105" s="185">
        <f t="shared" si="9"/>
        <v>0</v>
      </c>
      <c r="BL105" s="19" t="s">
        <v>293</v>
      </c>
      <c r="BM105" s="19" t="s">
        <v>371</v>
      </c>
    </row>
    <row r="106" spans="2:65" s="1" customFormat="1" ht="22.5" customHeight="1">
      <c r="B106" s="173"/>
      <c r="C106" s="174" t="s">
        <v>293</v>
      </c>
      <c r="D106" s="174" t="s">
        <v>183</v>
      </c>
      <c r="E106" s="175" t="s">
        <v>1103</v>
      </c>
      <c r="F106" s="176" t="s">
        <v>1065</v>
      </c>
      <c r="G106" s="177" t="s">
        <v>401</v>
      </c>
      <c r="H106" s="178">
        <v>1</v>
      </c>
      <c r="I106" s="179"/>
      <c r="J106" s="180">
        <f t="shared" si="0"/>
        <v>0</v>
      </c>
      <c r="K106" s="176" t="s">
        <v>3</v>
      </c>
      <c r="L106" s="36"/>
      <c r="M106" s="181" t="s">
        <v>3</v>
      </c>
      <c r="N106" s="182" t="s">
        <v>41</v>
      </c>
      <c r="O106" s="37"/>
      <c r="P106" s="183">
        <f t="shared" si="1"/>
        <v>0</v>
      </c>
      <c r="Q106" s="183">
        <v>0</v>
      </c>
      <c r="R106" s="183">
        <f t="shared" si="2"/>
        <v>0</v>
      </c>
      <c r="S106" s="183">
        <v>0</v>
      </c>
      <c r="T106" s="184">
        <f t="shared" si="3"/>
        <v>0</v>
      </c>
      <c r="AR106" s="19" t="s">
        <v>293</v>
      </c>
      <c r="AT106" s="19" t="s">
        <v>183</v>
      </c>
      <c r="AU106" s="19" t="s">
        <v>79</v>
      </c>
      <c r="AY106" s="19" t="s">
        <v>181</v>
      </c>
      <c r="BE106" s="185">
        <f t="shared" si="4"/>
        <v>0</v>
      </c>
      <c r="BF106" s="185">
        <f t="shared" si="5"/>
        <v>0</v>
      </c>
      <c r="BG106" s="185">
        <f t="shared" si="6"/>
        <v>0</v>
      </c>
      <c r="BH106" s="185">
        <f t="shared" si="7"/>
        <v>0</v>
      </c>
      <c r="BI106" s="185">
        <f t="shared" si="8"/>
        <v>0</v>
      </c>
      <c r="BJ106" s="19" t="s">
        <v>77</v>
      </c>
      <c r="BK106" s="185">
        <f t="shared" si="9"/>
        <v>0</v>
      </c>
      <c r="BL106" s="19" t="s">
        <v>293</v>
      </c>
      <c r="BM106" s="19" t="s">
        <v>379</v>
      </c>
    </row>
    <row r="107" spans="2:65" s="1" customFormat="1" ht="22.5" customHeight="1">
      <c r="B107" s="173"/>
      <c r="C107" s="174" t="s">
        <v>301</v>
      </c>
      <c r="D107" s="174" t="s">
        <v>183</v>
      </c>
      <c r="E107" s="175" t="s">
        <v>1104</v>
      </c>
      <c r="F107" s="176" t="s">
        <v>1105</v>
      </c>
      <c r="G107" s="177" t="s">
        <v>401</v>
      </c>
      <c r="H107" s="178">
        <v>1</v>
      </c>
      <c r="I107" s="179"/>
      <c r="J107" s="180">
        <f t="shared" si="0"/>
        <v>0</v>
      </c>
      <c r="K107" s="176" t="s">
        <v>3</v>
      </c>
      <c r="L107" s="36"/>
      <c r="M107" s="181" t="s">
        <v>3</v>
      </c>
      <c r="N107" s="182" t="s">
        <v>41</v>
      </c>
      <c r="O107" s="37"/>
      <c r="P107" s="183">
        <f t="shared" si="1"/>
        <v>0</v>
      </c>
      <c r="Q107" s="183">
        <v>0</v>
      </c>
      <c r="R107" s="183">
        <f t="shared" si="2"/>
        <v>0</v>
      </c>
      <c r="S107" s="183">
        <v>0</v>
      </c>
      <c r="T107" s="184">
        <f t="shared" si="3"/>
        <v>0</v>
      </c>
      <c r="AR107" s="19" t="s">
        <v>293</v>
      </c>
      <c r="AT107" s="19" t="s">
        <v>183</v>
      </c>
      <c r="AU107" s="19" t="s">
        <v>79</v>
      </c>
      <c r="AY107" s="19" t="s">
        <v>181</v>
      </c>
      <c r="BE107" s="185">
        <f t="shared" si="4"/>
        <v>0</v>
      </c>
      <c r="BF107" s="185">
        <f t="shared" si="5"/>
        <v>0</v>
      </c>
      <c r="BG107" s="185">
        <f t="shared" si="6"/>
        <v>0</v>
      </c>
      <c r="BH107" s="185">
        <f t="shared" si="7"/>
        <v>0</v>
      </c>
      <c r="BI107" s="185">
        <f t="shared" si="8"/>
        <v>0</v>
      </c>
      <c r="BJ107" s="19" t="s">
        <v>77</v>
      </c>
      <c r="BK107" s="185">
        <f t="shared" si="9"/>
        <v>0</v>
      </c>
      <c r="BL107" s="19" t="s">
        <v>293</v>
      </c>
      <c r="BM107" s="19" t="s">
        <v>398</v>
      </c>
    </row>
    <row r="108" spans="2:65" s="1" customFormat="1" ht="22.5" customHeight="1">
      <c r="B108" s="173"/>
      <c r="C108" s="174" t="s">
        <v>309</v>
      </c>
      <c r="D108" s="174" t="s">
        <v>183</v>
      </c>
      <c r="E108" s="175" t="s">
        <v>1106</v>
      </c>
      <c r="F108" s="176" t="s">
        <v>1107</v>
      </c>
      <c r="G108" s="177" t="s">
        <v>401</v>
      </c>
      <c r="H108" s="178">
        <v>1</v>
      </c>
      <c r="I108" s="179"/>
      <c r="J108" s="180">
        <f t="shared" si="0"/>
        <v>0</v>
      </c>
      <c r="K108" s="176" t="s">
        <v>3</v>
      </c>
      <c r="L108" s="36"/>
      <c r="M108" s="181" t="s">
        <v>3</v>
      </c>
      <c r="N108" s="244" t="s">
        <v>41</v>
      </c>
      <c r="O108" s="245"/>
      <c r="P108" s="246">
        <f t="shared" si="1"/>
        <v>0</v>
      </c>
      <c r="Q108" s="246">
        <v>0</v>
      </c>
      <c r="R108" s="246">
        <f t="shared" si="2"/>
        <v>0</v>
      </c>
      <c r="S108" s="246">
        <v>0</v>
      </c>
      <c r="T108" s="247">
        <f t="shared" si="3"/>
        <v>0</v>
      </c>
      <c r="AR108" s="19" t="s">
        <v>293</v>
      </c>
      <c r="AT108" s="19" t="s">
        <v>183</v>
      </c>
      <c r="AU108" s="19" t="s">
        <v>79</v>
      </c>
      <c r="AY108" s="19" t="s">
        <v>181</v>
      </c>
      <c r="BE108" s="185">
        <f t="shared" si="4"/>
        <v>0</v>
      </c>
      <c r="BF108" s="185">
        <f t="shared" si="5"/>
        <v>0</v>
      </c>
      <c r="BG108" s="185">
        <f t="shared" si="6"/>
        <v>0</v>
      </c>
      <c r="BH108" s="185">
        <f t="shared" si="7"/>
        <v>0</v>
      </c>
      <c r="BI108" s="185">
        <f t="shared" si="8"/>
        <v>0</v>
      </c>
      <c r="BJ108" s="19" t="s">
        <v>77</v>
      </c>
      <c r="BK108" s="185">
        <f t="shared" si="9"/>
        <v>0</v>
      </c>
      <c r="BL108" s="19" t="s">
        <v>293</v>
      </c>
      <c r="BM108" s="19" t="s">
        <v>411</v>
      </c>
    </row>
    <row r="109" spans="2:12" s="1" customFormat="1" ht="6.95" customHeight="1">
      <c r="B109" s="51"/>
      <c r="C109" s="52"/>
      <c r="D109" s="52"/>
      <c r="E109" s="52"/>
      <c r="F109" s="52"/>
      <c r="G109" s="52"/>
      <c r="H109" s="52"/>
      <c r="I109" s="126"/>
      <c r="J109" s="52"/>
      <c r="K109" s="52"/>
      <c r="L109" s="36"/>
    </row>
  </sheetData>
  <autoFilter ref="C85:K85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51"/>
      <c r="C1" s="251"/>
      <c r="D1" s="250" t="s">
        <v>1</v>
      </c>
      <c r="E1" s="251"/>
      <c r="F1" s="252" t="s">
        <v>1233</v>
      </c>
      <c r="G1" s="379" t="s">
        <v>1234</v>
      </c>
      <c r="H1" s="379"/>
      <c r="I1" s="257"/>
      <c r="J1" s="252" t="s">
        <v>1235</v>
      </c>
      <c r="K1" s="250" t="s">
        <v>102</v>
      </c>
      <c r="L1" s="252" t="s">
        <v>1236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95</v>
      </c>
    </row>
    <row r="3" spans="2:46" ht="6.95" customHeight="1">
      <c r="B3" s="20"/>
      <c r="C3" s="21"/>
      <c r="D3" s="21"/>
      <c r="E3" s="21"/>
      <c r="F3" s="21"/>
      <c r="G3" s="21"/>
      <c r="H3" s="21"/>
      <c r="I3" s="103"/>
      <c r="J3" s="21"/>
      <c r="K3" s="22"/>
      <c r="AT3" s="19" t="s">
        <v>79</v>
      </c>
    </row>
    <row r="4" spans="2:46" ht="36.95" customHeight="1">
      <c r="B4" s="23"/>
      <c r="C4" s="24"/>
      <c r="D4" s="25" t="s">
        <v>107</v>
      </c>
      <c r="E4" s="24"/>
      <c r="F4" s="24"/>
      <c r="G4" s="24"/>
      <c r="H4" s="24"/>
      <c r="I4" s="10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04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04"/>
      <c r="J6" s="24"/>
      <c r="K6" s="26"/>
    </row>
    <row r="7" spans="2:11" ht="22.5" customHeight="1">
      <c r="B7" s="23"/>
      <c r="C7" s="24"/>
      <c r="D7" s="24"/>
      <c r="E7" s="380" t="str">
        <f>'Rekapitulace stavby'!K6</f>
        <v>Přístavba prohlížecí místnosti u objektu 005 vrátnice, Odolov</v>
      </c>
      <c r="F7" s="371"/>
      <c r="G7" s="371"/>
      <c r="H7" s="371"/>
      <c r="I7" s="104"/>
      <c r="J7" s="24"/>
      <c r="K7" s="26"/>
    </row>
    <row r="8" spans="2:11" ht="15">
      <c r="B8" s="23"/>
      <c r="C8" s="24"/>
      <c r="D8" s="32" t="s">
        <v>116</v>
      </c>
      <c r="E8" s="24"/>
      <c r="F8" s="24"/>
      <c r="G8" s="24"/>
      <c r="H8" s="24"/>
      <c r="I8" s="104"/>
      <c r="J8" s="24"/>
      <c r="K8" s="26"/>
    </row>
    <row r="9" spans="2:11" s="1" customFormat="1" ht="22.5" customHeight="1">
      <c r="B9" s="36"/>
      <c r="C9" s="37"/>
      <c r="D9" s="37"/>
      <c r="E9" s="380" t="s">
        <v>1015</v>
      </c>
      <c r="F9" s="356"/>
      <c r="G9" s="356"/>
      <c r="H9" s="356"/>
      <c r="I9" s="105"/>
      <c r="J9" s="37"/>
      <c r="K9" s="40"/>
    </row>
    <row r="10" spans="2:11" s="1" customFormat="1" ht="15">
      <c r="B10" s="36"/>
      <c r="C10" s="37"/>
      <c r="D10" s="32" t="s">
        <v>1016</v>
      </c>
      <c r="E10" s="37"/>
      <c r="F10" s="37"/>
      <c r="G10" s="37"/>
      <c r="H10" s="37"/>
      <c r="I10" s="105"/>
      <c r="J10" s="37"/>
      <c r="K10" s="40"/>
    </row>
    <row r="11" spans="2:11" s="1" customFormat="1" ht="36.95" customHeight="1">
      <c r="B11" s="36"/>
      <c r="C11" s="37"/>
      <c r="D11" s="37"/>
      <c r="E11" s="381" t="s">
        <v>1108</v>
      </c>
      <c r="F11" s="356"/>
      <c r="G11" s="356"/>
      <c r="H11" s="356"/>
      <c r="I11" s="105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5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3</v>
      </c>
      <c r="G13" s="37"/>
      <c r="H13" s="37"/>
      <c r="I13" s="106" t="s">
        <v>20</v>
      </c>
      <c r="J13" s="30" t="s">
        <v>3</v>
      </c>
      <c r="K13" s="40"/>
    </row>
    <row r="14" spans="2:11" s="1" customFormat="1" ht="14.45" customHeight="1">
      <c r="B14" s="36"/>
      <c r="C14" s="37"/>
      <c r="D14" s="32" t="s">
        <v>21</v>
      </c>
      <c r="E14" s="37"/>
      <c r="F14" s="30" t="s">
        <v>976</v>
      </c>
      <c r="G14" s="37"/>
      <c r="H14" s="37"/>
      <c r="I14" s="106" t="s">
        <v>23</v>
      </c>
      <c r="J14" s="107" t="str">
        <f>'Rekapitulace stavby'!AN8</f>
        <v>22.11.2016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05"/>
      <c r="J15" s="37"/>
      <c r="K15" s="40"/>
    </row>
    <row r="16" spans="2:11" s="1" customFormat="1" ht="14.45" customHeight="1">
      <c r="B16" s="36"/>
      <c r="C16" s="37"/>
      <c r="D16" s="32" t="s">
        <v>25</v>
      </c>
      <c r="E16" s="37"/>
      <c r="F16" s="37"/>
      <c r="G16" s="37"/>
      <c r="H16" s="37"/>
      <c r="I16" s="106" t="s">
        <v>26</v>
      </c>
      <c r="J16" s="30" t="str">
        <f>IF('Rekapitulace stavby'!AN10="","",'Rekapitulace stavby'!AN10)</f>
        <v/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VS ČR, Praha 4</v>
      </c>
      <c r="F17" s="37"/>
      <c r="G17" s="37"/>
      <c r="H17" s="37"/>
      <c r="I17" s="106" t="s">
        <v>28</v>
      </c>
      <c r="J17" s="30" t="str">
        <f>IF('Rekapitulace stavby'!AN11="","",'Rekapitulace stavby'!AN11)</f>
        <v/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05"/>
      <c r="J18" s="37"/>
      <c r="K18" s="40"/>
    </row>
    <row r="19" spans="2:11" s="1" customFormat="1" ht="14.45" customHeight="1">
      <c r="B19" s="36"/>
      <c r="C19" s="37"/>
      <c r="D19" s="32" t="s">
        <v>29</v>
      </c>
      <c r="E19" s="37"/>
      <c r="F19" s="37"/>
      <c r="G19" s="37"/>
      <c r="H19" s="37"/>
      <c r="I19" s="106" t="s">
        <v>26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06" t="s">
        <v>28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05"/>
      <c r="J21" s="37"/>
      <c r="K21" s="40"/>
    </row>
    <row r="22" spans="2:11" s="1" customFormat="1" ht="14.45" customHeight="1">
      <c r="B22" s="36"/>
      <c r="C22" s="37"/>
      <c r="D22" s="32" t="s">
        <v>31</v>
      </c>
      <c r="E22" s="37"/>
      <c r="F22" s="37"/>
      <c r="G22" s="37"/>
      <c r="H22" s="37"/>
      <c r="I22" s="106" t="s">
        <v>26</v>
      </c>
      <c r="J22" s="30" t="str">
        <f>IF('Rekapitulace stavby'!AN16="","",'Rekapitulace stavby'!AN16)</f>
        <v/>
      </c>
      <c r="K22" s="40"/>
    </row>
    <row r="23" spans="2:11" s="1" customFormat="1" ht="18" customHeight="1">
      <c r="B23" s="36"/>
      <c r="C23" s="37"/>
      <c r="D23" s="37"/>
      <c r="E23" s="30" t="str">
        <f>IF('Rekapitulace stavby'!E17="","",'Rekapitulace stavby'!E17)</f>
        <v>VS ČR OJ věznice Odolov 41, Malé Svatoňovice</v>
      </c>
      <c r="F23" s="37"/>
      <c r="G23" s="37"/>
      <c r="H23" s="37"/>
      <c r="I23" s="106" t="s">
        <v>28</v>
      </c>
      <c r="J23" s="30" t="str">
        <f>IF('Rekapitulace stavby'!AN17="","",'Rekapitulace stavby'!AN17)</f>
        <v/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05"/>
      <c r="J24" s="37"/>
      <c r="K24" s="40"/>
    </row>
    <row r="25" spans="2:11" s="1" customFormat="1" ht="14.45" customHeight="1">
      <c r="B25" s="36"/>
      <c r="C25" s="37"/>
      <c r="D25" s="32" t="s">
        <v>34</v>
      </c>
      <c r="E25" s="37"/>
      <c r="F25" s="37"/>
      <c r="G25" s="37"/>
      <c r="H25" s="37"/>
      <c r="I25" s="105"/>
      <c r="J25" s="37"/>
      <c r="K25" s="40"/>
    </row>
    <row r="26" spans="2:11" s="7" customFormat="1" ht="22.5" customHeight="1">
      <c r="B26" s="108"/>
      <c r="C26" s="109"/>
      <c r="D26" s="109"/>
      <c r="E26" s="374" t="s">
        <v>3</v>
      </c>
      <c r="F26" s="382"/>
      <c r="G26" s="382"/>
      <c r="H26" s="382"/>
      <c r="I26" s="110"/>
      <c r="J26" s="109"/>
      <c r="K26" s="111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05"/>
      <c r="J27" s="37"/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12"/>
      <c r="J28" s="63"/>
      <c r="K28" s="113"/>
    </row>
    <row r="29" spans="2:11" s="1" customFormat="1" ht="25.35" customHeight="1">
      <c r="B29" s="36"/>
      <c r="C29" s="37"/>
      <c r="D29" s="114" t="s">
        <v>36</v>
      </c>
      <c r="E29" s="37"/>
      <c r="F29" s="37"/>
      <c r="G29" s="37"/>
      <c r="H29" s="37"/>
      <c r="I29" s="105"/>
      <c r="J29" s="115">
        <f>ROUND(J86,2)</f>
        <v>0</v>
      </c>
      <c r="K29" s="40"/>
    </row>
    <row r="30" spans="2:11" s="1" customFormat="1" ht="6.95" customHeight="1">
      <c r="B30" s="36"/>
      <c r="C30" s="37"/>
      <c r="D30" s="63"/>
      <c r="E30" s="63"/>
      <c r="F30" s="63"/>
      <c r="G30" s="63"/>
      <c r="H30" s="63"/>
      <c r="I30" s="112"/>
      <c r="J30" s="63"/>
      <c r="K30" s="113"/>
    </row>
    <row r="31" spans="2:11" s="1" customFormat="1" ht="14.45" customHeight="1">
      <c r="B31" s="36"/>
      <c r="C31" s="37"/>
      <c r="D31" s="37"/>
      <c r="E31" s="37"/>
      <c r="F31" s="41" t="s">
        <v>38</v>
      </c>
      <c r="G31" s="37"/>
      <c r="H31" s="37"/>
      <c r="I31" s="116" t="s">
        <v>37</v>
      </c>
      <c r="J31" s="41" t="s">
        <v>39</v>
      </c>
      <c r="K31" s="40"/>
    </row>
    <row r="32" spans="2:11" s="1" customFormat="1" ht="14.45" customHeight="1">
      <c r="B32" s="36"/>
      <c r="C32" s="37"/>
      <c r="D32" s="44" t="s">
        <v>40</v>
      </c>
      <c r="E32" s="44" t="s">
        <v>41</v>
      </c>
      <c r="F32" s="117">
        <f>ROUND(SUM(BE86:BE106),2)</f>
        <v>0</v>
      </c>
      <c r="G32" s="37"/>
      <c r="H32" s="37"/>
      <c r="I32" s="118">
        <v>0.21</v>
      </c>
      <c r="J32" s="117">
        <f>ROUND(ROUND((SUM(BE86:BE106)),2)*I32,2)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42</v>
      </c>
      <c r="F33" s="117">
        <f>ROUND(SUM(BF86:BF106),2)</f>
        <v>0</v>
      </c>
      <c r="G33" s="37"/>
      <c r="H33" s="37"/>
      <c r="I33" s="118">
        <v>0.15</v>
      </c>
      <c r="J33" s="117">
        <f>ROUND(ROUND((SUM(BF86:BF106)),2)*I33,2)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17">
        <f>ROUND(SUM(BG86:BG106),2)</f>
        <v>0</v>
      </c>
      <c r="G34" s="37"/>
      <c r="H34" s="37"/>
      <c r="I34" s="118">
        <v>0.21</v>
      </c>
      <c r="J34" s="117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44</v>
      </c>
      <c r="F35" s="117">
        <f>ROUND(SUM(BH86:BH106),2)</f>
        <v>0</v>
      </c>
      <c r="G35" s="37"/>
      <c r="H35" s="37"/>
      <c r="I35" s="118">
        <v>0.15</v>
      </c>
      <c r="J35" s="117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45</v>
      </c>
      <c r="F36" s="117">
        <f>ROUND(SUM(BI86:BI106),2)</f>
        <v>0</v>
      </c>
      <c r="G36" s="37"/>
      <c r="H36" s="37"/>
      <c r="I36" s="118">
        <v>0</v>
      </c>
      <c r="J36" s="117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05"/>
      <c r="J37" s="37"/>
      <c r="K37" s="40"/>
    </row>
    <row r="38" spans="2:11" s="1" customFormat="1" ht="25.35" customHeight="1">
      <c r="B38" s="36"/>
      <c r="C38" s="119"/>
      <c r="D38" s="120" t="s">
        <v>46</v>
      </c>
      <c r="E38" s="67"/>
      <c r="F38" s="67"/>
      <c r="G38" s="121" t="s">
        <v>47</v>
      </c>
      <c r="H38" s="122" t="s">
        <v>48</v>
      </c>
      <c r="I38" s="123"/>
      <c r="J38" s="124">
        <f>SUM(J29:J36)</f>
        <v>0</v>
      </c>
      <c r="K38" s="125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26"/>
      <c r="J39" s="52"/>
      <c r="K39" s="53"/>
    </row>
    <row r="43" spans="2:11" s="1" customFormat="1" ht="6.95" customHeight="1">
      <c r="B43" s="54"/>
      <c r="C43" s="55"/>
      <c r="D43" s="55"/>
      <c r="E43" s="55"/>
      <c r="F43" s="55"/>
      <c r="G43" s="55"/>
      <c r="H43" s="55"/>
      <c r="I43" s="127"/>
      <c r="J43" s="55"/>
      <c r="K43" s="128"/>
    </row>
    <row r="44" spans="2:11" s="1" customFormat="1" ht="36.95" customHeight="1">
      <c r="B44" s="36"/>
      <c r="C44" s="25" t="s">
        <v>134</v>
      </c>
      <c r="D44" s="37"/>
      <c r="E44" s="37"/>
      <c r="F44" s="37"/>
      <c r="G44" s="37"/>
      <c r="H44" s="37"/>
      <c r="I44" s="105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05"/>
      <c r="J45" s="37"/>
      <c r="K45" s="40"/>
    </row>
    <row r="46" spans="2:11" s="1" customFormat="1" ht="14.45" customHeight="1">
      <c r="B46" s="36"/>
      <c r="C46" s="32" t="s">
        <v>17</v>
      </c>
      <c r="D46" s="37"/>
      <c r="E46" s="37"/>
      <c r="F46" s="37"/>
      <c r="G46" s="37"/>
      <c r="H46" s="37"/>
      <c r="I46" s="105"/>
      <c r="J46" s="37"/>
      <c r="K46" s="40"/>
    </row>
    <row r="47" spans="2:11" s="1" customFormat="1" ht="22.5" customHeight="1">
      <c r="B47" s="36"/>
      <c r="C47" s="37"/>
      <c r="D47" s="37"/>
      <c r="E47" s="380" t="str">
        <f>E7</f>
        <v>Přístavba prohlížecí místnosti u objektu 005 vrátnice, Odolov</v>
      </c>
      <c r="F47" s="356"/>
      <c r="G47" s="356"/>
      <c r="H47" s="356"/>
      <c r="I47" s="105"/>
      <c r="J47" s="37"/>
      <c r="K47" s="40"/>
    </row>
    <row r="48" spans="2:11" ht="15">
      <c r="B48" s="23"/>
      <c r="C48" s="32" t="s">
        <v>116</v>
      </c>
      <c r="D48" s="24"/>
      <c r="E48" s="24"/>
      <c r="F48" s="24"/>
      <c r="G48" s="24"/>
      <c r="H48" s="24"/>
      <c r="I48" s="104"/>
      <c r="J48" s="24"/>
      <c r="K48" s="26"/>
    </row>
    <row r="49" spans="2:11" s="1" customFormat="1" ht="22.5" customHeight="1">
      <c r="B49" s="36"/>
      <c r="C49" s="37"/>
      <c r="D49" s="37"/>
      <c r="E49" s="380" t="s">
        <v>1015</v>
      </c>
      <c r="F49" s="356"/>
      <c r="G49" s="356"/>
      <c r="H49" s="356"/>
      <c r="I49" s="105"/>
      <c r="J49" s="37"/>
      <c r="K49" s="40"/>
    </row>
    <row r="50" spans="2:11" s="1" customFormat="1" ht="14.45" customHeight="1">
      <c r="B50" s="36"/>
      <c r="C50" s="32" t="s">
        <v>1016</v>
      </c>
      <c r="D50" s="37"/>
      <c r="E50" s="37"/>
      <c r="F50" s="37"/>
      <c r="G50" s="37"/>
      <c r="H50" s="37"/>
      <c r="I50" s="105"/>
      <c r="J50" s="37"/>
      <c r="K50" s="40"/>
    </row>
    <row r="51" spans="2:11" s="1" customFormat="1" ht="23.25" customHeight="1">
      <c r="B51" s="36"/>
      <c r="C51" s="37"/>
      <c r="D51" s="37"/>
      <c r="E51" s="381" t="str">
        <f>E11</f>
        <v>003-3 - Elektronická kontrola vstupu (EKV)</v>
      </c>
      <c r="F51" s="356"/>
      <c r="G51" s="356"/>
      <c r="H51" s="356"/>
      <c r="I51" s="105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05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 xml:space="preserve"> </v>
      </c>
      <c r="G53" s="37"/>
      <c r="H53" s="37"/>
      <c r="I53" s="106" t="s">
        <v>23</v>
      </c>
      <c r="J53" s="107" t="str">
        <f>IF(J14="","",J14)</f>
        <v>22.11.2016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05"/>
      <c r="J54" s="37"/>
      <c r="K54" s="40"/>
    </row>
    <row r="55" spans="2:11" s="1" customFormat="1" ht="15">
      <c r="B55" s="36"/>
      <c r="C55" s="32" t="s">
        <v>25</v>
      </c>
      <c r="D55" s="37"/>
      <c r="E55" s="37"/>
      <c r="F55" s="30" t="str">
        <f>E17</f>
        <v>VS ČR, Praha 4</v>
      </c>
      <c r="G55" s="37"/>
      <c r="H55" s="37"/>
      <c r="I55" s="106" t="s">
        <v>31</v>
      </c>
      <c r="J55" s="30" t="str">
        <f>E23</f>
        <v>VS ČR OJ věznice Odolov 41, Malé Svatoňovice</v>
      </c>
      <c r="K55" s="40"/>
    </row>
    <row r="56" spans="2:11" s="1" customFormat="1" ht="14.45" customHeight="1">
      <c r="B56" s="36"/>
      <c r="C56" s="32" t="s">
        <v>29</v>
      </c>
      <c r="D56" s="37"/>
      <c r="E56" s="37"/>
      <c r="F56" s="30" t="str">
        <f>IF(E20="","",E20)</f>
        <v/>
      </c>
      <c r="G56" s="37"/>
      <c r="H56" s="37"/>
      <c r="I56" s="105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05"/>
      <c r="J57" s="37"/>
      <c r="K57" s="40"/>
    </row>
    <row r="58" spans="2:11" s="1" customFormat="1" ht="29.25" customHeight="1">
      <c r="B58" s="36"/>
      <c r="C58" s="129" t="s">
        <v>135</v>
      </c>
      <c r="D58" s="119"/>
      <c r="E58" s="119"/>
      <c r="F58" s="119"/>
      <c r="G58" s="119"/>
      <c r="H58" s="119"/>
      <c r="I58" s="130"/>
      <c r="J58" s="131" t="s">
        <v>136</v>
      </c>
      <c r="K58" s="132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05"/>
      <c r="J59" s="37"/>
      <c r="K59" s="40"/>
    </row>
    <row r="60" spans="2:47" s="1" customFormat="1" ht="29.25" customHeight="1">
      <c r="B60" s="36"/>
      <c r="C60" s="133" t="s">
        <v>137</v>
      </c>
      <c r="D60" s="37"/>
      <c r="E60" s="37"/>
      <c r="F60" s="37"/>
      <c r="G60" s="37"/>
      <c r="H60" s="37"/>
      <c r="I60" s="105"/>
      <c r="J60" s="115">
        <f>J86</f>
        <v>0</v>
      </c>
      <c r="K60" s="40"/>
      <c r="AU60" s="19" t="s">
        <v>138</v>
      </c>
    </row>
    <row r="61" spans="2:11" s="8" customFormat="1" ht="24.95" customHeight="1">
      <c r="B61" s="134"/>
      <c r="C61" s="135"/>
      <c r="D61" s="136" t="s">
        <v>1109</v>
      </c>
      <c r="E61" s="137"/>
      <c r="F61" s="137"/>
      <c r="G61" s="137"/>
      <c r="H61" s="137"/>
      <c r="I61" s="138"/>
      <c r="J61" s="139">
        <f>J87</f>
        <v>0</v>
      </c>
      <c r="K61" s="140"/>
    </row>
    <row r="62" spans="2:11" s="9" customFormat="1" ht="19.9" customHeight="1">
      <c r="B62" s="141"/>
      <c r="C62" s="142"/>
      <c r="D62" s="143" t="s">
        <v>1110</v>
      </c>
      <c r="E62" s="144"/>
      <c r="F62" s="144"/>
      <c r="G62" s="144"/>
      <c r="H62" s="144"/>
      <c r="I62" s="145"/>
      <c r="J62" s="146">
        <f>J88</f>
        <v>0</v>
      </c>
      <c r="K62" s="147"/>
    </row>
    <row r="63" spans="2:11" s="9" customFormat="1" ht="19.9" customHeight="1">
      <c r="B63" s="141"/>
      <c r="C63" s="142"/>
      <c r="D63" s="143" t="s">
        <v>1073</v>
      </c>
      <c r="E63" s="144"/>
      <c r="F63" s="144"/>
      <c r="G63" s="144"/>
      <c r="H63" s="144"/>
      <c r="I63" s="145"/>
      <c r="J63" s="146">
        <f>J91</f>
        <v>0</v>
      </c>
      <c r="K63" s="147"/>
    </row>
    <row r="64" spans="2:11" s="9" customFormat="1" ht="19.9" customHeight="1">
      <c r="B64" s="141"/>
      <c r="C64" s="142"/>
      <c r="D64" s="143" t="s">
        <v>1074</v>
      </c>
      <c r="E64" s="144"/>
      <c r="F64" s="144"/>
      <c r="G64" s="144"/>
      <c r="H64" s="144"/>
      <c r="I64" s="145"/>
      <c r="J64" s="146">
        <f>J93</f>
        <v>0</v>
      </c>
      <c r="K64" s="147"/>
    </row>
    <row r="65" spans="2:11" s="1" customFormat="1" ht="21.75" customHeight="1">
      <c r="B65" s="36"/>
      <c r="C65" s="37"/>
      <c r="D65" s="37"/>
      <c r="E65" s="37"/>
      <c r="F65" s="37"/>
      <c r="G65" s="37"/>
      <c r="H65" s="37"/>
      <c r="I65" s="105"/>
      <c r="J65" s="37"/>
      <c r="K65" s="40"/>
    </row>
    <row r="66" spans="2:11" s="1" customFormat="1" ht="6.95" customHeight="1">
      <c r="B66" s="51"/>
      <c r="C66" s="52"/>
      <c r="D66" s="52"/>
      <c r="E66" s="52"/>
      <c r="F66" s="52"/>
      <c r="G66" s="52"/>
      <c r="H66" s="52"/>
      <c r="I66" s="126"/>
      <c r="J66" s="52"/>
      <c r="K66" s="5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27"/>
      <c r="J70" s="55"/>
      <c r="K70" s="55"/>
      <c r="L70" s="36"/>
    </row>
    <row r="71" spans="2:12" s="1" customFormat="1" ht="36.95" customHeight="1">
      <c r="B71" s="36"/>
      <c r="C71" s="56" t="s">
        <v>165</v>
      </c>
      <c r="L71" s="36"/>
    </row>
    <row r="72" spans="2:12" s="1" customFormat="1" ht="6.95" customHeight="1">
      <c r="B72" s="36"/>
      <c r="L72" s="36"/>
    </row>
    <row r="73" spans="2:12" s="1" customFormat="1" ht="14.45" customHeight="1">
      <c r="B73" s="36"/>
      <c r="C73" s="58" t="s">
        <v>17</v>
      </c>
      <c r="L73" s="36"/>
    </row>
    <row r="74" spans="2:12" s="1" customFormat="1" ht="22.5" customHeight="1">
      <c r="B74" s="36"/>
      <c r="E74" s="378" t="str">
        <f>E7</f>
        <v>Přístavba prohlížecí místnosti u objektu 005 vrátnice, Odolov</v>
      </c>
      <c r="F74" s="351"/>
      <c r="G74" s="351"/>
      <c r="H74" s="351"/>
      <c r="L74" s="36"/>
    </row>
    <row r="75" spans="2:12" ht="15">
      <c r="B75" s="23"/>
      <c r="C75" s="58" t="s">
        <v>116</v>
      </c>
      <c r="L75" s="23"/>
    </row>
    <row r="76" spans="2:12" s="1" customFormat="1" ht="22.5" customHeight="1">
      <c r="B76" s="36"/>
      <c r="E76" s="378" t="s">
        <v>1015</v>
      </c>
      <c r="F76" s="351"/>
      <c r="G76" s="351"/>
      <c r="H76" s="351"/>
      <c r="L76" s="36"/>
    </row>
    <row r="77" spans="2:12" s="1" customFormat="1" ht="14.45" customHeight="1">
      <c r="B77" s="36"/>
      <c r="C77" s="58" t="s">
        <v>1016</v>
      </c>
      <c r="L77" s="36"/>
    </row>
    <row r="78" spans="2:12" s="1" customFormat="1" ht="23.25" customHeight="1">
      <c r="B78" s="36"/>
      <c r="E78" s="348" t="str">
        <f>E11</f>
        <v>003-3 - Elektronická kontrola vstupu (EKV)</v>
      </c>
      <c r="F78" s="351"/>
      <c r="G78" s="351"/>
      <c r="H78" s="351"/>
      <c r="L78" s="36"/>
    </row>
    <row r="79" spans="2:12" s="1" customFormat="1" ht="6.95" customHeight="1">
      <c r="B79" s="36"/>
      <c r="L79" s="36"/>
    </row>
    <row r="80" spans="2:12" s="1" customFormat="1" ht="18" customHeight="1">
      <c r="B80" s="36"/>
      <c r="C80" s="58" t="s">
        <v>21</v>
      </c>
      <c r="F80" s="148" t="str">
        <f>F14</f>
        <v xml:space="preserve"> </v>
      </c>
      <c r="I80" s="149" t="s">
        <v>23</v>
      </c>
      <c r="J80" s="62" t="str">
        <f>IF(J14="","",J14)</f>
        <v>22.11.2016</v>
      </c>
      <c r="L80" s="36"/>
    </row>
    <row r="81" spans="2:12" s="1" customFormat="1" ht="6.95" customHeight="1">
      <c r="B81" s="36"/>
      <c r="L81" s="36"/>
    </row>
    <row r="82" spans="2:12" s="1" customFormat="1" ht="15">
      <c r="B82" s="36"/>
      <c r="C82" s="58" t="s">
        <v>25</v>
      </c>
      <c r="F82" s="148" t="str">
        <f>E17</f>
        <v>VS ČR, Praha 4</v>
      </c>
      <c r="I82" s="149" t="s">
        <v>31</v>
      </c>
      <c r="J82" s="148" t="str">
        <f>E23</f>
        <v>VS ČR OJ věznice Odolov 41, Malé Svatoňovice</v>
      </c>
      <c r="L82" s="36"/>
    </row>
    <row r="83" spans="2:12" s="1" customFormat="1" ht="14.45" customHeight="1">
      <c r="B83" s="36"/>
      <c r="C83" s="58" t="s">
        <v>29</v>
      </c>
      <c r="F83" s="148" t="str">
        <f>IF(E20="","",E20)</f>
        <v/>
      </c>
      <c r="L83" s="36"/>
    </row>
    <row r="84" spans="2:12" s="1" customFormat="1" ht="10.35" customHeight="1">
      <c r="B84" s="36"/>
      <c r="L84" s="36"/>
    </row>
    <row r="85" spans="2:20" s="10" customFormat="1" ht="29.25" customHeight="1">
      <c r="B85" s="150"/>
      <c r="C85" s="151" t="s">
        <v>166</v>
      </c>
      <c r="D85" s="152" t="s">
        <v>55</v>
      </c>
      <c r="E85" s="152" t="s">
        <v>51</v>
      </c>
      <c r="F85" s="152" t="s">
        <v>167</v>
      </c>
      <c r="G85" s="152" t="s">
        <v>168</v>
      </c>
      <c r="H85" s="152" t="s">
        <v>169</v>
      </c>
      <c r="I85" s="153" t="s">
        <v>170</v>
      </c>
      <c r="J85" s="152" t="s">
        <v>136</v>
      </c>
      <c r="K85" s="154" t="s">
        <v>171</v>
      </c>
      <c r="L85" s="150"/>
      <c r="M85" s="69" t="s">
        <v>172</v>
      </c>
      <c r="N85" s="70" t="s">
        <v>40</v>
      </c>
      <c r="O85" s="70" t="s">
        <v>173</v>
      </c>
      <c r="P85" s="70" t="s">
        <v>174</v>
      </c>
      <c r="Q85" s="70" t="s">
        <v>175</v>
      </c>
      <c r="R85" s="70" t="s">
        <v>176</v>
      </c>
      <c r="S85" s="70" t="s">
        <v>177</v>
      </c>
      <c r="T85" s="71" t="s">
        <v>178</v>
      </c>
    </row>
    <row r="86" spans="2:63" s="1" customFormat="1" ht="29.25" customHeight="1">
      <c r="B86" s="36"/>
      <c r="C86" s="73" t="s">
        <v>137</v>
      </c>
      <c r="J86" s="155">
        <f>BK86</f>
        <v>0</v>
      </c>
      <c r="L86" s="36"/>
      <c r="M86" s="72"/>
      <c r="N86" s="63"/>
      <c r="O86" s="63"/>
      <c r="P86" s="156">
        <f>P87</f>
        <v>0</v>
      </c>
      <c r="Q86" s="63"/>
      <c r="R86" s="156">
        <f>R87</f>
        <v>0</v>
      </c>
      <c r="S86" s="63"/>
      <c r="T86" s="157">
        <f>T87</f>
        <v>0</v>
      </c>
      <c r="AT86" s="19" t="s">
        <v>69</v>
      </c>
      <c r="AU86" s="19" t="s">
        <v>138</v>
      </c>
      <c r="BK86" s="158">
        <f>BK87</f>
        <v>0</v>
      </c>
    </row>
    <row r="87" spans="2:63" s="11" customFormat="1" ht="37.35" customHeight="1">
      <c r="B87" s="159"/>
      <c r="D87" s="160" t="s">
        <v>69</v>
      </c>
      <c r="E87" s="161" t="s">
        <v>980</v>
      </c>
      <c r="F87" s="161" t="s">
        <v>1111</v>
      </c>
      <c r="I87" s="162"/>
      <c r="J87" s="163">
        <f>BK87</f>
        <v>0</v>
      </c>
      <c r="L87" s="159"/>
      <c r="M87" s="164"/>
      <c r="N87" s="165"/>
      <c r="O87" s="165"/>
      <c r="P87" s="166">
        <f>P88+P91+P93</f>
        <v>0</v>
      </c>
      <c r="Q87" s="165"/>
      <c r="R87" s="166">
        <f>R88+R91+R93</f>
        <v>0</v>
      </c>
      <c r="S87" s="165"/>
      <c r="T87" s="167">
        <f>T88+T91+T93</f>
        <v>0</v>
      </c>
      <c r="AR87" s="160" t="s">
        <v>79</v>
      </c>
      <c r="AT87" s="168" t="s">
        <v>69</v>
      </c>
      <c r="AU87" s="168" t="s">
        <v>70</v>
      </c>
      <c r="AY87" s="160" t="s">
        <v>181</v>
      </c>
      <c r="BK87" s="169">
        <f>BK88+BK91+BK93</f>
        <v>0</v>
      </c>
    </row>
    <row r="88" spans="2:63" s="11" customFormat="1" ht="19.9" customHeight="1">
      <c r="B88" s="159"/>
      <c r="D88" s="170" t="s">
        <v>69</v>
      </c>
      <c r="E88" s="171" t="s">
        <v>984</v>
      </c>
      <c r="F88" s="171" t="s">
        <v>1112</v>
      </c>
      <c r="I88" s="162"/>
      <c r="J88" s="172">
        <f>BK88</f>
        <v>0</v>
      </c>
      <c r="L88" s="159"/>
      <c r="M88" s="164"/>
      <c r="N88" s="165"/>
      <c r="O88" s="165"/>
      <c r="P88" s="166">
        <f>SUM(P89:P90)</f>
        <v>0</v>
      </c>
      <c r="Q88" s="165"/>
      <c r="R88" s="166">
        <f>SUM(R89:R90)</f>
        <v>0</v>
      </c>
      <c r="S88" s="165"/>
      <c r="T88" s="167">
        <f>SUM(T89:T90)</f>
        <v>0</v>
      </c>
      <c r="AR88" s="160" t="s">
        <v>79</v>
      </c>
      <c r="AT88" s="168" t="s">
        <v>69</v>
      </c>
      <c r="AU88" s="168" t="s">
        <v>77</v>
      </c>
      <c r="AY88" s="160" t="s">
        <v>181</v>
      </c>
      <c r="BK88" s="169">
        <f>SUM(BK89:BK90)</f>
        <v>0</v>
      </c>
    </row>
    <row r="89" spans="2:65" s="1" customFormat="1" ht="22.5" customHeight="1">
      <c r="B89" s="173"/>
      <c r="C89" s="174" t="s">
        <v>77</v>
      </c>
      <c r="D89" s="174" t="s">
        <v>183</v>
      </c>
      <c r="E89" s="175" t="s">
        <v>1113</v>
      </c>
      <c r="F89" s="176" t="s">
        <v>1114</v>
      </c>
      <c r="G89" s="177" t="s">
        <v>815</v>
      </c>
      <c r="H89" s="178">
        <v>1</v>
      </c>
      <c r="I89" s="179"/>
      <c r="J89" s="180">
        <f>ROUND(I89*H89,2)</f>
        <v>0</v>
      </c>
      <c r="K89" s="176" t="s">
        <v>3</v>
      </c>
      <c r="L89" s="36"/>
      <c r="M89" s="181" t="s">
        <v>3</v>
      </c>
      <c r="N89" s="182" t="s">
        <v>41</v>
      </c>
      <c r="O89" s="37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19" t="s">
        <v>293</v>
      </c>
      <c r="AT89" s="19" t="s">
        <v>183</v>
      </c>
      <c r="AU89" s="19" t="s">
        <v>79</v>
      </c>
      <c r="AY89" s="19" t="s">
        <v>181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9" t="s">
        <v>77</v>
      </c>
      <c r="BK89" s="185">
        <f>ROUND(I89*H89,2)</f>
        <v>0</v>
      </c>
      <c r="BL89" s="19" t="s">
        <v>293</v>
      </c>
      <c r="BM89" s="19" t="s">
        <v>79</v>
      </c>
    </row>
    <row r="90" spans="2:65" s="1" customFormat="1" ht="22.5" customHeight="1">
      <c r="B90" s="173"/>
      <c r="C90" s="174" t="s">
        <v>79</v>
      </c>
      <c r="D90" s="174" t="s">
        <v>183</v>
      </c>
      <c r="E90" s="175" t="s">
        <v>1115</v>
      </c>
      <c r="F90" s="176" t="s">
        <v>1116</v>
      </c>
      <c r="G90" s="177" t="s">
        <v>815</v>
      </c>
      <c r="H90" s="178">
        <v>1</v>
      </c>
      <c r="I90" s="179"/>
      <c r="J90" s="180">
        <f>ROUND(I90*H90,2)</f>
        <v>0</v>
      </c>
      <c r="K90" s="176" t="s">
        <v>3</v>
      </c>
      <c r="L90" s="36"/>
      <c r="M90" s="181" t="s">
        <v>3</v>
      </c>
      <c r="N90" s="182" t="s">
        <v>41</v>
      </c>
      <c r="O90" s="37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19" t="s">
        <v>293</v>
      </c>
      <c r="AT90" s="19" t="s">
        <v>183</v>
      </c>
      <c r="AU90" s="19" t="s">
        <v>79</v>
      </c>
      <c r="AY90" s="19" t="s">
        <v>181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9" t="s">
        <v>77</v>
      </c>
      <c r="BK90" s="185">
        <f>ROUND(I90*H90,2)</f>
        <v>0</v>
      </c>
      <c r="BL90" s="19" t="s">
        <v>293</v>
      </c>
      <c r="BM90" s="19" t="s">
        <v>188</v>
      </c>
    </row>
    <row r="91" spans="2:63" s="11" customFormat="1" ht="29.85" customHeight="1">
      <c r="B91" s="159"/>
      <c r="D91" s="170" t="s">
        <v>69</v>
      </c>
      <c r="E91" s="171" t="s">
        <v>1007</v>
      </c>
      <c r="F91" s="171" t="s">
        <v>1083</v>
      </c>
      <c r="I91" s="162"/>
      <c r="J91" s="172">
        <f>BK91</f>
        <v>0</v>
      </c>
      <c r="L91" s="159"/>
      <c r="M91" s="164"/>
      <c r="N91" s="165"/>
      <c r="O91" s="165"/>
      <c r="P91" s="166">
        <f>P92</f>
        <v>0</v>
      </c>
      <c r="Q91" s="165"/>
      <c r="R91" s="166">
        <f>R92</f>
        <v>0</v>
      </c>
      <c r="S91" s="165"/>
      <c r="T91" s="167">
        <f>T92</f>
        <v>0</v>
      </c>
      <c r="AR91" s="160" t="s">
        <v>79</v>
      </c>
      <c r="AT91" s="168" t="s">
        <v>69</v>
      </c>
      <c r="AU91" s="168" t="s">
        <v>77</v>
      </c>
      <c r="AY91" s="160" t="s">
        <v>181</v>
      </c>
      <c r="BK91" s="169">
        <f>BK92</f>
        <v>0</v>
      </c>
    </row>
    <row r="92" spans="2:65" s="1" customFormat="1" ht="22.5" customHeight="1">
      <c r="B92" s="173"/>
      <c r="C92" s="174" t="s">
        <v>205</v>
      </c>
      <c r="D92" s="174" t="s">
        <v>183</v>
      </c>
      <c r="E92" s="175" t="s">
        <v>1084</v>
      </c>
      <c r="F92" s="176" t="s">
        <v>1085</v>
      </c>
      <c r="G92" s="177" t="s">
        <v>815</v>
      </c>
      <c r="H92" s="178">
        <v>1</v>
      </c>
      <c r="I92" s="179"/>
      <c r="J92" s="180">
        <f>ROUND(I92*H92,2)</f>
        <v>0</v>
      </c>
      <c r="K92" s="176" t="s">
        <v>3</v>
      </c>
      <c r="L92" s="36"/>
      <c r="M92" s="181" t="s">
        <v>3</v>
      </c>
      <c r="N92" s="182" t="s">
        <v>41</v>
      </c>
      <c r="O92" s="37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AR92" s="19" t="s">
        <v>293</v>
      </c>
      <c r="AT92" s="19" t="s">
        <v>183</v>
      </c>
      <c r="AU92" s="19" t="s">
        <v>79</v>
      </c>
      <c r="AY92" s="19" t="s">
        <v>181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9" t="s">
        <v>77</v>
      </c>
      <c r="BK92" s="185">
        <f>ROUND(I92*H92,2)</f>
        <v>0</v>
      </c>
      <c r="BL92" s="19" t="s">
        <v>293</v>
      </c>
      <c r="BM92" s="19" t="s">
        <v>234</v>
      </c>
    </row>
    <row r="93" spans="2:63" s="11" customFormat="1" ht="29.85" customHeight="1">
      <c r="B93" s="159"/>
      <c r="D93" s="170" t="s">
        <v>69</v>
      </c>
      <c r="E93" s="171" t="s">
        <v>1086</v>
      </c>
      <c r="F93" s="171" t="s">
        <v>1087</v>
      </c>
      <c r="I93" s="162"/>
      <c r="J93" s="172">
        <f>BK93</f>
        <v>0</v>
      </c>
      <c r="L93" s="159"/>
      <c r="M93" s="164"/>
      <c r="N93" s="165"/>
      <c r="O93" s="165"/>
      <c r="P93" s="166">
        <f>SUM(P94:P106)</f>
        <v>0</v>
      </c>
      <c r="Q93" s="165"/>
      <c r="R93" s="166">
        <f>SUM(R94:R106)</f>
        <v>0</v>
      </c>
      <c r="S93" s="165"/>
      <c r="T93" s="167">
        <f>SUM(T94:T106)</f>
        <v>0</v>
      </c>
      <c r="AR93" s="160" t="s">
        <v>79</v>
      </c>
      <c r="AT93" s="168" t="s">
        <v>69</v>
      </c>
      <c r="AU93" s="168" t="s">
        <v>77</v>
      </c>
      <c r="AY93" s="160" t="s">
        <v>181</v>
      </c>
      <c r="BK93" s="169">
        <f>SUM(BK94:BK106)</f>
        <v>0</v>
      </c>
    </row>
    <row r="94" spans="2:65" s="1" customFormat="1" ht="22.5" customHeight="1">
      <c r="B94" s="173"/>
      <c r="C94" s="174" t="s">
        <v>188</v>
      </c>
      <c r="D94" s="174" t="s">
        <v>183</v>
      </c>
      <c r="E94" s="175" t="s">
        <v>1117</v>
      </c>
      <c r="F94" s="176" t="s">
        <v>1118</v>
      </c>
      <c r="G94" s="177" t="s">
        <v>243</v>
      </c>
      <c r="H94" s="178">
        <v>25</v>
      </c>
      <c r="I94" s="179"/>
      <c r="J94" s="180">
        <f aca="true" t="shared" si="0" ref="J94:J106">ROUND(I94*H94,2)</f>
        <v>0</v>
      </c>
      <c r="K94" s="176" t="s">
        <v>3</v>
      </c>
      <c r="L94" s="36"/>
      <c r="M94" s="181" t="s">
        <v>3</v>
      </c>
      <c r="N94" s="182" t="s">
        <v>41</v>
      </c>
      <c r="O94" s="37"/>
      <c r="P94" s="183">
        <f aca="true" t="shared" si="1" ref="P94:P106">O94*H94</f>
        <v>0</v>
      </c>
      <c r="Q94" s="183">
        <v>0</v>
      </c>
      <c r="R94" s="183">
        <f aca="true" t="shared" si="2" ref="R94:R106">Q94*H94</f>
        <v>0</v>
      </c>
      <c r="S94" s="183">
        <v>0</v>
      </c>
      <c r="T94" s="184">
        <f aca="true" t="shared" si="3" ref="T94:T106">S94*H94</f>
        <v>0</v>
      </c>
      <c r="AR94" s="19" t="s">
        <v>293</v>
      </c>
      <c r="AT94" s="19" t="s">
        <v>183</v>
      </c>
      <c r="AU94" s="19" t="s">
        <v>79</v>
      </c>
      <c r="AY94" s="19" t="s">
        <v>181</v>
      </c>
      <c r="BE94" s="185">
        <f aca="true" t="shared" si="4" ref="BE94:BE106">IF(N94="základní",J94,0)</f>
        <v>0</v>
      </c>
      <c r="BF94" s="185">
        <f aca="true" t="shared" si="5" ref="BF94:BF106">IF(N94="snížená",J94,0)</f>
        <v>0</v>
      </c>
      <c r="BG94" s="185">
        <f aca="true" t="shared" si="6" ref="BG94:BG106">IF(N94="zákl. přenesená",J94,0)</f>
        <v>0</v>
      </c>
      <c r="BH94" s="185">
        <f aca="true" t="shared" si="7" ref="BH94:BH106">IF(N94="sníž. přenesená",J94,0)</f>
        <v>0</v>
      </c>
      <c r="BI94" s="185">
        <f aca="true" t="shared" si="8" ref="BI94:BI106">IF(N94="nulová",J94,0)</f>
        <v>0</v>
      </c>
      <c r="BJ94" s="19" t="s">
        <v>77</v>
      </c>
      <c r="BK94" s="185">
        <f aca="true" t="shared" si="9" ref="BK94:BK106">ROUND(I94*H94,2)</f>
        <v>0</v>
      </c>
      <c r="BL94" s="19" t="s">
        <v>293</v>
      </c>
      <c r="BM94" s="19" t="s">
        <v>246</v>
      </c>
    </row>
    <row r="95" spans="2:65" s="1" customFormat="1" ht="22.5" customHeight="1">
      <c r="B95" s="173"/>
      <c r="C95" s="174" t="s">
        <v>228</v>
      </c>
      <c r="D95" s="174" t="s">
        <v>183</v>
      </c>
      <c r="E95" s="175" t="s">
        <v>1119</v>
      </c>
      <c r="F95" s="176" t="s">
        <v>1082</v>
      </c>
      <c r="G95" s="177" t="s">
        <v>815</v>
      </c>
      <c r="H95" s="178">
        <v>1</v>
      </c>
      <c r="I95" s="179"/>
      <c r="J95" s="180">
        <f t="shared" si="0"/>
        <v>0</v>
      </c>
      <c r="K95" s="176" t="s">
        <v>3</v>
      </c>
      <c r="L95" s="36"/>
      <c r="M95" s="181" t="s">
        <v>3</v>
      </c>
      <c r="N95" s="182" t="s">
        <v>41</v>
      </c>
      <c r="O95" s="37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19" t="s">
        <v>293</v>
      </c>
      <c r="AT95" s="19" t="s">
        <v>183</v>
      </c>
      <c r="AU95" s="19" t="s">
        <v>79</v>
      </c>
      <c r="AY95" s="19" t="s">
        <v>181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19" t="s">
        <v>77</v>
      </c>
      <c r="BK95" s="185">
        <f t="shared" si="9"/>
        <v>0</v>
      </c>
      <c r="BL95" s="19" t="s">
        <v>293</v>
      </c>
      <c r="BM95" s="19" t="s">
        <v>258</v>
      </c>
    </row>
    <row r="96" spans="2:65" s="1" customFormat="1" ht="22.5" customHeight="1">
      <c r="B96" s="173"/>
      <c r="C96" s="174" t="s">
        <v>234</v>
      </c>
      <c r="D96" s="174" t="s">
        <v>183</v>
      </c>
      <c r="E96" s="175" t="s">
        <v>1092</v>
      </c>
      <c r="F96" s="176" t="s">
        <v>1045</v>
      </c>
      <c r="G96" s="177" t="s">
        <v>815</v>
      </c>
      <c r="H96" s="178">
        <v>15</v>
      </c>
      <c r="I96" s="179"/>
      <c r="J96" s="180">
        <f t="shared" si="0"/>
        <v>0</v>
      </c>
      <c r="K96" s="176" t="s">
        <v>3</v>
      </c>
      <c r="L96" s="36"/>
      <c r="M96" s="181" t="s">
        <v>3</v>
      </c>
      <c r="N96" s="182" t="s">
        <v>41</v>
      </c>
      <c r="O96" s="37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19" t="s">
        <v>293</v>
      </c>
      <c r="AT96" s="19" t="s">
        <v>183</v>
      </c>
      <c r="AU96" s="19" t="s">
        <v>79</v>
      </c>
      <c r="AY96" s="19" t="s">
        <v>181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9" t="s">
        <v>77</v>
      </c>
      <c r="BK96" s="185">
        <f t="shared" si="9"/>
        <v>0</v>
      </c>
      <c r="BL96" s="19" t="s">
        <v>293</v>
      </c>
      <c r="BM96" s="19" t="s">
        <v>268</v>
      </c>
    </row>
    <row r="97" spans="2:65" s="1" customFormat="1" ht="22.5" customHeight="1">
      <c r="B97" s="173"/>
      <c r="C97" s="174" t="s">
        <v>240</v>
      </c>
      <c r="D97" s="174" t="s">
        <v>183</v>
      </c>
      <c r="E97" s="175" t="s">
        <v>1093</v>
      </c>
      <c r="F97" s="176" t="s">
        <v>1094</v>
      </c>
      <c r="G97" s="177" t="s">
        <v>815</v>
      </c>
      <c r="H97" s="178">
        <v>15</v>
      </c>
      <c r="I97" s="179"/>
      <c r="J97" s="180">
        <f t="shared" si="0"/>
        <v>0</v>
      </c>
      <c r="K97" s="176" t="s">
        <v>3</v>
      </c>
      <c r="L97" s="36"/>
      <c r="M97" s="181" t="s">
        <v>3</v>
      </c>
      <c r="N97" s="182" t="s">
        <v>41</v>
      </c>
      <c r="O97" s="37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19" t="s">
        <v>293</v>
      </c>
      <c r="AT97" s="19" t="s">
        <v>183</v>
      </c>
      <c r="AU97" s="19" t="s">
        <v>79</v>
      </c>
      <c r="AY97" s="19" t="s">
        <v>181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9" t="s">
        <v>77</v>
      </c>
      <c r="BK97" s="185">
        <f t="shared" si="9"/>
        <v>0</v>
      </c>
      <c r="BL97" s="19" t="s">
        <v>293</v>
      </c>
      <c r="BM97" s="19" t="s">
        <v>279</v>
      </c>
    </row>
    <row r="98" spans="2:65" s="1" customFormat="1" ht="22.5" customHeight="1">
      <c r="B98" s="173"/>
      <c r="C98" s="174" t="s">
        <v>246</v>
      </c>
      <c r="D98" s="174" t="s">
        <v>183</v>
      </c>
      <c r="E98" s="175" t="s">
        <v>1120</v>
      </c>
      <c r="F98" s="176" t="s">
        <v>1053</v>
      </c>
      <c r="G98" s="177" t="s">
        <v>401</v>
      </c>
      <c r="H98" s="178">
        <v>1</v>
      </c>
      <c r="I98" s="179"/>
      <c r="J98" s="180">
        <f t="shared" si="0"/>
        <v>0</v>
      </c>
      <c r="K98" s="176" t="s">
        <v>3</v>
      </c>
      <c r="L98" s="36"/>
      <c r="M98" s="181" t="s">
        <v>3</v>
      </c>
      <c r="N98" s="182" t="s">
        <v>41</v>
      </c>
      <c r="O98" s="37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AR98" s="19" t="s">
        <v>293</v>
      </c>
      <c r="AT98" s="19" t="s">
        <v>183</v>
      </c>
      <c r="AU98" s="19" t="s">
        <v>79</v>
      </c>
      <c r="AY98" s="19" t="s">
        <v>181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19" t="s">
        <v>77</v>
      </c>
      <c r="BK98" s="185">
        <f t="shared" si="9"/>
        <v>0</v>
      </c>
      <c r="BL98" s="19" t="s">
        <v>293</v>
      </c>
      <c r="BM98" s="19" t="s">
        <v>293</v>
      </c>
    </row>
    <row r="99" spans="2:65" s="1" customFormat="1" ht="22.5" customHeight="1">
      <c r="B99" s="173"/>
      <c r="C99" s="174" t="s">
        <v>252</v>
      </c>
      <c r="D99" s="174" t="s">
        <v>183</v>
      </c>
      <c r="E99" s="175" t="s">
        <v>1121</v>
      </c>
      <c r="F99" s="176" t="s">
        <v>1097</v>
      </c>
      <c r="G99" s="177" t="s">
        <v>401</v>
      </c>
      <c r="H99" s="178">
        <v>1</v>
      </c>
      <c r="I99" s="179"/>
      <c r="J99" s="180">
        <f t="shared" si="0"/>
        <v>0</v>
      </c>
      <c r="K99" s="176" t="s">
        <v>3</v>
      </c>
      <c r="L99" s="36"/>
      <c r="M99" s="181" t="s">
        <v>3</v>
      </c>
      <c r="N99" s="182" t="s">
        <v>41</v>
      </c>
      <c r="O99" s="37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AR99" s="19" t="s">
        <v>293</v>
      </c>
      <c r="AT99" s="19" t="s">
        <v>183</v>
      </c>
      <c r="AU99" s="19" t="s">
        <v>79</v>
      </c>
      <c r="AY99" s="19" t="s">
        <v>181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19" t="s">
        <v>77</v>
      </c>
      <c r="BK99" s="185">
        <f t="shared" si="9"/>
        <v>0</v>
      </c>
      <c r="BL99" s="19" t="s">
        <v>293</v>
      </c>
      <c r="BM99" s="19" t="s">
        <v>309</v>
      </c>
    </row>
    <row r="100" spans="2:65" s="1" customFormat="1" ht="22.5" customHeight="1">
      <c r="B100" s="173"/>
      <c r="C100" s="174" t="s">
        <v>258</v>
      </c>
      <c r="D100" s="174" t="s">
        <v>183</v>
      </c>
      <c r="E100" s="175" t="s">
        <v>1122</v>
      </c>
      <c r="F100" s="176" t="s">
        <v>1057</v>
      </c>
      <c r="G100" s="177" t="s">
        <v>401</v>
      </c>
      <c r="H100" s="178">
        <v>1</v>
      </c>
      <c r="I100" s="179"/>
      <c r="J100" s="180">
        <f t="shared" si="0"/>
        <v>0</v>
      </c>
      <c r="K100" s="176" t="s">
        <v>3</v>
      </c>
      <c r="L100" s="36"/>
      <c r="M100" s="181" t="s">
        <v>3</v>
      </c>
      <c r="N100" s="182" t="s">
        <v>41</v>
      </c>
      <c r="O100" s="37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AR100" s="19" t="s">
        <v>293</v>
      </c>
      <c r="AT100" s="19" t="s">
        <v>183</v>
      </c>
      <c r="AU100" s="19" t="s">
        <v>79</v>
      </c>
      <c r="AY100" s="19" t="s">
        <v>181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19" t="s">
        <v>77</v>
      </c>
      <c r="BK100" s="185">
        <f t="shared" si="9"/>
        <v>0</v>
      </c>
      <c r="BL100" s="19" t="s">
        <v>293</v>
      </c>
      <c r="BM100" s="19" t="s">
        <v>319</v>
      </c>
    </row>
    <row r="101" spans="2:65" s="1" customFormat="1" ht="22.5" customHeight="1">
      <c r="B101" s="173"/>
      <c r="C101" s="174" t="s">
        <v>264</v>
      </c>
      <c r="D101" s="174" t="s">
        <v>183</v>
      </c>
      <c r="E101" s="175" t="s">
        <v>1058</v>
      </c>
      <c r="F101" s="176" t="s">
        <v>1059</v>
      </c>
      <c r="G101" s="177" t="s">
        <v>401</v>
      </c>
      <c r="H101" s="178">
        <v>1</v>
      </c>
      <c r="I101" s="179"/>
      <c r="J101" s="180">
        <f t="shared" si="0"/>
        <v>0</v>
      </c>
      <c r="K101" s="176" t="s">
        <v>3</v>
      </c>
      <c r="L101" s="36"/>
      <c r="M101" s="181" t="s">
        <v>3</v>
      </c>
      <c r="N101" s="182" t="s">
        <v>41</v>
      </c>
      <c r="O101" s="37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AR101" s="19" t="s">
        <v>293</v>
      </c>
      <c r="AT101" s="19" t="s">
        <v>183</v>
      </c>
      <c r="AU101" s="19" t="s">
        <v>79</v>
      </c>
      <c r="AY101" s="19" t="s">
        <v>181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19" t="s">
        <v>77</v>
      </c>
      <c r="BK101" s="185">
        <f t="shared" si="9"/>
        <v>0</v>
      </c>
      <c r="BL101" s="19" t="s">
        <v>293</v>
      </c>
      <c r="BM101" s="19" t="s">
        <v>327</v>
      </c>
    </row>
    <row r="102" spans="2:65" s="1" customFormat="1" ht="22.5" customHeight="1">
      <c r="B102" s="173"/>
      <c r="C102" s="174" t="s">
        <v>268</v>
      </c>
      <c r="D102" s="174" t="s">
        <v>183</v>
      </c>
      <c r="E102" s="175" t="s">
        <v>1123</v>
      </c>
      <c r="F102" s="176" t="s">
        <v>1061</v>
      </c>
      <c r="G102" s="177" t="s">
        <v>401</v>
      </c>
      <c r="H102" s="178">
        <v>1</v>
      </c>
      <c r="I102" s="179"/>
      <c r="J102" s="180">
        <f t="shared" si="0"/>
        <v>0</v>
      </c>
      <c r="K102" s="176" t="s">
        <v>3</v>
      </c>
      <c r="L102" s="36"/>
      <c r="M102" s="181" t="s">
        <v>3</v>
      </c>
      <c r="N102" s="182" t="s">
        <v>41</v>
      </c>
      <c r="O102" s="37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AR102" s="19" t="s">
        <v>293</v>
      </c>
      <c r="AT102" s="19" t="s">
        <v>183</v>
      </c>
      <c r="AU102" s="19" t="s">
        <v>79</v>
      </c>
      <c r="AY102" s="19" t="s">
        <v>181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19" t="s">
        <v>77</v>
      </c>
      <c r="BK102" s="185">
        <f t="shared" si="9"/>
        <v>0</v>
      </c>
      <c r="BL102" s="19" t="s">
        <v>293</v>
      </c>
      <c r="BM102" s="19" t="s">
        <v>340</v>
      </c>
    </row>
    <row r="103" spans="2:65" s="1" customFormat="1" ht="22.5" customHeight="1">
      <c r="B103" s="173"/>
      <c r="C103" s="174" t="s">
        <v>273</v>
      </c>
      <c r="D103" s="174" t="s">
        <v>183</v>
      </c>
      <c r="E103" s="175" t="s">
        <v>1102</v>
      </c>
      <c r="F103" s="176" t="s">
        <v>1063</v>
      </c>
      <c r="G103" s="177" t="s">
        <v>401</v>
      </c>
      <c r="H103" s="178">
        <v>1</v>
      </c>
      <c r="I103" s="179"/>
      <c r="J103" s="180">
        <f t="shared" si="0"/>
        <v>0</v>
      </c>
      <c r="K103" s="176" t="s">
        <v>3</v>
      </c>
      <c r="L103" s="36"/>
      <c r="M103" s="181" t="s">
        <v>3</v>
      </c>
      <c r="N103" s="182" t="s">
        <v>41</v>
      </c>
      <c r="O103" s="37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AR103" s="19" t="s">
        <v>293</v>
      </c>
      <c r="AT103" s="19" t="s">
        <v>183</v>
      </c>
      <c r="AU103" s="19" t="s">
        <v>79</v>
      </c>
      <c r="AY103" s="19" t="s">
        <v>181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19" t="s">
        <v>77</v>
      </c>
      <c r="BK103" s="185">
        <f t="shared" si="9"/>
        <v>0</v>
      </c>
      <c r="BL103" s="19" t="s">
        <v>293</v>
      </c>
      <c r="BM103" s="19" t="s">
        <v>352</v>
      </c>
    </row>
    <row r="104" spans="2:65" s="1" customFormat="1" ht="22.5" customHeight="1">
      <c r="B104" s="173"/>
      <c r="C104" s="174" t="s">
        <v>279</v>
      </c>
      <c r="D104" s="174" t="s">
        <v>183</v>
      </c>
      <c r="E104" s="175" t="s">
        <v>1124</v>
      </c>
      <c r="F104" s="176" t="s">
        <v>1065</v>
      </c>
      <c r="G104" s="177" t="s">
        <v>401</v>
      </c>
      <c r="H104" s="178">
        <v>1</v>
      </c>
      <c r="I104" s="179"/>
      <c r="J104" s="180">
        <f t="shared" si="0"/>
        <v>0</v>
      </c>
      <c r="K104" s="176" t="s">
        <v>3</v>
      </c>
      <c r="L104" s="36"/>
      <c r="M104" s="181" t="s">
        <v>3</v>
      </c>
      <c r="N104" s="182" t="s">
        <v>41</v>
      </c>
      <c r="O104" s="37"/>
      <c r="P104" s="183">
        <f t="shared" si="1"/>
        <v>0</v>
      </c>
      <c r="Q104" s="183">
        <v>0</v>
      </c>
      <c r="R104" s="183">
        <f t="shared" si="2"/>
        <v>0</v>
      </c>
      <c r="S104" s="183">
        <v>0</v>
      </c>
      <c r="T104" s="184">
        <f t="shared" si="3"/>
        <v>0</v>
      </c>
      <c r="AR104" s="19" t="s">
        <v>293</v>
      </c>
      <c r="AT104" s="19" t="s">
        <v>183</v>
      </c>
      <c r="AU104" s="19" t="s">
        <v>79</v>
      </c>
      <c r="AY104" s="19" t="s">
        <v>181</v>
      </c>
      <c r="BE104" s="185">
        <f t="shared" si="4"/>
        <v>0</v>
      </c>
      <c r="BF104" s="185">
        <f t="shared" si="5"/>
        <v>0</v>
      </c>
      <c r="BG104" s="185">
        <f t="shared" si="6"/>
        <v>0</v>
      </c>
      <c r="BH104" s="185">
        <f t="shared" si="7"/>
        <v>0</v>
      </c>
      <c r="BI104" s="185">
        <f t="shared" si="8"/>
        <v>0</v>
      </c>
      <c r="BJ104" s="19" t="s">
        <v>77</v>
      </c>
      <c r="BK104" s="185">
        <f t="shared" si="9"/>
        <v>0</v>
      </c>
      <c r="BL104" s="19" t="s">
        <v>293</v>
      </c>
      <c r="BM104" s="19" t="s">
        <v>360</v>
      </c>
    </row>
    <row r="105" spans="2:65" s="1" customFormat="1" ht="22.5" customHeight="1">
      <c r="B105" s="173"/>
      <c r="C105" s="174" t="s">
        <v>9</v>
      </c>
      <c r="D105" s="174" t="s">
        <v>183</v>
      </c>
      <c r="E105" s="175" t="s">
        <v>1104</v>
      </c>
      <c r="F105" s="176" t="s">
        <v>1105</v>
      </c>
      <c r="G105" s="177" t="s">
        <v>401</v>
      </c>
      <c r="H105" s="178">
        <v>1</v>
      </c>
      <c r="I105" s="179"/>
      <c r="J105" s="180">
        <f t="shared" si="0"/>
        <v>0</v>
      </c>
      <c r="K105" s="176" t="s">
        <v>3</v>
      </c>
      <c r="L105" s="36"/>
      <c r="M105" s="181" t="s">
        <v>3</v>
      </c>
      <c r="N105" s="182" t="s">
        <v>41</v>
      </c>
      <c r="O105" s="37"/>
      <c r="P105" s="183">
        <f t="shared" si="1"/>
        <v>0</v>
      </c>
      <c r="Q105" s="183">
        <v>0</v>
      </c>
      <c r="R105" s="183">
        <f t="shared" si="2"/>
        <v>0</v>
      </c>
      <c r="S105" s="183">
        <v>0</v>
      </c>
      <c r="T105" s="184">
        <f t="shared" si="3"/>
        <v>0</v>
      </c>
      <c r="AR105" s="19" t="s">
        <v>293</v>
      </c>
      <c r="AT105" s="19" t="s">
        <v>183</v>
      </c>
      <c r="AU105" s="19" t="s">
        <v>79</v>
      </c>
      <c r="AY105" s="19" t="s">
        <v>181</v>
      </c>
      <c r="BE105" s="185">
        <f t="shared" si="4"/>
        <v>0</v>
      </c>
      <c r="BF105" s="185">
        <f t="shared" si="5"/>
        <v>0</v>
      </c>
      <c r="BG105" s="185">
        <f t="shared" si="6"/>
        <v>0</v>
      </c>
      <c r="BH105" s="185">
        <f t="shared" si="7"/>
        <v>0</v>
      </c>
      <c r="BI105" s="185">
        <f t="shared" si="8"/>
        <v>0</v>
      </c>
      <c r="BJ105" s="19" t="s">
        <v>77</v>
      </c>
      <c r="BK105" s="185">
        <f t="shared" si="9"/>
        <v>0</v>
      </c>
      <c r="BL105" s="19" t="s">
        <v>293</v>
      </c>
      <c r="BM105" s="19" t="s">
        <v>371</v>
      </c>
    </row>
    <row r="106" spans="2:65" s="1" customFormat="1" ht="22.5" customHeight="1">
      <c r="B106" s="173"/>
      <c r="C106" s="174" t="s">
        <v>293</v>
      </c>
      <c r="D106" s="174" t="s">
        <v>183</v>
      </c>
      <c r="E106" s="175" t="s">
        <v>1125</v>
      </c>
      <c r="F106" s="176" t="s">
        <v>1107</v>
      </c>
      <c r="G106" s="177" t="s">
        <v>401</v>
      </c>
      <c r="H106" s="178">
        <v>1</v>
      </c>
      <c r="I106" s="179"/>
      <c r="J106" s="180">
        <f t="shared" si="0"/>
        <v>0</v>
      </c>
      <c r="K106" s="176" t="s">
        <v>3</v>
      </c>
      <c r="L106" s="36"/>
      <c r="M106" s="181" t="s">
        <v>3</v>
      </c>
      <c r="N106" s="244" t="s">
        <v>41</v>
      </c>
      <c r="O106" s="245"/>
      <c r="P106" s="246">
        <f t="shared" si="1"/>
        <v>0</v>
      </c>
      <c r="Q106" s="246">
        <v>0</v>
      </c>
      <c r="R106" s="246">
        <f t="shared" si="2"/>
        <v>0</v>
      </c>
      <c r="S106" s="246">
        <v>0</v>
      </c>
      <c r="T106" s="247">
        <f t="shared" si="3"/>
        <v>0</v>
      </c>
      <c r="AR106" s="19" t="s">
        <v>293</v>
      </c>
      <c r="AT106" s="19" t="s">
        <v>183</v>
      </c>
      <c r="AU106" s="19" t="s">
        <v>79</v>
      </c>
      <c r="AY106" s="19" t="s">
        <v>181</v>
      </c>
      <c r="BE106" s="185">
        <f t="shared" si="4"/>
        <v>0</v>
      </c>
      <c r="BF106" s="185">
        <f t="shared" si="5"/>
        <v>0</v>
      </c>
      <c r="BG106" s="185">
        <f t="shared" si="6"/>
        <v>0</v>
      </c>
      <c r="BH106" s="185">
        <f t="shared" si="7"/>
        <v>0</v>
      </c>
      <c r="BI106" s="185">
        <f t="shared" si="8"/>
        <v>0</v>
      </c>
      <c r="BJ106" s="19" t="s">
        <v>77</v>
      </c>
      <c r="BK106" s="185">
        <f t="shared" si="9"/>
        <v>0</v>
      </c>
      <c r="BL106" s="19" t="s">
        <v>293</v>
      </c>
      <c r="BM106" s="19" t="s">
        <v>379</v>
      </c>
    </row>
    <row r="107" spans="2:12" s="1" customFormat="1" ht="6.95" customHeight="1">
      <c r="B107" s="51"/>
      <c r="C107" s="52"/>
      <c r="D107" s="52"/>
      <c r="E107" s="52"/>
      <c r="F107" s="52"/>
      <c r="G107" s="52"/>
      <c r="H107" s="52"/>
      <c r="I107" s="126"/>
      <c r="J107" s="52"/>
      <c r="K107" s="52"/>
      <c r="L107" s="36"/>
    </row>
  </sheetData>
  <autoFilter ref="C85:K85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51"/>
      <c r="C1" s="251"/>
      <c r="D1" s="250" t="s">
        <v>1</v>
      </c>
      <c r="E1" s="251"/>
      <c r="F1" s="252" t="s">
        <v>1233</v>
      </c>
      <c r="G1" s="379" t="s">
        <v>1234</v>
      </c>
      <c r="H1" s="379"/>
      <c r="I1" s="257"/>
      <c r="J1" s="252" t="s">
        <v>1235</v>
      </c>
      <c r="K1" s="250" t="s">
        <v>102</v>
      </c>
      <c r="L1" s="252" t="s">
        <v>1236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98</v>
      </c>
    </row>
    <row r="3" spans="2:46" ht="6.95" customHeight="1">
      <c r="B3" s="20"/>
      <c r="C3" s="21"/>
      <c r="D3" s="21"/>
      <c r="E3" s="21"/>
      <c r="F3" s="21"/>
      <c r="G3" s="21"/>
      <c r="H3" s="21"/>
      <c r="I3" s="103"/>
      <c r="J3" s="21"/>
      <c r="K3" s="22"/>
      <c r="AT3" s="19" t="s">
        <v>79</v>
      </c>
    </row>
    <row r="4" spans="2:46" ht="36.95" customHeight="1">
      <c r="B4" s="23"/>
      <c r="C4" s="24"/>
      <c r="D4" s="25" t="s">
        <v>107</v>
      </c>
      <c r="E4" s="24"/>
      <c r="F4" s="24"/>
      <c r="G4" s="24"/>
      <c r="H4" s="24"/>
      <c r="I4" s="10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04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04"/>
      <c r="J6" s="24"/>
      <c r="K6" s="26"/>
    </row>
    <row r="7" spans="2:11" ht="22.5" customHeight="1">
      <c r="B7" s="23"/>
      <c r="C7" s="24"/>
      <c r="D7" s="24"/>
      <c r="E7" s="380" t="str">
        <f>'Rekapitulace stavby'!K6</f>
        <v>Přístavba prohlížecí místnosti u objektu 005 vrátnice, Odolov</v>
      </c>
      <c r="F7" s="371"/>
      <c r="G7" s="371"/>
      <c r="H7" s="371"/>
      <c r="I7" s="104"/>
      <c r="J7" s="24"/>
      <c r="K7" s="26"/>
    </row>
    <row r="8" spans="2:11" ht="15">
      <c r="B8" s="23"/>
      <c r="C8" s="24"/>
      <c r="D8" s="32" t="s">
        <v>116</v>
      </c>
      <c r="E8" s="24"/>
      <c r="F8" s="24"/>
      <c r="G8" s="24"/>
      <c r="H8" s="24"/>
      <c r="I8" s="104"/>
      <c r="J8" s="24"/>
      <c r="K8" s="26"/>
    </row>
    <row r="9" spans="2:11" s="1" customFormat="1" ht="22.5" customHeight="1">
      <c r="B9" s="36"/>
      <c r="C9" s="37"/>
      <c r="D9" s="37"/>
      <c r="E9" s="380" t="s">
        <v>1015</v>
      </c>
      <c r="F9" s="356"/>
      <c r="G9" s="356"/>
      <c r="H9" s="356"/>
      <c r="I9" s="105"/>
      <c r="J9" s="37"/>
      <c r="K9" s="40"/>
    </row>
    <row r="10" spans="2:11" s="1" customFormat="1" ht="15">
      <c r="B10" s="36"/>
      <c r="C10" s="37"/>
      <c r="D10" s="32" t="s">
        <v>1016</v>
      </c>
      <c r="E10" s="37"/>
      <c r="F10" s="37"/>
      <c r="G10" s="37"/>
      <c r="H10" s="37"/>
      <c r="I10" s="105"/>
      <c r="J10" s="37"/>
      <c r="K10" s="40"/>
    </row>
    <row r="11" spans="2:11" s="1" customFormat="1" ht="36.95" customHeight="1">
      <c r="B11" s="36"/>
      <c r="C11" s="37"/>
      <c r="D11" s="37"/>
      <c r="E11" s="381" t="s">
        <v>1126</v>
      </c>
      <c r="F11" s="356"/>
      <c r="G11" s="356"/>
      <c r="H11" s="356"/>
      <c r="I11" s="105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5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3</v>
      </c>
      <c r="G13" s="37"/>
      <c r="H13" s="37"/>
      <c r="I13" s="106" t="s">
        <v>20</v>
      </c>
      <c r="J13" s="30" t="s">
        <v>3</v>
      </c>
      <c r="K13" s="40"/>
    </row>
    <row r="14" spans="2:11" s="1" customFormat="1" ht="14.45" customHeight="1">
      <c r="B14" s="36"/>
      <c r="C14" s="37"/>
      <c r="D14" s="32" t="s">
        <v>21</v>
      </c>
      <c r="E14" s="37"/>
      <c r="F14" s="30" t="s">
        <v>976</v>
      </c>
      <c r="G14" s="37"/>
      <c r="H14" s="37"/>
      <c r="I14" s="106" t="s">
        <v>23</v>
      </c>
      <c r="J14" s="107" t="str">
        <f>'Rekapitulace stavby'!AN8</f>
        <v>22.11.2016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05"/>
      <c r="J15" s="37"/>
      <c r="K15" s="40"/>
    </row>
    <row r="16" spans="2:11" s="1" customFormat="1" ht="14.45" customHeight="1">
      <c r="B16" s="36"/>
      <c r="C16" s="37"/>
      <c r="D16" s="32" t="s">
        <v>25</v>
      </c>
      <c r="E16" s="37"/>
      <c r="F16" s="37"/>
      <c r="G16" s="37"/>
      <c r="H16" s="37"/>
      <c r="I16" s="106" t="s">
        <v>26</v>
      </c>
      <c r="J16" s="30" t="str">
        <f>IF('Rekapitulace stavby'!AN10="","",'Rekapitulace stavby'!AN10)</f>
        <v/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VS ČR, Praha 4</v>
      </c>
      <c r="F17" s="37"/>
      <c r="G17" s="37"/>
      <c r="H17" s="37"/>
      <c r="I17" s="106" t="s">
        <v>28</v>
      </c>
      <c r="J17" s="30" t="str">
        <f>IF('Rekapitulace stavby'!AN11="","",'Rekapitulace stavby'!AN11)</f>
        <v/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05"/>
      <c r="J18" s="37"/>
      <c r="K18" s="40"/>
    </row>
    <row r="19" spans="2:11" s="1" customFormat="1" ht="14.45" customHeight="1">
      <c r="B19" s="36"/>
      <c r="C19" s="37"/>
      <c r="D19" s="32" t="s">
        <v>29</v>
      </c>
      <c r="E19" s="37"/>
      <c r="F19" s="37"/>
      <c r="G19" s="37"/>
      <c r="H19" s="37"/>
      <c r="I19" s="106" t="s">
        <v>26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06" t="s">
        <v>28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05"/>
      <c r="J21" s="37"/>
      <c r="K21" s="40"/>
    </row>
    <row r="22" spans="2:11" s="1" customFormat="1" ht="14.45" customHeight="1">
      <c r="B22" s="36"/>
      <c r="C22" s="37"/>
      <c r="D22" s="32" t="s">
        <v>31</v>
      </c>
      <c r="E22" s="37"/>
      <c r="F22" s="37"/>
      <c r="G22" s="37"/>
      <c r="H22" s="37"/>
      <c r="I22" s="106" t="s">
        <v>26</v>
      </c>
      <c r="J22" s="30" t="str">
        <f>IF('Rekapitulace stavby'!AN16="","",'Rekapitulace stavby'!AN16)</f>
        <v/>
      </c>
      <c r="K22" s="40"/>
    </row>
    <row r="23" spans="2:11" s="1" customFormat="1" ht="18" customHeight="1">
      <c r="B23" s="36"/>
      <c r="C23" s="37"/>
      <c r="D23" s="37"/>
      <c r="E23" s="30" t="str">
        <f>IF('Rekapitulace stavby'!E17="","",'Rekapitulace stavby'!E17)</f>
        <v>VS ČR OJ věznice Odolov 41, Malé Svatoňovice</v>
      </c>
      <c r="F23" s="37"/>
      <c r="G23" s="37"/>
      <c r="H23" s="37"/>
      <c r="I23" s="106" t="s">
        <v>28</v>
      </c>
      <c r="J23" s="30" t="str">
        <f>IF('Rekapitulace stavby'!AN17="","",'Rekapitulace stavby'!AN17)</f>
        <v/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05"/>
      <c r="J24" s="37"/>
      <c r="K24" s="40"/>
    </row>
    <row r="25" spans="2:11" s="1" customFormat="1" ht="14.45" customHeight="1">
      <c r="B25" s="36"/>
      <c r="C25" s="37"/>
      <c r="D25" s="32" t="s">
        <v>34</v>
      </c>
      <c r="E25" s="37"/>
      <c r="F25" s="37"/>
      <c r="G25" s="37"/>
      <c r="H25" s="37"/>
      <c r="I25" s="105"/>
      <c r="J25" s="37"/>
      <c r="K25" s="40"/>
    </row>
    <row r="26" spans="2:11" s="7" customFormat="1" ht="22.5" customHeight="1">
      <c r="B26" s="108"/>
      <c r="C26" s="109"/>
      <c r="D26" s="109"/>
      <c r="E26" s="374" t="s">
        <v>3</v>
      </c>
      <c r="F26" s="382"/>
      <c r="G26" s="382"/>
      <c r="H26" s="382"/>
      <c r="I26" s="110"/>
      <c r="J26" s="109"/>
      <c r="K26" s="111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05"/>
      <c r="J27" s="37"/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12"/>
      <c r="J28" s="63"/>
      <c r="K28" s="113"/>
    </row>
    <row r="29" spans="2:11" s="1" customFormat="1" ht="25.35" customHeight="1">
      <c r="B29" s="36"/>
      <c r="C29" s="37"/>
      <c r="D29" s="114" t="s">
        <v>36</v>
      </c>
      <c r="E29" s="37"/>
      <c r="F29" s="37"/>
      <c r="G29" s="37"/>
      <c r="H29" s="37"/>
      <c r="I29" s="105"/>
      <c r="J29" s="115">
        <f>ROUND(J86,2)</f>
        <v>0</v>
      </c>
      <c r="K29" s="40"/>
    </row>
    <row r="30" spans="2:11" s="1" customFormat="1" ht="6.95" customHeight="1">
      <c r="B30" s="36"/>
      <c r="C30" s="37"/>
      <c r="D30" s="63"/>
      <c r="E30" s="63"/>
      <c r="F30" s="63"/>
      <c r="G30" s="63"/>
      <c r="H30" s="63"/>
      <c r="I30" s="112"/>
      <c r="J30" s="63"/>
      <c r="K30" s="113"/>
    </row>
    <row r="31" spans="2:11" s="1" customFormat="1" ht="14.45" customHeight="1">
      <c r="B31" s="36"/>
      <c r="C31" s="37"/>
      <c r="D31" s="37"/>
      <c r="E31" s="37"/>
      <c r="F31" s="41" t="s">
        <v>38</v>
      </c>
      <c r="G31" s="37"/>
      <c r="H31" s="37"/>
      <c r="I31" s="116" t="s">
        <v>37</v>
      </c>
      <c r="J31" s="41" t="s">
        <v>39</v>
      </c>
      <c r="K31" s="40"/>
    </row>
    <row r="32" spans="2:11" s="1" customFormat="1" ht="14.45" customHeight="1">
      <c r="B32" s="36"/>
      <c r="C32" s="37"/>
      <c r="D32" s="44" t="s">
        <v>40</v>
      </c>
      <c r="E32" s="44" t="s">
        <v>41</v>
      </c>
      <c r="F32" s="117">
        <f>ROUND(SUM(BE86:BE113),2)</f>
        <v>0</v>
      </c>
      <c r="G32" s="37"/>
      <c r="H32" s="37"/>
      <c r="I32" s="118">
        <v>0.21</v>
      </c>
      <c r="J32" s="117">
        <f>ROUND(ROUND((SUM(BE86:BE113)),2)*I32,2)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42</v>
      </c>
      <c r="F33" s="117">
        <f>ROUND(SUM(BF86:BF113),2)</f>
        <v>0</v>
      </c>
      <c r="G33" s="37"/>
      <c r="H33" s="37"/>
      <c r="I33" s="118">
        <v>0.15</v>
      </c>
      <c r="J33" s="117">
        <f>ROUND(ROUND((SUM(BF86:BF113)),2)*I33,2)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17">
        <f>ROUND(SUM(BG86:BG113),2)</f>
        <v>0</v>
      </c>
      <c r="G34" s="37"/>
      <c r="H34" s="37"/>
      <c r="I34" s="118">
        <v>0.21</v>
      </c>
      <c r="J34" s="117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44</v>
      </c>
      <c r="F35" s="117">
        <f>ROUND(SUM(BH86:BH113),2)</f>
        <v>0</v>
      </c>
      <c r="G35" s="37"/>
      <c r="H35" s="37"/>
      <c r="I35" s="118">
        <v>0.15</v>
      </c>
      <c r="J35" s="117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45</v>
      </c>
      <c r="F36" s="117">
        <f>ROUND(SUM(BI86:BI113),2)</f>
        <v>0</v>
      </c>
      <c r="G36" s="37"/>
      <c r="H36" s="37"/>
      <c r="I36" s="118">
        <v>0</v>
      </c>
      <c r="J36" s="117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05"/>
      <c r="J37" s="37"/>
      <c r="K37" s="40"/>
    </row>
    <row r="38" spans="2:11" s="1" customFormat="1" ht="25.35" customHeight="1">
      <c r="B38" s="36"/>
      <c r="C38" s="119"/>
      <c r="D38" s="120" t="s">
        <v>46</v>
      </c>
      <c r="E38" s="67"/>
      <c r="F38" s="67"/>
      <c r="G38" s="121" t="s">
        <v>47</v>
      </c>
      <c r="H38" s="122" t="s">
        <v>48</v>
      </c>
      <c r="I38" s="123"/>
      <c r="J38" s="124">
        <f>SUM(J29:J36)</f>
        <v>0</v>
      </c>
      <c r="K38" s="125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26"/>
      <c r="J39" s="52"/>
      <c r="K39" s="53"/>
    </row>
    <row r="43" spans="2:11" s="1" customFormat="1" ht="6.95" customHeight="1">
      <c r="B43" s="54"/>
      <c r="C43" s="55"/>
      <c r="D43" s="55"/>
      <c r="E43" s="55"/>
      <c r="F43" s="55"/>
      <c r="G43" s="55"/>
      <c r="H43" s="55"/>
      <c r="I43" s="127"/>
      <c r="J43" s="55"/>
      <c r="K43" s="128"/>
    </row>
    <row r="44" spans="2:11" s="1" customFormat="1" ht="36.95" customHeight="1">
      <c r="B44" s="36"/>
      <c r="C44" s="25" t="s">
        <v>134</v>
      </c>
      <c r="D44" s="37"/>
      <c r="E44" s="37"/>
      <c r="F44" s="37"/>
      <c r="G44" s="37"/>
      <c r="H44" s="37"/>
      <c r="I44" s="105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05"/>
      <c r="J45" s="37"/>
      <c r="K45" s="40"/>
    </row>
    <row r="46" spans="2:11" s="1" customFormat="1" ht="14.45" customHeight="1">
      <c r="B46" s="36"/>
      <c r="C46" s="32" t="s">
        <v>17</v>
      </c>
      <c r="D46" s="37"/>
      <c r="E46" s="37"/>
      <c r="F46" s="37"/>
      <c r="G46" s="37"/>
      <c r="H46" s="37"/>
      <c r="I46" s="105"/>
      <c r="J46" s="37"/>
      <c r="K46" s="40"/>
    </row>
    <row r="47" spans="2:11" s="1" customFormat="1" ht="22.5" customHeight="1">
      <c r="B47" s="36"/>
      <c r="C47" s="37"/>
      <c r="D47" s="37"/>
      <c r="E47" s="380" t="str">
        <f>E7</f>
        <v>Přístavba prohlížecí místnosti u objektu 005 vrátnice, Odolov</v>
      </c>
      <c r="F47" s="356"/>
      <c r="G47" s="356"/>
      <c r="H47" s="356"/>
      <c r="I47" s="105"/>
      <c r="J47" s="37"/>
      <c r="K47" s="40"/>
    </row>
    <row r="48" spans="2:11" ht="15">
      <c r="B48" s="23"/>
      <c r="C48" s="32" t="s">
        <v>116</v>
      </c>
      <c r="D48" s="24"/>
      <c r="E48" s="24"/>
      <c r="F48" s="24"/>
      <c r="G48" s="24"/>
      <c r="H48" s="24"/>
      <c r="I48" s="104"/>
      <c r="J48" s="24"/>
      <c r="K48" s="26"/>
    </row>
    <row r="49" spans="2:11" s="1" customFormat="1" ht="22.5" customHeight="1">
      <c r="B49" s="36"/>
      <c r="C49" s="37"/>
      <c r="D49" s="37"/>
      <c r="E49" s="380" t="s">
        <v>1015</v>
      </c>
      <c r="F49" s="356"/>
      <c r="G49" s="356"/>
      <c r="H49" s="356"/>
      <c r="I49" s="105"/>
      <c r="J49" s="37"/>
      <c r="K49" s="40"/>
    </row>
    <row r="50" spans="2:11" s="1" customFormat="1" ht="14.45" customHeight="1">
      <c r="B50" s="36"/>
      <c r="C50" s="32" t="s">
        <v>1016</v>
      </c>
      <c r="D50" s="37"/>
      <c r="E50" s="37"/>
      <c r="F50" s="37"/>
      <c r="G50" s="37"/>
      <c r="H50" s="37"/>
      <c r="I50" s="105"/>
      <c r="J50" s="37"/>
      <c r="K50" s="40"/>
    </row>
    <row r="51" spans="2:11" s="1" customFormat="1" ht="23.25" customHeight="1">
      <c r="B51" s="36"/>
      <c r="C51" s="37"/>
      <c r="D51" s="37"/>
      <c r="E51" s="381" t="str">
        <f>E11</f>
        <v>003-4 - Elektronická zabezpečovací signalizace (EZS)</v>
      </c>
      <c r="F51" s="356"/>
      <c r="G51" s="356"/>
      <c r="H51" s="356"/>
      <c r="I51" s="105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05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 xml:space="preserve"> </v>
      </c>
      <c r="G53" s="37"/>
      <c r="H53" s="37"/>
      <c r="I53" s="106" t="s">
        <v>23</v>
      </c>
      <c r="J53" s="107" t="str">
        <f>IF(J14="","",J14)</f>
        <v>22.11.2016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05"/>
      <c r="J54" s="37"/>
      <c r="K54" s="40"/>
    </row>
    <row r="55" spans="2:11" s="1" customFormat="1" ht="15">
      <c r="B55" s="36"/>
      <c r="C55" s="32" t="s">
        <v>25</v>
      </c>
      <c r="D55" s="37"/>
      <c r="E55" s="37"/>
      <c r="F55" s="30" t="str">
        <f>E17</f>
        <v>VS ČR, Praha 4</v>
      </c>
      <c r="G55" s="37"/>
      <c r="H55" s="37"/>
      <c r="I55" s="106" t="s">
        <v>31</v>
      </c>
      <c r="J55" s="30" t="str">
        <f>E23</f>
        <v>VS ČR OJ věznice Odolov 41, Malé Svatoňovice</v>
      </c>
      <c r="K55" s="40"/>
    </row>
    <row r="56" spans="2:11" s="1" customFormat="1" ht="14.45" customHeight="1">
      <c r="B56" s="36"/>
      <c r="C56" s="32" t="s">
        <v>29</v>
      </c>
      <c r="D56" s="37"/>
      <c r="E56" s="37"/>
      <c r="F56" s="30" t="str">
        <f>IF(E20="","",E20)</f>
        <v/>
      </c>
      <c r="G56" s="37"/>
      <c r="H56" s="37"/>
      <c r="I56" s="105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05"/>
      <c r="J57" s="37"/>
      <c r="K57" s="40"/>
    </row>
    <row r="58" spans="2:11" s="1" customFormat="1" ht="29.25" customHeight="1">
      <c r="B58" s="36"/>
      <c r="C58" s="129" t="s">
        <v>135</v>
      </c>
      <c r="D58" s="119"/>
      <c r="E58" s="119"/>
      <c r="F58" s="119"/>
      <c r="G58" s="119"/>
      <c r="H58" s="119"/>
      <c r="I58" s="130"/>
      <c r="J58" s="131" t="s">
        <v>136</v>
      </c>
      <c r="K58" s="132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05"/>
      <c r="J59" s="37"/>
      <c r="K59" s="40"/>
    </row>
    <row r="60" spans="2:47" s="1" customFormat="1" ht="29.25" customHeight="1">
      <c r="B60" s="36"/>
      <c r="C60" s="133" t="s">
        <v>137</v>
      </c>
      <c r="D60" s="37"/>
      <c r="E60" s="37"/>
      <c r="F60" s="37"/>
      <c r="G60" s="37"/>
      <c r="H60" s="37"/>
      <c r="I60" s="105"/>
      <c r="J60" s="115">
        <f>J86</f>
        <v>0</v>
      </c>
      <c r="K60" s="40"/>
      <c r="AU60" s="19" t="s">
        <v>138</v>
      </c>
    </row>
    <row r="61" spans="2:11" s="8" customFormat="1" ht="24.95" customHeight="1">
      <c r="B61" s="134"/>
      <c r="C61" s="135"/>
      <c r="D61" s="136" t="s">
        <v>1127</v>
      </c>
      <c r="E61" s="137"/>
      <c r="F61" s="137"/>
      <c r="G61" s="137"/>
      <c r="H61" s="137"/>
      <c r="I61" s="138"/>
      <c r="J61" s="139">
        <f>J87</f>
        <v>0</v>
      </c>
      <c r="K61" s="140"/>
    </row>
    <row r="62" spans="2:11" s="9" customFormat="1" ht="19.9" customHeight="1">
      <c r="B62" s="141"/>
      <c r="C62" s="142"/>
      <c r="D62" s="143" t="s">
        <v>1128</v>
      </c>
      <c r="E62" s="144"/>
      <c r="F62" s="144"/>
      <c r="G62" s="144"/>
      <c r="H62" s="144"/>
      <c r="I62" s="145"/>
      <c r="J62" s="146">
        <f>J88</f>
        <v>0</v>
      </c>
      <c r="K62" s="147"/>
    </row>
    <row r="63" spans="2:11" s="9" customFormat="1" ht="19.9" customHeight="1">
      <c r="B63" s="141"/>
      <c r="C63" s="142"/>
      <c r="D63" s="143" t="s">
        <v>1129</v>
      </c>
      <c r="E63" s="144"/>
      <c r="F63" s="144"/>
      <c r="G63" s="144"/>
      <c r="H63" s="144"/>
      <c r="I63" s="145"/>
      <c r="J63" s="146">
        <f>J92</f>
        <v>0</v>
      </c>
      <c r="K63" s="147"/>
    </row>
    <row r="64" spans="2:11" s="9" customFormat="1" ht="19.9" customHeight="1">
      <c r="B64" s="141"/>
      <c r="C64" s="142"/>
      <c r="D64" s="143" t="s">
        <v>1130</v>
      </c>
      <c r="E64" s="144"/>
      <c r="F64" s="144"/>
      <c r="G64" s="144"/>
      <c r="H64" s="144"/>
      <c r="I64" s="145"/>
      <c r="J64" s="146">
        <f>J104</f>
        <v>0</v>
      </c>
      <c r="K64" s="147"/>
    </row>
    <row r="65" spans="2:11" s="1" customFormat="1" ht="21.75" customHeight="1">
      <c r="B65" s="36"/>
      <c r="C65" s="37"/>
      <c r="D65" s="37"/>
      <c r="E65" s="37"/>
      <c r="F65" s="37"/>
      <c r="G65" s="37"/>
      <c r="H65" s="37"/>
      <c r="I65" s="105"/>
      <c r="J65" s="37"/>
      <c r="K65" s="40"/>
    </row>
    <row r="66" spans="2:11" s="1" customFormat="1" ht="6.95" customHeight="1">
      <c r="B66" s="51"/>
      <c r="C66" s="52"/>
      <c r="D66" s="52"/>
      <c r="E66" s="52"/>
      <c r="F66" s="52"/>
      <c r="G66" s="52"/>
      <c r="H66" s="52"/>
      <c r="I66" s="126"/>
      <c r="J66" s="52"/>
      <c r="K66" s="53"/>
    </row>
    <row r="70" spans="2:12" s="1" customFormat="1" ht="6.95" customHeight="1">
      <c r="B70" s="54"/>
      <c r="C70" s="55"/>
      <c r="D70" s="55"/>
      <c r="E70" s="55"/>
      <c r="F70" s="55"/>
      <c r="G70" s="55"/>
      <c r="H70" s="55"/>
      <c r="I70" s="127"/>
      <c r="J70" s="55"/>
      <c r="K70" s="55"/>
      <c r="L70" s="36"/>
    </row>
    <row r="71" spans="2:12" s="1" customFormat="1" ht="36.95" customHeight="1">
      <c r="B71" s="36"/>
      <c r="C71" s="56" t="s">
        <v>165</v>
      </c>
      <c r="L71" s="36"/>
    </row>
    <row r="72" spans="2:12" s="1" customFormat="1" ht="6.95" customHeight="1">
      <c r="B72" s="36"/>
      <c r="L72" s="36"/>
    </row>
    <row r="73" spans="2:12" s="1" customFormat="1" ht="14.45" customHeight="1">
      <c r="B73" s="36"/>
      <c r="C73" s="58" t="s">
        <v>17</v>
      </c>
      <c r="L73" s="36"/>
    </row>
    <row r="74" spans="2:12" s="1" customFormat="1" ht="22.5" customHeight="1">
      <c r="B74" s="36"/>
      <c r="E74" s="378" t="str">
        <f>E7</f>
        <v>Přístavba prohlížecí místnosti u objektu 005 vrátnice, Odolov</v>
      </c>
      <c r="F74" s="351"/>
      <c r="G74" s="351"/>
      <c r="H74" s="351"/>
      <c r="L74" s="36"/>
    </row>
    <row r="75" spans="2:12" ht="15">
      <c r="B75" s="23"/>
      <c r="C75" s="58" t="s">
        <v>116</v>
      </c>
      <c r="L75" s="23"/>
    </row>
    <row r="76" spans="2:12" s="1" customFormat="1" ht="22.5" customHeight="1">
      <c r="B76" s="36"/>
      <c r="E76" s="378" t="s">
        <v>1015</v>
      </c>
      <c r="F76" s="351"/>
      <c r="G76" s="351"/>
      <c r="H76" s="351"/>
      <c r="L76" s="36"/>
    </row>
    <row r="77" spans="2:12" s="1" customFormat="1" ht="14.45" customHeight="1">
      <c r="B77" s="36"/>
      <c r="C77" s="58" t="s">
        <v>1016</v>
      </c>
      <c r="L77" s="36"/>
    </row>
    <row r="78" spans="2:12" s="1" customFormat="1" ht="23.25" customHeight="1">
      <c r="B78" s="36"/>
      <c r="E78" s="348" t="str">
        <f>E11</f>
        <v>003-4 - Elektronická zabezpečovací signalizace (EZS)</v>
      </c>
      <c r="F78" s="351"/>
      <c r="G78" s="351"/>
      <c r="H78" s="351"/>
      <c r="L78" s="36"/>
    </row>
    <row r="79" spans="2:12" s="1" customFormat="1" ht="6.95" customHeight="1">
      <c r="B79" s="36"/>
      <c r="L79" s="36"/>
    </row>
    <row r="80" spans="2:12" s="1" customFormat="1" ht="18" customHeight="1">
      <c r="B80" s="36"/>
      <c r="C80" s="58" t="s">
        <v>21</v>
      </c>
      <c r="F80" s="148" t="str">
        <f>F14</f>
        <v xml:space="preserve"> </v>
      </c>
      <c r="I80" s="149" t="s">
        <v>23</v>
      </c>
      <c r="J80" s="62" t="str">
        <f>IF(J14="","",J14)</f>
        <v>22.11.2016</v>
      </c>
      <c r="L80" s="36"/>
    </row>
    <row r="81" spans="2:12" s="1" customFormat="1" ht="6.95" customHeight="1">
      <c r="B81" s="36"/>
      <c r="L81" s="36"/>
    </row>
    <row r="82" spans="2:12" s="1" customFormat="1" ht="15">
      <c r="B82" s="36"/>
      <c r="C82" s="58" t="s">
        <v>25</v>
      </c>
      <c r="F82" s="148" t="str">
        <f>E17</f>
        <v>VS ČR, Praha 4</v>
      </c>
      <c r="I82" s="149" t="s">
        <v>31</v>
      </c>
      <c r="J82" s="148" t="str">
        <f>E23</f>
        <v>VS ČR OJ věznice Odolov 41, Malé Svatoňovice</v>
      </c>
      <c r="L82" s="36"/>
    </row>
    <row r="83" spans="2:12" s="1" customFormat="1" ht="14.45" customHeight="1">
      <c r="B83" s="36"/>
      <c r="C83" s="58" t="s">
        <v>29</v>
      </c>
      <c r="F83" s="148" t="str">
        <f>IF(E20="","",E20)</f>
        <v/>
      </c>
      <c r="L83" s="36"/>
    </row>
    <row r="84" spans="2:12" s="1" customFormat="1" ht="10.35" customHeight="1">
      <c r="B84" s="36"/>
      <c r="L84" s="36"/>
    </row>
    <row r="85" spans="2:20" s="10" customFormat="1" ht="29.25" customHeight="1">
      <c r="B85" s="150"/>
      <c r="C85" s="151" t="s">
        <v>166</v>
      </c>
      <c r="D85" s="152" t="s">
        <v>55</v>
      </c>
      <c r="E85" s="152" t="s">
        <v>51</v>
      </c>
      <c r="F85" s="152" t="s">
        <v>167</v>
      </c>
      <c r="G85" s="152" t="s">
        <v>168</v>
      </c>
      <c r="H85" s="152" t="s">
        <v>169</v>
      </c>
      <c r="I85" s="153" t="s">
        <v>170</v>
      </c>
      <c r="J85" s="152" t="s">
        <v>136</v>
      </c>
      <c r="K85" s="154" t="s">
        <v>171</v>
      </c>
      <c r="L85" s="150"/>
      <c r="M85" s="69" t="s">
        <v>172</v>
      </c>
      <c r="N85" s="70" t="s">
        <v>40</v>
      </c>
      <c r="O85" s="70" t="s">
        <v>173</v>
      </c>
      <c r="P85" s="70" t="s">
        <v>174</v>
      </c>
      <c r="Q85" s="70" t="s">
        <v>175</v>
      </c>
      <c r="R85" s="70" t="s">
        <v>176</v>
      </c>
      <c r="S85" s="70" t="s">
        <v>177</v>
      </c>
      <c r="T85" s="71" t="s">
        <v>178</v>
      </c>
    </row>
    <row r="86" spans="2:63" s="1" customFormat="1" ht="29.25" customHeight="1">
      <c r="B86" s="36"/>
      <c r="C86" s="73" t="s">
        <v>137</v>
      </c>
      <c r="J86" s="155">
        <f>BK86</f>
        <v>0</v>
      </c>
      <c r="L86" s="36"/>
      <c r="M86" s="72"/>
      <c r="N86" s="63"/>
      <c r="O86" s="63"/>
      <c r="P86" s="156">
        <f>P87</f>
        <v>0</v>
      </c>
      <c r="Q86" s="63"/>
      <c r="R86" s="156">
        <f>R87</f>
        <v>0</v>
      </c>
      <c r="S86" s="63"/>
      <c r="T86" s="157">
        <f>T87</f>
        <v>0</v>
      </c>
      <c r="AT86" s="19" t="s">
        <v>69</v>
      </c>
      <c r="AU86" s="19" t="s">
        <v>138</v>
      </c>
      <c r="BK86" s="158">
        <f>BK87</f>
        <v>0</v>
      </c>
    </row>
    <row r="87" spans="2:63" s="11" customFormat="1" ht="37.35" customHeight="1">
      <c r="B87" s="159"/>
      <c r="D87" s="160" t="s">
        <v>69</v>
      </c>
      <c r="E87" s="161" t="s">
        <v>980</v>
      </c>
      <c r="F87" s="161" t="s">
        <v>1131</v>
      </c>
      <c r="I87" s="162"/>
      <c r="J87" s="163">
        <f>BK87</f>
        <v>0</v>
      </c>
      <c r="L87" s="159"/>
      <c r="M87" s="164"/>
      <c r="N87" s="165"/>
      <c r="O87" s="165"/>
      <c r="P87" s="166">
        <f>P88+P92+P104</f>
        <v>0</v>
      </c>
      <c r="Q87" s="165"/>
      <c r="R87" s="166">
        <f>R88+R92+R104</f>
        <v>0</v>
      </c>
      <c r="S87" s="165"/>
      <c r="T87" s="167">
        <f>T88+T92+T104</f>
        <v>0</v>
      </c>
      <c r="AR87" s="160" t="s">
        <v>79</v>
      </c>
      <c r="AT87" s="168" t="s">
        <v>69</v>
      </c>
      <c r="AU87" s="168" t="s">
        <v>70</v>
      </c>
      <c r="AY87" s="160" t="s">
        <v>181</v>
      </c>
      <c r="BK87" s="169">
        <f>BK88+BK92+BK104</f>
        <v>0</v>
      </c>
    </row>
    <row r="88" spans="2:63" s="11" customFormat="1" ht="19.9" customHeight="1">
      <c r="B88" s="159"/>
      <c r="D88" s="170" t="s">
        <v>69</v>
      </c>
      <c r="E88" s="171" t="s">
        <v>984</v>
      </c>
      <c r="F88" s="171" t="s">
        <v>1132</v>
      </c>
      <c r="I88" s="162"/>
      <c r="J88" s="172">
        <f>BK88</f>
        <v>0</v>
      </c>
      <c r="L88" s="159"/>
      <c r="M88" s="164"/>
      <c r="N88" s="165"/>
      <c r="O88" s="165"/>
      <c r="P88" s="166">
        <f>SUM(P89:P91)</f>
        <v>0</v>
      </c>
      <c r="Q88" s="165"/>
      <c r="R88" s="166">
        <f>SUM(R89:R91)</f>
        <v>0</v>
      </c>
      <c r="S88" s="165"/>
      <c r="T88" s="167">
        <f>SUM(T89:T91)</f>
        <v>0</v>
      </c>
      <c r="AR88" s="160" t="s">
        <v>79</v>
      </c>
      <c r="AT88" s="168" t="s">
        <v>69</v>
      </c>
      <c r="AU88" s="168" t="s">
        <v>77</v>
      </c>
      <c r="AY88" s="160" t="s">
        <v>181</v>
      </c>
      <c r="BK88" s="169">
        <f>SUM(BK89:BK91)</f>
        <v>0</v>
      </c>
    </row>
    <row r="89" spans="2:65" s="1" customFormat="1" ht="22.5" customHeight="1">
      <c r="B89" s="173"/>
      <c r="C89" s="174" t="s">
        <v>77</v>
      </c>
      <c r="D89" s="174" t="s">
        <v>183</v>
      </c>
      <c r="E89" s="175" t="s">
        <v>1133</v>
      </c>
      <c r="F89" s="176" t="s">
        <v>1134</v>
      </c>
      <c r="G89" s="177" t="s">
        <v>815</v>
      </c>
      <c r="H89" s="178">
        <v>2</v>
      </c>
      <c r="I89" s="179"/>
      <c r="J89" s="180">
        <f>ROUND(I89*H89,2)</f>
        <v>0</v>
      </c>
      <c r="K89" s="176" t="s">
        <v>3</v>
      </c>
      <c r="L89" s="36"/>
      <c r="M89" s="181" t="s">
        <v>3</v>
      </c>
      <c r="N89" s="182" t="s">
        <v>41</v>
      </c>
      <c r="O89" s="37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AR89" s="19" t="s">
        <v>293</v>
      </c>
      <c r="AT89" s="19" t="s">
        <v>183</v>
      </c>
      <c r="AU89" s="19" t="s">
        <v>79</v>
      </c>
      <c r="AY89" s="19" t="s">
        <v>181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9" t="s">
        <v>77</v>
      </c>
      <c r="BK89" s="185">
        <f>ROUND(I89*H89,2)</f>
        <v>0</v>
      </c>
      <c r="BL89" s="19" t="s">
        <v>293</v>
      </c>
      <c r="BM89" s="19" t="s">
        <v>79</v>
      </c>
    </row>
    <row r="90" spans="2:65" s="1" customFormat="1" ht="57" customHeight="1">
      <c r="B90" s="173"/>
      <c r="C90" s="174" t="s">
        <v>79</v>
      </c>
      <c r="D90" s="174" t="s">
        <v>183</v>
      </c>
      <c r="E90" s="175" t="s">
        <v>1135</v>
      </c>
      <c r="F90" s="176" t="s">
        <v>1136</v>
      </c>
      <c r="G90" s="177" t="s">
        <v>815</v>
      </c>
      <c r="H90" s="178">
        <v>3</v>
      </c>
      <c r="I90" s="179"/>
      <c r="J90" s="180">
        <f>ROUND(I90*H90,2)</f>
        <v>0</v>
      </c>
      <c r="K90" s="176" t="s">
        <v>3</v>
      </c>
      <c r="L90" s="36"/>
      <c r="M90" s="181" t="s">
        <v>3</v>
      </c>
      <c r="N90" s="182" t="s">
        <v>41</v>
      </c>
      <c r="O90" s="37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AR90" s="19" t="s">
        <v>293</v>
      </c>
      <c r="AT90" s="19" t="s">
        <v>183</v>
      </c>
      <c r="AU90" s="19" t="s">
        <v>79</v>
      </c>
      <c r="AY90" s="19" t="s">
        <v>181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9" t="s">
        <v>77</v>
      </c>
      <c r="BK90" s="185">
        <f>ROUND(I90*H90,2)</f>
        <v>0</v>
      </c>
      <c r="BL90" s="19" t="s">
        <v>293</v>
      </c>
      <c r="BM90" s="19" t="s">
        <v>188</v>
      </c>
    </row>
    <row r="91" spans="2:65" s="1" customFormat="1" ht="31.5" customHeight="1">
      <c r="B91" s="173"/>
      <c r="C91" s="174" t="s">
        <v>205</v>
      </c>
      <c r="D91" s="174" t="s">
        <v>183</v>
      </c>
      <c r="E91" s="175" t="s">
        <v>1137</v>
      </c>
      <c r="F91" s="176" t="s">
        <v>1138</v>
      </c>
      <c r="G91" s="177" t="s">
        <v>815</v>
      </c>
      <c r="H91" s="178">
        <v>1</v>
      </c>
      <c r="I91" s="179"/>
      <c r="J91" s="180">
        <f>ROUND(I91*H91,2)</f>
        <v>0</v>
      </c>
      <c r="K91" s="176" t="s">
        <v>3</v>
      </c>
      <c r="L91" s="36"/>
      <c r="M91" s="181" t="s">
        <v>3</v>
      </c>
      <c r="N91" s="182" t="s">
        <v>41</v>
      </c>
      <c r="O91" s="37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19" t="s">
        <v>293</v>
      </c>
      <c r="AT91" s="19" t="s">
        <v>183</v>
      </c>
      <c r="AU91" s="19" t="s">
        <v>79</v>
      </c>
      <c r="AY91" s="19" t="s">
        <v>181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9" t="s">
        <v>77</v>
      </c>
      <c r="BK91" s="185">
        <f>ROUND(I91*H91,2)</f>
        <v>0</v>
      </c>
      <c r="BL91" s="19" t="s">
        <v>293</v>
      </c>
      <c r="BM91" s="19" t="s">
        <v>234</v>
      </c>
    </row>
    <row r="92" spans="2:63" s="11" customFormat="1" ht="29.85" customHeight="1">
      <c r="B92" s="159"/>
      <c r="D92" s="170" t="s">
        <v>69</v>
      </c>
      <c r="E92" s="171" t="s">
        <v>1007</v>
      </c>
      <c r="F92" s="171" t="s">
        <v>1087</v>
      </c>
      <c r="I92" s="162"/>
      <c r="J92" s="172">
        <f>BK92</f>
        <v>0</v>
      </c>
      <c r="L92" s="159"/>
      <c r="M92" s="164"/>
      <c r="N92" s="165"/>
      <c r="O92" s="165"/>
      <c r="P92" s="166">
        <f>SUM(P93:P103)</f>
        <v>0</v>
      </c>
      <c r="Q92" s="165"/>
      <c r="R92" s="166">
        <f>SUM(R93:R103)</f>
        <v>0</v>
      </c>
      <c r="S92" s="165"/>
      <c r="T92" s="167">
        <f>SUM(T93:T103)</f>
        <v>0</v>
      </c>
      <c r="AR92" s="160" t="s">
        <v>79</v>
      </c>
      <c r="AT92" s="168" t="s">
        <v>69</v>
      </c>
      <c r="AU92" s="168" t="s">
        <v>77</v>
      </c>
      <c r="AY92" s="160" t="s">
        <v>181</v>
      </c>
      <c r="BK92" s="169">
        <f>SUM(BK93:BK103)</f>
        <v>0</v>
      </c>
    </row>
    <row r="93" spans="2:65" s="1" customFormat="1" ht="22.5" customHeight="1">
      <c r="B93" s="173"/>
      <c r="C93" s="174" t="s">
        <v>188</v>
      </c>
      <c r="D93" s="174" t="s">
        <v>183</v>
      </c>
      <c r="E93" s="175" t="s">
        <v>1139</v>
      </c>
      <c r="F93" s="176" t="s">
        <v>1140</v>
      </c>
      <c r="G93" s="177" t="s">
        <v>243</v>
      </c>
      <c r="H93" s="178">
        <v>22</v>
      </c>
      <c r="I93" s="179"/>
      <c r="J93" s="180">
        <f aca="true" t="shared" si="0" ref="J93:J103">ROUND(I93*H93,2)</f>
        <v>0</v>
      </c>
      <c r="K93" s="176" t="s">
        <v>3</v>
      </c>
      <c r="L93" s="36"/>
      <c r="M93" s="181" t="s">
        <v>3</v>
      </c>
      <c r="N93" s="182" t="s">
        <v>41</v>
      </c>
      <c r="O93" s="37"/>
      <c r="P93" s="183">
        <f aca="true" t="shared" si="1" ref="P93:P103">O93*H93</f>
        <v>0</v>
      </c>
      <c r="Q93" s="183">
        <v>0</v>
      </c>
      <c r="R93" s="183">
        <f aca="true" t="shared" si="2" ref="R93:R103">Q93*H93</f>
        <v>0</v>
      </c>
      <c r="S93" s="183">
        <v>0</v>
      </c>
      <c r="T93" s="184">
        <f aca="true" t="shared" si="3" ref="T93:T103">S93*H93</f>
        <v>0</v>
      </c>
      <c r="AR93" s="19" t="s">
        <v>293</v>
      </c>
      <c r="AT93" s="19" t="s">
        <v>183</v>
      </c>
      <c r="AU93" s="19" t="s">
        <v>79</v>
      </c>
      <c r="AY93" s="19" t="s">
        <v>181</v>
      </c>
      <c r="BE93" s="185">
        <f aca="true" t="shared" si="4" ref="BE93:BE103">IF(N93="základní",J93,0)</f>
        <v>0</v>
      </c>
      <c r="BF93" s="185">
        <f aca="true" t="shared" si="5" ref="BF93:BF103">IF(N93="snížená",J93,0)</f>
        <v>0</v>
      </c>
      <c r="BG93" s="185">
        <f aca="true" t="shared" si="6" ref="BG93:BG103">IF(N93="zákl. přenesená",J93,0)</f>
        <v>0</v>
      </c>
      <c r="BH93" s="185">
        <f aca="true" t="shared" si="7" ref="BH93:BH103">IF(N93="sníž. přenesená",J93,0)</f>
        <v>0</v>
      </c>
      <c r="BI93" s="185">
        <f aca="true" t="shared" si="8" ref="BI93:BI103">IF(N93="nulová",J93,0)</f>
        <v>0</v>
      </c>
      <c r="BJ93" s="19" t="s">
        <v>77</v>
      </c>
      <c r="BK93" s="185">
        <f aca="true" t="shared" si="9" ref="BK93:BK103">ROUND(I93*H93,2)</f>
        <v>0</v>
      </c>
      <c r="BL93" s="19" t="s">
        <v>293</v>
      </c>
      <c r="BM93" s="19" t="s">
        <v>246</v>
      </c>
    </row>
    <row r="94" spans="2:65" s="1" customFormat="1" ht="22.5" customHeight="1">
      <c r="B94" s="173"/>
      <c r="C94" s="174" t="s">
        <v>228</v>
      </c>
      <c r="D94" s="174" t="s">
        <v>183</v>
      </c>
      <c r="E94" s="175" t="s">
        <v>1141</v>
      </c>
      <c r="F94" s="176" t="s">
        <v>1142</v>
      </c>
      <c r="G94" s="177" t="s">
        <v>243</v>
      </c>
      <c r="H94" s="178">
        <v>22</v>
      </c>
      <c r="I94" s="179"/>
      <c r="J94" s="180">
        <f t="shared" si="0"/>
        <v>0</v>
      </c>
      <c r="K94" s="176" t="s">
        <v>3</v>
      </c>
      <c r="L94" s="36"/>
      <c r="M94" s="181" t="s">
        <v>3</v>
      </c>
      <c r="N94" s="182" t="s">
        <v>41</v>
      </c>
      <c r="O94" s="37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19" t="s">
        <v>293</v>
      </c>
      <c r="AT94" s="19" t="s">
        <v>183</v>
      </c>
      <c r="AU94" s="19" t="s">
        <v>79</v>
      </c>
      <c r="AY94" s="19" t="s">
        <v>181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19" t="s">
        <v>77</v>
      </c>
      <c r="BK94" s="185">
        <f t="shared" si="9"/>
        <v>0</v>
      </c>
      <c r="BL94" s="19" t="s">
        <v>293</v>
      </c>
      <c r="BM94" s="19" t="s">
        <v>258</v>
      </c>
    </row>
    <row r="95" spans="2:65" s="1" customFormat="1" ht="22.5" customHeight="1">
      <c r="B95" s="173"/>
      <c r="C95" s="174" t="s">
        <v>234</v>
      </c>
      <c r="D95" s="174" t="s">
        <v>183</v>
      </c>
      <c r="E95" s="175" t="s">
        <v>1143</v>
      </c>
      <c r="F95" s="176" t="s">
        <v>1144</v>
      </c>
      <c r="G95" s="177" t="s">
        <v>243</v>
      </c>
      <c r="H95" s="178">
        <v>85</v>
      </c>
      <c r="I95" s="179"/>
      <c r="J95" s="180">
        <f t="shared" si="0"/>
        <v>0</v>
      </c>
      <c r="K95" s="176" t="s">
        <v>3</v>
      </c>
      <c r="L95" s="36"/>
      <c r="M95" s="181" t="s">
        <v>3</v>
      </c>
      <c r="N95" s="182" t="s">
        <v>41</v>
      </c>
      <c r="O95" s="37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19" t="s">
        <v>293</v>
      </c>
      <c r="AT95" s="19" t="s">
        <v>183</v>
      </c>
      <c r="AU95" s="19" t="s">
        <v>79</v>
      </c>
      <c r="AY95" s="19" t="s">
        <v>181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19" t="s">
        <v>77</v>
      </c>
      <c r="BK95" s="185">
        <f t="shared" si="9"/>
        <v>0</v>
      </c>
      <c r="BL95" s="19" t="s">
        <v>293</v>
      </c>
      <c r="BM95" s="19" t="s">
        <v>268</v>
      </c>
    </row>
    <row r="96" spans="2:65" s="1" customFormat="1" ht="22.5" customHeight="1">
      <c r="B96" s="173"/>
      <c r="C96" s="174" t="s">
        <v>240</v>
      </c>
      <c r="D96" s="174" t="s">
        <v>183</v>
      </c>
      <c r="E96" s="175" t="s">
        <v>1145</v>
      </c>
      <c r="F96" s="176" t="s">
        <v>1146</v>
      </c>
      <c r="G96" s="177" t="s">
        <v>815</v>
      </c>
      <c r="H96" s="178">
        <v>1</v>
      </c>
      <c r="I96" s="179"/>
      <c r="J96" s="180">
        <f t="shared" si="0"/>
        <v>0</v>
      </c>
      <c r="K96" s="176" t="s">
        <v>3</v>
      </c>
      <c r="L96" s="36"/>
      <c r="M96" s="181" t="s">
        <v>3</v>
      </c>
      <c r="N96" s="182" t="s">
        <v>41</v>
      </c>
      <c r="O96" s="37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19" t="s">
        <v>293</v>
      </c>
      <c r="AT96" s="19" t="s">
        <v>183</v>
      </c>
      <c r="AU96" s="19" t="s">
        <v>79</v>
      </c>
      <c r="AY96" s="19" t="s">
        <v>181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9" t="s">
        <v>77</v>
      </c>
      <c r="BK96" s="185">
        <f t="shared" si="9"/>
        <v>0</v>
      </c>
      <c r="BL96" s="19" t="s">
        <v>293</v>
      </c>
      <c r="BM96" s="19" t="s">
        <v>279</v>
      </c>
    </row>
    <row r="97" spans="2:65" s="1" customFormat="1" ht="22.5" customHeight="1">
      <c r="B97" s="173"/>
      <c r="C97" s="174" t="s">
        <v>246</v>
      </c>
      <c r="D97" s="174" t="s">
        <v>183</v>
      </c>
      <c r="E97" s="175" t="s">
        <v>1147</v>
      </c>
      <c r="F97" s="176" t="s">
        <v>1148</v>
      </c>
      <c r="G97" s="177" t="s">
        <v>815</v>
      </c>
      <c r="H97" s="178">
        <v>1</v>
      </c>
      <c r="I97" s="179"/>
      <c r="J97" s="180">
        <f t="shared" si="0"/>
        <v>0</v>
      </c>
      <c r="K97" s="176" t="s">
        <v>3</v>
      </c>
      <c r="L97" s="36"/>
      <c r="M97" s="181" t="s">
        <v>3</v>
      </c>
      <c r="N97" s="182" t="s">
        <v>41</v>
      </c>
      <c r="O97" s="37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19" t="s">
        <v>293</v>
      </c>
      <c r="AT97" s="19" t="s">
        <v>183</v>
      </c>
      <c r="AU97" s="19" t="s">
        <v>79</v>
      </c>
      <c r="AY97" s="19" t="s">
        <v>181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9" t="s">
        <v>77</v>
      </c>
      <c r="BK97" s="185">
        <f t="shared" si="9"/>
        <v>0</v>
      </c>
      <c r="BL97" s="19" t="s">
        <v>293</v>
      </c>
      <c r="BM97" s="19" t="s">
        <v>293</v>
      </c>
    </row>
    <row r="98" spans="2:65" s="1" customFormat="1" ht="22.5" customHeight="1">
      <c r="B98" s="173"/>
      <c r="C98" s="174" t="s">
        <v>252</v>
      </c>
      <c r="D98" s="174" t="s">
        <v>183</v>
      </c>
      <c r="E98" s="175" t="s">
        <v>1149</v>
      </c>
      <c r="F98" s="176" t="s">
        <v>1150</v>
      </c>
      <c r="G98" s="177" t="s">
        <v>815</v>
      </c>
      <c r="H98" s="178">
        <v>2</v>
      </c>
      <c r="I98" s="179"/>
      <c r="J98" s="180">
        <f t="shared" si="0"/>
        <v>0</v>
      </c>
      <c r="K98" s="176" t="s">
        <v>3</v>
      </c>
      <c r="L98" s="36"/>
      <c r="M98" s="181" t="s">
        <v>3</v>
      </c>
      <c r="N98" s="182" t="s">
        <v>41</v>
      </c>
      <c r="O98" s="37"/>
      <c r="P98" s="183">
        <f t="shared" si="1"/>
        <v>0</v>
      </c>
      <c r="Q98" s="183">
        <v>0</v>
      </c>
      <c r="R98" s="183">
        <f t="shared" si="2"/>
        <v>0</v>
      </c>
      <c r="S98" s="183">
        <v>0</v>
      </c>
      <c r="T98" s="184">
        <f t="shared" si="3"/>
        <v>0</v>
      </c>
      <c r="AR98" s="19" t="s">
        <v>293</v>
      </c>
      <c r="AT98" s="19" t="s">
        <v>183</v>
      </c>
      <c r="AU98" s="19" t="s">
        <v>79</v>
      </c>
      <c r="AY98" s="19" t="s">
        <v>181</v>
      </c>
      <c r="BE98" s="185">
        <f t="shared" si="4"/>
        <v>0</v>
      </c>
      <c r="BF98" s="185">
        <f t="shared" si="5"/>
        <v>0</v>
      </c>
      <c r="BG98" s="185">
        <f t="shared" si="6"/>
        <v>0</v>
      </c>
      <c r="BH98" s="185">
        <f t="shared" si="7"/>
        <v>0</v>
      </c>
      <c r="BI98" s="185">
        <f t="shared" si="8"/>
        <v>0</v>
      </c>
      <c r="BJ98" s="19" t="s">
        <v>77</v>
      </c>
      <c r="BK98" s="185">
        <f t="shared" si="9"/>
        <v>0</v>
      </c>
      <c r="BL98" s="19" t="s">
        <v>293</v>
      </c>
      <c r="BM98" s="19" t="s">
        <v>309</v>
      </c>
    </row>
    <row r="99" spans="2:65" s="1" customFormat="1" ht="22.5" customHeight="1">
      <c r="B99" s="173"/>
      <c r="C99" s="174" t="s">
        <v>258</v>
      </c>
      <c r="D99" s="174" t="s">
        <v>183</v>
      </c>
      <c r="E99" s="175" t="s">
        <v>1151</v>
      </c>
      <c r="F99" s="176" t="s">
        <v>1152</v>
      </c>
      <c r="G99" s="177" t="s">
        <v>815</v>
      </c>
      <c r="H99" s="178">
        <v>4</v>
      </c>
      <c r="I99" s="179"/>
      <c r="J99" s="180">
        <f t="shared" si="0"/>
        <v>0</v>
      </c>
      <c r="K99" s="176" t="s">
        <v>3</v>
      </c>
      <c r="L99" s="36"/>
      <c r="M99" s="181" t="s">
        <v>3</v>
      </c>
      <c r="N99" s="182" t="s">
        <v>41</v>
      </c>
      <c r="O99" s="37"/>
      <c r="P99" s="183">
        <f t="shared" si="1"/>
        <v>0</v>
      </c>
      <c r="Q99" s="183">
        <v>0</v>
      </c>
      <c r="R99" s="183">
        <f t="shared" si="2"/>
        <v>0</v>
      </c>
      <c r="S99" s="183">
        <v>0</v>
      </c>
      <c r="T99" s="184">
        <f t="shared" si="3"/>
        <v>0</v>
      </c>
      <c r="AR99" s="19" t="s">
        <v>293</v>
      </c>
      <c r="AT99" s="19" t="s">
        <v>183</v>
      </c>
      <c r="AU99" s="19" t="s">
        <v>79</v>
      </c>
      <c r="AY99" s="19" t="s">
        <v>181</v>
      </c>
      <c r="BE99" s="185">
        <f t="shared" si="4"/>
        <v>0</v>
      </c>
      <c r="BF99" s="185">
        <f t="shared" si="5"/>
        <v>0</v>
      </c>
      <c r="BG99" s="185">
        <f t="shared" si="6"/>
        <v>0</v>
      </c>
      <c r="BH99" s="185">
        <f t="shared" si="7"/>
        <v>0</v>
      </c>
      <c r="BI99" s="185">
        <f t="shared" si="8"/>
        <v>0</v>
      </c>
      <c r="BJ99" s="19" t="s">
        <v>77</v>
      </c>
      <c r="BK99" s="185">
        <f t="shared" si="9"/>
        <v>0</v>
      </c>
      <c r="BL99" s="19" t="s">
        <v>293</v>
      </c>
      <c r="BM99" s="19" t="s">
        <v>319</v>
      </c>
    </row>
    <row r="100" spans="2:65" s="1" customFormat="1" ht="22.5" customHeight="1">
      <c r="B100" s="173"/>
      <c r="C100" s="174" t="s">
        <v>264</v>
      </c>
      <c r="D100" s="174" t="s">
        <v>183</v>
      </c>
      <c r="E100" s="175" t="s">
        <v>1044</v>
      </c>
      <c r="F100" s="176" t="s">
        <v>1045</v>
      </c>
      <c r="G100" s="177" t="s">
        <v>243</v>
      </c>
      <c r="H100" s="178">
        <v>26</v>
      </c>
      <c r="I100" s="179"/>
      <c r="J100" s="180">
        <f t="shared" si="0"/>
        <v>0</v>
      </c>
      <c r="K100" s="176" t="s">
        <v>3</v>
      </c>
      <c r="L100" s="36"/>
      <c r="M100" s="181" t="s">
        <v>3</v>
      </c>
      <c r="N100" s="182" t="s">
        <v>41</v>
      </c>
      <c r="O100" s="37"/>
      <c r="P100" s="183">
        <f t="shared" si="1"/>
        <v>0</v>
      </c>
      <c r="Q100" s="183">
        <v>0</v>
      </c>
      <c r="R100" s="183">
        <f t="shared" si="2"/>
        <v>0</v>
      </c>
      <c r="S100" s="183">
        <v>0</v>
      </c>
      <c r="T100" s="184">
        <f t="shared" si="3"/>
        <v>0</v>
      </c>
      <c r="AR100" s="19" t="s">
        <v>293</v>
      </c>
      <c r="AT100" s="19" t="s">
        <v>183</v>
      </c>
      <c r="AU100" s="19" t="s">
        <v>79</v>
      </c>
      <c r="AY100" s="19" t="s">
        <v>181</v>
      </c>
      <c r="BE100" s="185">
        <f t="shared" si="4"/>
        <v>0</v>
      </c>
      <c r="BF100" s="185">
        <f t="shared" si="5"/>
        <v>0</v>
      </c>
      <c r="BG100" s="185">
        <f t="shared" si="6"/>
        <v>0</v>
      </c>
      <c r="BH100" s="185">
        <f t="shared" si="7"/>
        <v>0</v>
      </c>
      <c r="BI100" s="185">
        <f t="shared" si="8"/>
        <v>0</v>
      </c>
      <c r="BJ100" s="19" t="s">
        <v>77</v>
      </c>
      <c r="BK100" s="185">
        <f t="shared" si="9"/>
        <v>0</v>
      </c>
      <c r="BL100" s="19" t="s">
        <v>293</v>
      </c>
      <c r="BM100" s="19" t="s">
        <v>327</v>
      </c>
    </row>
    <row r="101" spans="2:65" s="1" customFormat="1" ht="22.5" customHeight="1">
      <c r="B101" s="173"/>
      <c r="C101" s="174" t="s">
        <v>268</v>
      </c>
      <c r="D101" s="174" t="s">
        <v>183</v>
      </c>
      <c r="E101" s="175" t="s">
        <v>1046</v>
      </c>
      <c r="F101" s="176" t="s">
        <v>1047</v>
      </c>
      <c r="G101" s="177" t="s">
        <v>243</v>
      </c>
      <c r="H101" s="178">
        <v>26</v>
      </c>
      <c r="I101" s="179"/>
      <c r="J101" s="180">
        <f t="shared" si="0"/>
        <v>0</v>
      </c>
      <c r="K101" s="176" t="s">
        <v>3</v>
      </c>
      <c r="L101" s="36"/>
      <c r="M101" s="181" t="s">
        <v>3</v>
      </c>
      <c r="N101" s="182" t="s">
        <v>41</v>
      </c>
      <c r="O101" s="37"/>
      <c r="P101" s="183">
        <f t="shared" si="1"/>
        <v>0</v>
      </c>
      <c r="Q101" s="183">
        <v>0</v>
      </c>
      <c r="R101" s="183">
        <f t="shared" si="2"/>
        <v>0</v>
      </c>
      <c r="S101" s="183">
        <v>0</v>
      </c>
      <c r="T101" s="184">
        <f t="shared" si="3"/>
        <v>0</v>
      </c>
      <c r="AR101" s="19" t="s">
        <v>293</v>
      </c>
      <c r="AT101" s="19" t="s">
        <v>183</v>
      </c>
      <c r="AU101" s="19" t="s">
        <v>79</v>
      </c>
      <c r="AY101" s="19" t="s">
        <v>181</v>
      </c>
      <c r="BE101" s="185">
        <f t="shared" si="4"/>
        <v>0</v>
      </c>
      <c r="BF101" s="185">
        <f t="shared" si="5"/>
        <v>0</v>
      </c>
      <c r="BG101" s="185">
        <f t="shared" si="6"/>
        <v>0</v>
      </c>
      <c r="BH101" s="185">
        <f t="shared" si="7"/>
        <v>0</v>
      </c>
      <c r="BI101" s="185">
        <f t="shared" si="8"/>
        <v>0</v>
      </c>
      <c r="BJ101" s="19" t="s">
        <v>77</v>
      </c>
      <c r="BK101" s="185">
        <f t="shared" si="9"/>
        <v>0</v>
      </c>
      <c r="BL101" s="19" t="s">
        <v>293</v>
      </c>
      <c r="BM101" s="19" t="s">
        <v>340</v>
      </c>
    </row>
    <row r="102" spans="2:65" s="1" customFormat="1" ht="22.5" customHeight="1">
      <c r="B102" s="173"/>
      <c r="C102" s="174" t="s">
        <v>273</v>
      </c>
      <c r="D102" s="174" t="s">
        <v>183</v>
      </c>
      <c r="E102" s="175" t="s">
        <v>1153</v>
      </c>
      <c r="F102" s="176" t="s">
        <v>1154</v>
      </c>
      <c r="G102" s="177" t="s">
        <v>401</v>
      </c>
      <c r="H102" s="178">
        <v>1</v>
      </c>
      <c r="I102" s="179"/>
      <c r="J102" s="180">
        <f t="shared" si="0"/>
        <v>0</v>
      </c>
      <c r="K102" s="176" t="s">
        <v>3</v>
      </c>
      <c r="L102" s="36"/>
      <c r="M102" s="181" t="s">
        <v>3</v>
      </c>
      <c r="N102" s="182" t="s">
        <v>41</v>
      </c>
      <c r="O102" s="37"/>
      <c r="P102" s="183">
        <f t="shared" si="1"/>
        <v>0</v>
      </c>
      <c r="Q102" s="183">
        <v>0</v>
      </c>
      <c r="R102" s="183">
        <f t="shared" si="2"/>
        <v>0</v>
      </c>
      <c r="S102" s="183">
        <v>0</v>
      </c>
      <c r="T102" s="184">
        <f t="shared" si="3"/>
        <v>0</v>
      </c>
      <c r="AR102" s="19" t="s">
        <v>293</v>
      </c>
      <c r="AT102" s="19" t="s">
        <v>183</v>
      </c>
      <c r="AU102" s="19" t="s">
        <v>79</v>
      </c>
      <c r="AY102" s="19" t="s">
        <v>181</v>
      </c>
      <c r="BE102" s="185">
        <f t="shared" si="4"/>
        <v>0</v>
      </c>
      <c r="BF102" s="185">
        <f t="shared" si="5"/>
        <v>0</v>
      </c>
      <c r="BG102" s="185">
        <f t="shared" si="6"/>
        <v>0</v>
      </c>
      <c r="BH102" s="185">
        <f t="shared" si="7"/>
        <v>0</v>
      </c>
      <c r="BI102" s="185">
        <f t="shared" si="8"/>
        <v>0</v>
      </c>
      <c r="BJ102" s="19" t="s">
        <v>77</v>
      </c>
      <c r="BK102" s="185">
        <f t="shared" si="9"/>
        <v>0</v>
      </c>
      <c r="BL102" s="19" t="s">
        <v>293</v>
      </c>
      <c r="BM102" s="19" t="s">
        <v>352</v>
      </c>
    </row>
    <row r="103" spans="2:65" s="1" customFormat="1" ht="22.5" customHeight="1">
      <c r="B103" s="173"/>
      <c r="C103" s="174" t="s">
        <v>279</v>
      </c>
      <c r="D103" s="174" t="s">
        <v>183</v>
      </c>
      <c r="E103" s="175" t="s">
        <v>1155</v>
      </c>
      <c r="F103" s="176" t="s">
        <v>1156</v>
      </c>
      <c r="G103" s="177" t="s">
        <v>401</v>
      </c>
      <c r="H103" s="178">
        <v>1</v>
      </c>
      <c r="I103" s="179"/>
      <c r="J103" s="180">
        <f t="shared" si="0"/>
        <v>0</v>
      </c>
      <c r="K103" s="176" t="s">
        <v>3</v>
      </c>
      <c r="L103" s="36"/>
      <c r="M103" s="181" t="s">
        <v>3</v>
      </c>
      <c r="N103" s="182" t="s">
        <v>41</v>
      </c>
      <c r="O103" s="37"/>
      <c r="P103" s="183">
        <f t="shared" si="1"/>
        <v>0</v>
      </c>
      <c r="Q103" s="183">
        <v>0</v>
      </c>
      <c r="R103" s="183">
        <f t="shared" si="2"/>
        <v>0</v>
      </c>
      <c r="S103" s="183">
        <v>0</v>
      </c>
      <c r="T103" s="184">
        <f t="shared" si="3"/>
        <v>0</v>
      </c>
      <c r="AR103" s="19" t="s">
        <v>293</v>
      </c>
      <c r="AT103" s="19" t="s">
        <v>183</v>
      </c>
      <c r="AU103" s="19" t="s">
        <v>79</v>
      </c>
      <c r="AY103" s="19" t="s">
        <v>181</v>
      </c>
      <c r="BE103" s="185">
        <f t="shared" si="4"/>
        <v>0</v>
      </c>
      <c r="BF103" s="185">
        <f t="shared" si="5"/>
        <v>0</v>
      </c>
      <c r="BG103" s="185">
        <f t="shared" si="6"/>
        <v>0</v>
      </c>
      <c r="BH103" s="185">
        <f t="shared" si="7"/>
        <v>0</v>
      </c>
      <c r="BI103" s="185">
        <f t="shared" si="8"/>
        <v>0</v>
      </c>
      <c r="BJ103" s="19" t="s">
        <v>77</v>
      </c>
      <c r="BK103" s="185">
        <f t="shared" si="9"/>
        <v>0</v>
      </c>
      <c r="BL103" s="19" t="s">
        <v>293</v>
      </c>
      <c r="BM103" s="19" t="s">
        <v>360</v>
      </c>
    </row>
    <row r="104" spans="2:63" s="11" customFormat="1" ht="29.85" customHeight="1">
      <c r="B104" s="159"/>
      <c r="D104" s="170" t="s">
        <v>69</v>
      </c>
      <c r="E104" s="171" t="s">
        <v>1086</v>
      </c>
      <c r="F104" s="171" t="s">
        <v>1157</v>
      </c>
      <c r="I104" s="162"/>
      <c r="J104" s="172">
        <f>BK104</f>
        <v>0</v>
      </c>
      <c r="L104" s="159"/>
      <c r="M104" s="164"/>
      <c r="N104" s="165"/>
      <c r="O104" s="165"/>
      <c r="P104" s="166">
        <f>SUM(P105:P113)</f>
        <v>0</v>
      </c>
      <c r="Q104" s="165"/>
      <c r="R104" s="166">
        <f>SUM(R105:R113)</f>
        <v>0</v>
      </c>
      <c r="S104" s="165"/>
      <c r="T104" s="167">
        <f>SUM(T105:T113)</f>
        <v>0</v>
      </c>
      <c r="AR104" s="160" t="s">
        <v>79</v>
      </c>
      <c r="AT104" s="168" t="s">
        <v>69</v>
      </c>
      <c r="AU104" s="168" t="s">
        <v>77</v>
      </c>
      <c r="AY104" s="160" t="s">
        <v>181</v>
      </c>
      <c r="BK104" s="169">
        <f>SUM(BK105:BK113)</f>
        <v>0</v>
      </c>
    </row>
    <row r="105" spans="2:65" s="1" customFormat="1" ht="22.5" customHeight="1">
      <c r="B105" s="173"/>
      <c r="C105" s="174" t="s">
        <v>9</v>
      </c>
      <c r="D105" s="174" t="s">
        <v>183</v>
      </c>
      <c r="E105" s="175" t="s">
        <v>1158</v>
      </c>
      <c r="F105" s="176" t="s">
        <v>1053</v>
      </c>
      <c r="G105" s="177" t="s">
        <v>401</v>
      </c>
      <c r="H105" s="178">
        <v>1</v>
      </c>
      <c r="I105" s="179"/>
      <c r="J105" s="180">
        <f aca="true" t="shared" si="10" ref="J105:J113">ROUND(I105*H105,2)</f>
        <v>0</v>
      </c>
      <c r="K105" s="176" t="s">
        <v>3</v>
      </c>
      <c r="L105" s="36"/>
      <c r="M105" s="181" t="s">
        <v>3</v>
      </c>
      <c r="N105" s="182" t="s">
        <v>41</v>
      </c>
      <c r="O105" s="37"/>
      <c r="P105" s="183">
        <f aca="true" t="shared" si="11" ref="P105:P113">O105*H105</f>
        <v>0</v>
      </c>
      <c r="Q105" s="183">
        <v>0</v>
      </c>
      <c r="R105" s="183">
        <f aca="true" t="shared" si="12" ref="R105:R113">Q105*H105</f>
        <v>0</v>
      </c>
      <c r="S105" s="183">
        <v>0</v>
      </c>
      <c r="T105" s="184">
        <f aca="true" t="shared" si="13" ref="T105:T113">S105*H105</f>
        <v>0</v>
      </c>
      <c r="AR105" s="19" t="s">
        <v>293</v>
      </c>
      <c r="AT105" s="19" t="s">
        <v>183</v>
      </c>
      <c r="AU105" s="19" t="s">
        <v>79</v>
      </c>
      <c r="AY105" s="19" t="s">
        <v>181</v>
      </c>
      <c r="BE105" s="185">
        <f aca="true" t="shared" si="14" ref="BE105:BE113">IF(N105="základní",J105,0)</f>
        <v>0</v>
      </c>
      <c r="BF105" s="185">
        <f aca="true" t="shared" si="15" ref="BF105:BF113">IF(N105="snížená",J105,0)</f>
        <v>0</v>
      </c>
      <c r="BG105" s="185">
        <f aca="true" t="shared" si="16" ref="BG105:BG113">IF(N105="zákl. přenesená",J105,0)</f>
        <v>0</v>
      </c>
      <c r="BH105" s="185">
        <f aca="true" t="shared" si="17" ref="BH105:BH113">IF(N105="sníž. přenesená",J105,0)</f>
        <v>0</v>
      </c>
      <c r="BI105" s="185">
        <f aca="true" t="shared" si="18" ref="BI105:BI113">IF(N105="nulová",J105,0)</f>
        <v>0</v>
      </c>
      <c r="BJ105" s="19" t="s">
        <v>77</v>
      </c>
      <c r="BK105" s="185">
        <f aca="true" t="shared" si="19" ref="BK105:BK113">ROUND(I105*H105,2)</f>
        <v>0</v>
      </c>
      <c r="BL105" s="19" t="s">
        <v>293</v>
      </c>
      <c r="BM105" s="19" t="s">
        <v>371</v>
      </c>
    </row>
    <row r="106" spans="2:65" s="1" customFormat="1" ht="22.5" customHeight="1">
      <c r="B106" s="173"/>
      <c r="C106" s="174" t="s">
        <v>293</v>
      </c>
      <c r="D106" s="174" t="s">
        <v>183</v>
      </c>
      <c r="E106" s="175" t="s">
        <v>1159</v>
      </c>
      <c r="F106" s="176" t="s">
        <v>1097</v>
      </c>
      <c r="G106" s="177" t="s">
        <v>401</v>
      </c>
      <c r="H106" s="178">
        <v>1</v>
      </c>
      <c r="I106" s="179"/>
      <c r="J106" s="180">
        <f t="shared" si="10"/>
        <v>0</v>
      </c>
      <c r="K106" s="176" t="s">
        <v>3</v>
      </c>
      <c r="L106" s="36"/>
      <c r="M106" s="181" t="s">
        <v>3</v>
      </c>
      <c r="N106" s="182" t="s">
        <v>41</v>
      </c>
      <c r="O106" s="37"/>
      <c r="P106" s="183">
        <f t="shared" si="11"/>
        <v>0</v>
      </c>
      <c r="Q106" s="183">
        <v>0</v>
      </c>
      <c r="R106" s="183">
        <f t="shared" si="12"/>
        <v>0</v>
      </c>
      <c r="S106" s="183">
        <v>0</v>
      </c>
      <c r="T106" s="184">
        <f t="shared" si="13"/>
        <v>0</v>
      </c>
      <c r="AR106" s="19" t="s">
        <v>293</v>
      </c>
      <c r="AT106" s="19" t="s">
        <v>183</v>
      </c>
      <c r="AU106" s="19" t="s">
        <v>79</v>
      </c>
      <c r="AY106" s="19" t="s">
        <v>181</v>
      </c>
      <c r="BE106" s="185">
        <f t="shared" si="14"/>
        <v>0</v>
      </c>
      <c r="BF106" s="185">
        <f t="shared" si="15"/>
        <v>0</v>
      </c>
      <c r="BG106" s="185">
        <f t="shared" si="16"/>
        <v>0</v>
      </c>
      <c r="BH106" s="185">
        <f t="shared" si="17"/>
        <v>0</v>
      </c>
      <c r="BI106" s="185">
        <f t="shared" si="18"/>
        <v>0</v>
      </c>
      <c r="BJ106" s="19" t="s">
        <v>77</v>
      </c>
      <c r="BK106" s="185">
        <f t="shared" si="19"/>
        <v>0</v>
      </c>
      <c r="BL106" s="19" t="s">
        <v>293</v>
      </c>
      <c r="BM106" s="19" t="s">
        <v>379</v>
      </c>
    </row>
    <row r="107" spans="2:65" s="1" customFormat="1" ht="22.5" customHeight="1">
      <c r="B107" s="173"/>
      <c r="C107" s="174" t="s">
        <v>301</v>
      </c>
      <c r="D107" s="174" t="s">
        <v>183</v>
      </c>
      <c r="E107" s="175" t="s">
        <v>1160</v>
      </c>
      <c r="F107" s="176" t="s">
        <v>1057</v>
      </c>
      <c r="G107" s="177" t="s">
        <v>401</v>
      </c>
      <c r="H107" s="178">
        <v>1</v>
      </c>
      <c r="I107" s="179"/>
      <c r="J107" s="180">
        <f t="shared" si="10"/>
        <v>0</v>
      </c>
      <c r="K107" s="176" t="s">
        <v>3</v>
      </c>
      <c r="L107" s="36"/>
      <c r="M107" s="181" t="s">
        <v>3</v>
      </c>
      <c r="N107" s="182" t="s">
        <v>41</v>
      </c>
      <c r="O107" s="37"/>
      <c r="P107" s="183">
        <f t="shared" si="11"/>
        <v>0</v>
      </c>
      <c r="Q107" s="183">
        <v>0</v>
      </c>
      <c r="R107" s="183">
        <f t="shared" si="12"/>
        <v>0</v>
      </c>
      <c r="S107" s="183">
        <v>0</v>
      </c>
      <c r="T107" s="184">
        <f t="shared" si="13"/>
        <v>0</v>
      </c>
      <c r="AR107" s="19" t="s">
        <v>293</v>
      </c>
      <c r="AT107" s="19" t="s">
        <v>183</v>
      </c>
      <c r="AU107" s="19" t="s">
        <v>79</v>
      </c>
      <c r="AY107" s="19" t="s">
        <v>181</v>
      </c>
      <c r="BE107" s="185">
        <f t="shared" si="14"/>
        <v>0</v>
      </c>
      <c r="BF107" s="185">
        <f t="shared" si="15"/>
        <v>0</v>
      </c>
      <c r="BG107" s="185">
        <f t="shared" si="16"/>
        <v>0</v>
      </c>
      <c r="BH107" s="185">
        <f t="shared" si="17"/>
        <v>0</v>
      </c>
      <c r="BI107" s="185">
        <f t="shared" si="18"/>
        <v>0</v>
      </c>
      <c r="BJ107" s="19" t="s">
        <v>77</v>
      </c>
      <c r="BK107" s="185">
        <f t="shared" si="19"/>
        <v>0</v>
      </c>
      <c r="BL107" s="19" t="s">
        <v>293</v>
      </c>
      <c r="BM107" s="19" t="s">
        <v>398</v>
      </c>
    </row>
    <row r="108" spans="2:65" s="1" customFormat="1" ht="22.5" customHeight="1">
      <c r="B108" s="173"/>
      <c r="C108" s="174" t="s">
        <v>309</v>
      </c>
      <c r="D108" s="174" t="s">
        <v>183</v>
      </c>
      <c r="E108" s="175" t="s">
        <v>1161</v>
      </c>
      <c r="F108" s="176" t="s">
        <v>1059</v>
      </c>
      <c r="G108" s="177" t="s">
        <v>401</v>
      </c>
      <c r="H108" s="178">
        <v>1</v>
      </c>
      <c r="I108" s="179"/>
      <c r="J108" s="180">
        <f t="shared" si="10"/>
        <v>0</v>
      </c>
      <c r="K108" s="176" t="s">
        <v>3</v>
      </c>
      <c r="L108" s="36"/>
      <c r="M108" s="181" t="s">
        <v>3</v>
      </c>
      <c r="N108" s="182" t="s">
        <v>41</v>
      </c>
      <c r="O108" s="37"/>
      <c r="P108" s="183">
        <f t="shared" si="11"/>
        <v>0</v>
      </c>
      <c r="Q108" s="183">
        <v>0</v>
      </c>
      <c r="R108" s="183">
        <f t="shared" si="12"/>
        <v>0</v>
      </c>
      <c r="S108" s="183">
        <v>0</v>
      </c>
      <c r="T108" s="184">
        <f t="shared" si="13"/>
        <v>0</v>
      </c>
      <c r="AR108" s="19" t="s">
        <v>293</v>
      </c>
      <c r="AT108" s="19" t="s">
        <v>183</v>
      </c>
      <c r="AU108" s="19" t="s">
        <v>79</v>
      </c>
      <c r="AY108" s="19" t="s">
        <v>181</v>
      </c>
      <c r="BE108" s="185">
        <f t="shared" si="14"/>
        <v>0</v>
      </c>
      <c r="BF108" s="185">
        <f t="shared" si="15"/>
        <v>0</v>
      </c>
      <c r="BG108" s="185">
        <f t="shared" si="16"/>
        <v>0</v>
      </c>
      <c r="BH108" s="185">
        <f t="shared" si="17"/>
        <v>0</v>
      </c>
      <c r="BI108" s="185">
        <f t="shared" si="18"/>
        <v>0</v>
      </c>
      <c r="BJ108" s="19" t="s">
        <v>77</v>
      </c>
      <c r="BK108" s="185">
        <f t="shared" si="19"/>
        <v>0</v>
      </c>
      <c r="BL108" s="19" t="s">
        <v>293</v>
      </c>
      <c r="BM108" s="19" t="s">
        <v>411</v>
      </c>
    </row>
    <row r="109" spans="2:65" s="1" customFormat="1" ht="22.5" customHeight="1">
      <c r="B109" s="173"/>
      <c r="C109" s="174" t="s">
        <v>314</v>
      </c>
      <c r="D109" s="174" t="s">
        <v>183</v>
      </c>
      <c r="E109" s="175" t="s">
        <v>1162</v>
      </c>
      <c r="F109" s="176" t="s">
        <v>1061</v>
      </c>
      <c r="G109" s="177" t="s">
        <v>401</v>
      </c>
      <c r="H109" s="178">
        <v>1</v>
      </c>
      <c r="I109" s="179"/>
      <c r="J109" s="180">
        <f t="shared" si="10"/>
        <v>0</v>
      </c>
      <c r="K109" s="176" t="s">
        <v>3</v>
      </c>
      <c r="L109" s="36"/>
      <c r="M109" s="181" t="s">
        <v>3</v>
      </c>
      <c r="N109" s="182" t="s">
        <v>41</v>
      </c>
      <c r="O109" s="37"/>
      <c r="P109" s="183">
        <f t="shared" si="11"/>
        <v>0</v>
      </c>
      <c r="Q109" s="183">
        <v>0</v>
      </c>
      <c r="R109" s="183">
        <f t="shared" si="12"/>
        <v>0</v>
      </c>
      <c r="S109" s="183">
        <v>0</v>
      </c>
      <c r="T109" s="184">
        <f t="shared" si="13"/>
        <v>0</v>
      </c>
      <c r="AR109" s="19" t="s">
        <v>293</v>
      </c>
      <c r="AT109" s="19" t="s">
        <v>183</v>
      </c>
      <c r="AU109" s="19" t="s">
        <v>79</v>
      </c>
      <c r="AY109" s="19" t="s">
        <v>181</v>
      </c>
      <c r="BE109" s="185">
        <f t="shared" si="14"/>
        <v>0</v>
      </c>
      <c r="BF109" s="185">
        <f t="shared" si="15"/>
        <v>0</v>
      </c>
      <c r="BG109" s="185">
        <f t="shared" si="16"/>
        <v>0</v>
      </c>
      <c r="BH109" s="185">
        <f t="shared" si="17"/>
        <v>0</v>
      </c>
      <c r="BI109" s="185">
        <f t="shared" si="18"/>
        <v>0</v>
      </c>
      <c r="BJ109" s="19" t="s">
        <v>77</v>
      </c>
      <c r="BK109" s="185">
        <f t="shared" si="19"/>
        <v>0</v>
      </c>
      <c r="BL109" s="19" t="s">
        <v>293</v>
      </c>
      <c r="BM109" s="19" t="s">
        <v>428</v>
      </c>
    </row>
    <row r="110" spans="2:65" s="1" customFormat="1" ht="22.5" customHeight="1">
      <c r="B110" s="173"/>
      <c r="C110" s="174" t="s">
        <v>319</v>
      </c>
      <c r="D110" s="174" t="s">
        <v>183</v>
      </c>
      <c r="E110" s="175" t="s">
        <v>1163</v>
      </c>
      <c r="F110" s="176" t="s">
        <v>1063</v>
      </c>
      <c r="G110" s="177" t="s">
        <v>401</v>
      </c>
      <c r="H110" s="178">
        <v>1</v>
      </c>
      <c r="I110" s="179"/>
      <c r="J110" s="180">
        <f t="shared" si="10"/>
        <v>0</v>
      </c>
      <c r="K110" s="176" t="s">
        <v>3</v>
      </c>
      <c r="L110" s="36"/>
      <c r="M110" s="181" t="s">
        <v>3</v>
      </c>
      <c r="N110" s="182" t="s">
        <v>41</v>
      </c>
      <c r="O110" s="37"/>
      <c r="P110" s="183">
        <f t="shared" si="11"/>
        <v>0</v>
      </c>
      <c r="Q110" s="183">
        <v>0</v>
      </c>
      <c r="R110" s="183">
        <f t="shared" si="12"/>
        <v>0</v>
      </c>
      <c r="S110" s="183">
        <v>0</v>
      </c>
      <c r="T110" s="184">
        <f t="shared" si="13"/>
        <v>0</v>
      </c>
      <c r="AR110" s="19" t="s">
        <v>293</v>
      </c>
      <c r="AT110" s="19" t="s">
        <v>183</v>
      </c>
      <c r="AU110" s="19" t="s">
        <v>79</v>
      </c>
      <c r="AY110" s="19" t="s">
        <v>181</v>
      </c>
      <c r="BE110" s="185">
        <f t="shared" si="14"/>
        <v>0</v>
      </c>
      <c r="BF110" s="185">
        <f t="shared" si="15"/>
        <v>0</v>
      </c>
      <c r="BG110" s="185">
        <f t="shared" si="16"/>
        <v>0</v>
      </c>
      <c r="BH110" s="185">
        <f t="shared" si="17"/>
        <v>0</v>
      </c>
      <c r="BI110" s="185">
        <f t="shared" si="18"/>
        <v>0</v>
      </c>
      <c r="BJ110" s="19" t="s">
        <v>77</v>
      </c>
      <c r="BK110" s="185">
        <f t="shared" si="19"/>
        <v>0</v>
      </c>
      <c r="BL110" s="19" t="s">
        <v>293</v>
      </c>
      <c r="BM110" s="19" t="s">
        <v>438</v>
      </c>
    </row>
    <row r="111" spans="2:65" s="1" customFormat="1" ht="22.5" customHeight="1">
      <c r="B111" s="173"/>
      <c r="C111" s="174" t="s">
        <v>8</v>
      </c>
      <c r="D111" s="174" t="s">
        <v>183</v>
      </c>
      <c r="E111" s="175" t="s">
        <v>1164</v>
      </c>
      <c r="F111" s="176" t="s">
        <v>1065</v>
      </c>
      <c r="G111" s="177" t="s">
        <v>401</v>
      </c>
      <c r="H111" s="178">
        <v>1</v>
      </c>
      <c r="I111" s="179"/>
      <c r="J111" s="180">
        <f t="shared" si="10"/>
        <v>0</v>
      </c>
      <c r="K111" s="176" t="s">
        <v>3</v>
      </c>
      <c r="L111" s="36"/>
      <c r="M111" s="181" t="s">
        <v>3</v>
      </c>
      <c r="N111" s="182" t="s">
        <v>41</v>
      </c>
      <c r="O111" s="37"/>
      <c r="P111" s="183">
        <f t="shared" si="11"/>
        <v>0</v>
      </c>
      <c r="Q111" s="183">
        <v>0</v>
      </c>
      <c r="R111" s="183">
        <f t="shared" si="12"/>
        <v>0</v>
      </c>
      <c r="S111" s="183">
        <v>0</v>
      </c>
      <c r="T111" s="184">
        <f t="shared" si="13"/>
        <v>0</v>
      </c>
      <c r="AR111" s="19" t="s">
        <v>293</v>
      </c>
      <c r="AT111" s="19" t="s">
        <v>183</v>
      </c>
      <c r="AU111" s="19" t="s">
        <v>79</v>
      </c>
      <c r="AY111" s="19" t="s">
        <v>181</v>
      </c>
      <c r="BE111" s="185">
        <f t="shared" si="14"/>
        <v>0</v>
      </c>
      <c r="BF111" s="185">
        <f t="shared" si="15"/>
        <v>0</v>
      </c>
      <c r="BG111" s="185">
        <f t="shared" si="16"/>
        <v>0</v>
      </c>
      <c r="BH111" s="185">
        <f t="shared" si="17"/>
        <v>0</v>
      </c>
      <c r="BI111" s="185">
        <f t="shared" si="18"/>
        <v>0</v>
      </c>
      <c r="BJ111" s="19" t="s">
        <v>77</v>
      </c>
      <c r="BK111" s="185">
        <f t="shared" si="19"/>
        <v>0</v>
      </c>
      <c r="BL111" s="19" t="s">
        <v>293</v>
      </c>
      <c r="BM111" s="19" t="s">
        <v>452</v>
      </c>
    </row>
    <row r="112" spans="2:65" s="1" customFormat="1" ht="22.5" customHeight="1">
      <c r="B112" s="173"/>
      <c r="C112" s="174" t="s">
        <v>327</v>
      </c>
      <c r="D112" s="174" t="s">
        <v>183</v>
      </c>
      <c r="E112" s="175" t="s">
        <v>1165</v>
      </c>
      <c r="F112" s="176" t="s">
        <v>1105</v>
      </c>
      <c r="G112" s="177" t="s">
        <v>401</v>
      </c>
      <c r="H112" s="178">
        <v>1</v>
      </c>
      <c r="I112" s="179"/>
      <c r="J112" s="180">
        <f t="shared" si="10"/>
        <v>0</v>
      </c>
      <c r="K112" s="176" t="s">
        <v>3</v>
      </c>
      <c r="L112" s="36"/>
      <c r="M112" s="181" t="s">
        <v>3</v>
      </c>
      <c r="N112" s="182" t="s">
        <v>41</v>
      </c>
      <c r="O112" s="37"/>
      <c r="P112" s="183">
        <f t="shared" si="11"/>
        <v>0</v>
      </c>
      <c r="Q112" s="183">
        <v>0</v>
      </c>
      <c r="R112" s="183">
        <f t="shared" si="12"/>
        <v>0</v>
      </c>
      <c r="S112" s="183">
        <v>0</v>
      </c>
      <c r="T112" s="184">
        <f t="shared" si="13"/>
        <v>0</v>
      </c>
      <c r="AR112" s="19" t="s">
        <v>293</v>
      </c>
      <c r="AT112" s="19" t="s">
        <v>183</v>
      </c>
      <c r="AU112" s="19" t="s">
        <v>79</v>
      </c>
      <c r="AY112" s="19" t="s">
        <v>181</v>
      </c>
      <c r="BE112" s="185">
        <f t="shared" si="14"/>
        <v>0</v>
      </c>
      <c r="BF112" s="185">
        <f t="shared" si="15"/>
        <v>0</v>
      </c>
      <c r="BG112" s="185">
        <f t="shared" si="16"/>
        <v>0</v>
      </c>
      <c r="BH112" s="185">
        <f t="shared" si="17"/>
        <v>0</v>
      </c>
      <c r="BI112" s="185">
        <f t="shared" si="18"/>
        <v>0</v>
      </c>
      <c r="BJ112" s="19" t="s">
        <v>77</v>
      </c>
      <c r="BK112" s="185">
        <f t="shared" si="19"/>
        <v>0</v>
      </c>
      <c r="BL112" s="19" t="s">
        <v>293</v>
      </c>
      <c r="BM112" s="19" t="s">
        <v>462</v>
      </c>
    </row>
    <row r="113" spans="2:65" s="1" customFormat="1" ht="22.5" customHeight="1">
      <c r="B113" s="173"/>
      <c r="C113" s="174" t="s">
        <v>334</v>
      </c>
      <c r="D113" s="174" t="s">
        <v>183</v>
      </c>
      <c r="E113" s="175" t="s">
        <v>1166</v>
      </c>
      <c r="F113" s="176" t="s">
        <v>1107</v>
      </c>
      <c r="G113" s="177" t="s">
        <v>401</v>
      </c>
      <c r="H113" s="178">
        <v>1</v>
      </c>
      <c r="I113" s="179"/>
      <c r="J113" s="180">
        <f t="shared" si="10"/>
        <v>0</v>
      </c>
      <c r="K113" s="176" t="s">
        <v>3</v>
      </c>
      <c r="L113" s="36"/>
      <c r="M113" s="181" t="s">
        <v>3</v>
      </c>
      <c r="N113" s="244" t="s">
        <v>41</v>
      </c>
      <c r="O113" s="245"/>
      <c r="P113" s="246">
        <f t="shared" si="11"/>
        <v>0</v>
      </c>
      <c r="Q113" s="246">
        <v>0</v>
      </c>
      <c r="R113" s="246">
        <f t="shared" si="12"/>
        <v>0</v>
      </c>
      <c r="S113" s="246">
        <v>0</v>
      </c>
      <c r="T113" s="247">
        <f t="shared" si="13"/>
        <v>0</v>
      </c>
      <c r="AR113" s="19" t="s">
        <v>293</v>
      </c>
      <c r="AT113" s="19" t="s">
        <v>183</v>
      </c>
      <c r="AU113" s="19" t="s">
        <v>79</v>
      </c>
      <c r="AY113" s="19" t="s">
        <v>181</v>
      </c>
      <c r="BE113" s="185">
        <f t="shared" si="14"/>
        <v>0</v>
      </c>
      <c r="BF113" s="185">
        <f t="shared" si="15"/>
        <v>0</v>
      </c>
      <c r="BG113" s="185">
        <f t="shared" si="16"/>
        <v>0</v>
      </c>
      <c r="BH113" s="185">
        <f t="shared" si="17"/>
        <v>0</v>
      </c>
      <c r="BI113" s="185">
        <f t="shared" si="18"/>
        <v>0</v>
      </c>
      <c r="BJ113" s="19" t="s">
        <v>77</v>
      </c>
      <c r="BK113" s="185">
        <f t="shared" si="19"/>
        <v>0</v>
      </c>
      <c r="BL113" s="19" t="s">
        <v>293</v>
      </c>
      <c r="BM113" s="19" t="s">
        <v>473</v>
      </c>
    </row>
    <row r="114" spans="2:12" s="1" customFormat="1" ht="6.95" customHeight="1">
      <c r="B114" s="51"/>
      <c r="C114" s="52"/>
      <c r="D114" s="52"/>
      <c r="E114" s="52"/>
      <c r="F114" s="52"/>
      <c r="G114" s="52"/>
      <c r="H114" s="52"/>
      <c r="I114" s="126"/>
      <c r="J114" s="52"/>
      <c r="K114" s="52"/>
      <c r="L114" s="36"/>
    </row>
  </sheetData>
  <autoFilter ref="C85:K85"/>
  <mergeCells count="12">
    <mergeCell ref="E76:H76"/>
    <mergeCell ref="E78:H7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4:H74"/>
  </mergeCells>
  <hyperlinks>
    <hyperlink ref="F1:G1" location="C2" tooltip="Krycí list soupisu" display="1) Krycí list soupisu"/>
    <hyperlink ref="G1:H1" location="C58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51"/>
      <c r="C1" s="251"/>
      <c r="D1" s="250" t="s">
        <v>1</v>
      </c>
      <c r="E1" s="251"/>
      <c r="F1" s="252" t="s">
        <v>1233</v>
      </c>
      <c r="G1" s="379" t="s">
        <v>1234</v>
      </c>
      <c r="H1" s="379"/>
      <c r="I1" s="257"/>
      <c r="J1" s="252" t="s">
        <v>1235</v>
      </c>
      <c r="K1" s="250" t="s">
        <v>102</v>
      </c>
      <c r="L1" s="252" t="s">
        <v>1236</v>
      </c>
      <c r="M1" s="252"/>
      <c r="N1" s="252"/>
      <c r="O1" s="252"/>
      <c r="P1" s="252"/>
      <c r="Q1" s="252"/>
      <c r="R1" s="252"/>
      <c r="S1" s="252"/>
      <c r="T1" s="252"/>
      <c r="U1" s="248"/>
      <c r="V1" s="248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39" t="s">
        <v>6</v>
      </c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101</v>
      </c>
    </row>
    <row r="3" spans="2:46" ht="6.95" customHeight="1">
      <c r="B3" s="20"/>
      <c r="C3" s="21"/>
      <c r="D3" s="21"/>
      <c r="E3" s="21"/>
      <c r="F3" s="21"/>
      <c r="G3" s="21"/>
      <c r="H3" s="21"/>
      <c r="I3" s="103"/>
      <c r="J3" s="21"/>
      <c r="K3" s="22"/>
      <c r="AT3" s="19" t="s">
        <v>79</v>
      </c>
    </row>
    <row r="4" spans="2:46" ht="36.95" customHeight="1">
      <c r="B4" s="23"/>
      <c r="C4" s="24"/>
      <c r="D4" s="25" t="s">
        <v>107</v>
      </c>
      <c r="E4" s="24"/>
      <c r="F4" s="24"/>
      <c r="G4" s="24"/>
      <c r="H4" s="24"/>
      <c r="I4" s="104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04"/>
      <c r="J5" s="24"/>
      <c r="K5" s="26"/>
    </row>
    <row r="6" spans="2:11" ht="15">
      <c r="B6" s="23"/>
      <c r="C6" s="24"/>
      <c r="D6" s="32" t="s">
        <v>17</v>
      </c>
      <c r="E6" s="24"/>
      <c r="F6" s="24"/>
      <c r="G6" s="24"/>
      <c r="H6" s="24"/>
      <c r="I6" s="104"/>
      <c r="J6" s="24"/>
      <c r="K6" s="26"/>
    </row>
    <row r="7" spans="2:11" ht="22.5" customHeight="1">
      <c r="B7" s="23"/>
      <c r="C7" s="24"/>
      <c r="D7" s="24"/>
      <c r="E7" s="380" t="str">
        <f>'Rekapitulace stavby'!K6</f>
        <v>Přístavba prohlížecí místnosti u objektu 005 vrátnice, Odolov</v>
      </c>
      <c r="F7" s="371"/>
      <c r="G7" s="371"/>
      <c r="H7" s="371"/>
      <c r="I7" s="104"/>
      <c r="J7" s="24"/>
      <c r="K7" s="26"/>
    </row>
    <row r="8" spans="2:11" ht="15">
      <c r="B8" s="23"/>
      <c r="C8" s="24"/>
      <c r="D8" s="32" t="s">
        <v>116</v>
      </c>
      <c r="E8" s="24"/>
      <c r="F8" s="24"/>
      <c r="G8" s="24"/>
      <c r="H8" s="24"/>
      <c r="I8" s="104"/>
      <c r="J8" s="24"/>
      <c r="K8" s="26"/>
    </row>
    <row r="9" spans="2:11" s="1" customFormat="1" ht="22.5" customHeight="1">
      <c r="B9" s="36"/>
      <c r="C9" s="37"/>
      <c r="D9" s="37"/>
      <c r="E9" s="380" t="s">
        <v>1015</v>
      </c>
      <c r="F9" s="356"/>
      <c r="G9" s="356"/>
      <c r="H9" s="356"/>
      <c r="I9" s="105"/>
      <c r="J9" s="37"/>
      <c r="K9" s="40"/>
    </row>
    <row r="10" spans="2:11" s="1" customFormat="1" ht="15">
      <c r="B10" s="36"/>
      <c r="C10" s="37"/>
      <c r="D10" s="32" t="s">
        <v>1016</v>
      </c>
      <c r="E10" s="37"/>
      <c r="F10" s="37"/>
      <c r="G10" s="37"/>
      <c r="H10" s="37"/>
      <c r="I10" s="105"/>
      <c r="J10" s="37"/>
      <c r="K10" s="40"/>
    </row>
    <row r="11" spans="2:11" s="1" customFormat="1" ht="36.95" customHeight="1">
      <c r="B11" s="36"/>
      <c r="C11" s="37"/>
      <c r="D11" s="37"/>
      <c r="E11" s="381" t="s">
        <v>1167</v>
      </c>
      <c r="F11" s="356"/>
      <c r="G11" s="356"/>
      <c r="H11" s="356"/>
      <c r="I11" s="105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5"/>
      <c r="J12" s="37"/>
      <c r="K12" s="40"/>
    </row>
    <row r="13" spans="2:11" s="1" customFormat="1" ht="14.45" customHeight="1">
      <c r="B13" s="36"/>
      <c r="C13" s="37"/>
      <c r="D13" s="32" t="s">
        <v>19</v>
      </c>
      <c r="E13" s="37"/>
      <c r="F13" s="30" t="s">
        <v>3</v>
      </c>
      <c r="G13" s="37"/>
      <c r="H13" s="37"/>
      <c r="I13" s="106" t="s">
        <v>20</v>
      </c>
      <c r="J13" s="30" t="s">
        <v>3</v>
      </c>
      <c r="K13" s="40"/>
    </row>
    <row r="14" spans="2:11" s="1" customFormat="1" ht="14.45" customHeight="1">
      <c r="B14" s="36"/>
      <c r="C14" s="37"/>
      <c r="D14" s="32" t="s">
        <v>21</v>
      </c>
      <c r="E14" s="37"/>
      <c r="F14" s="30" t="s">
        <v>976</v>
      </c>
      <c r="G14" s="37"/>
      <c r="H14" s="37"/>
      <c r="I14" s="106" t="s">
        <v>23</v>
      </c>
      <c r="J14" s="107" t="str">
        <f>'Rekapitulace stavby'!AN8</f>
        <v>22.11.2016</v>
      </c>
      <c r="K14" s="40"/>
    </row>
    <row r="15" spans="2:11" s="1" customFormat="1" ht="10.9" customHeight="1">
      <c r="B15" s="36"/>
      <c r="C15" s="37"/>
      <c r="D15" s="37"/>
      <c r="E15" s="37"/>
      <c r="F15" s="37"/>
      <c r="G15" s="37"/>
      <c r="H15" s="37"/>
      <c r="I15" s="105"/>
      <c r="J15" s="37"/>
      <c r="K15" s="40"/>
    </row>
    <row r="16" spans="2:11" s="1" customFormat="1" ht="14.45" customHeight="1">
      <c r="B16" s="36"/>
      <c r="C16" s="37"/>
      <c r="D16" s="32" t="s">
        <v>25</v>
      </c>
      <c r="E16" s="37"/>
      <c r="F16" s="37"/>
      <c r="G16" s="37"/>
      <c r="H16" s="37"/>
      <c r="I16" s="106" t="s">
        <v>26</v>
      </c>
      <c r="J16" s="30" t="str">
        <f>IF('Rekapitulace stavby'!AN10="","",'Rekapitulace stavby'!AN10)</f>
        <v/>
      </c>
      <c r="K16" s="40"/>
    </row>
    <row r="17" spans="2:11" s="1" customFormat="1" ht="18" customHeight="1">
      <c r="B17" s="36"/>
      <c r="C17" s="37"/>
      <c r="D17" s="37"/>
      <c r="E17" s="30" t="str">
        <f>IF('Rekapitulace stavby'!E11="","",'Rekapitulace stavby'!E11)</f>
        <v>VS ČR, Praha 4</v>
      </c>
      <c r="F17" s="37"/>
      <c r="G17" s="37"/>
      <c r="H17" s="37"/>
      <c r="I17" s="106" t="s">
        <v>28</v>
      </c>
      <c r="J17" s="30" t="str">
        <f>IF('Rekapitulace stavby'!AN11="","",'Rekapitulace stavby'!AN11)</f>
        <v/>
      </c>
      <c r="K17" s="40"/>
    </row>
    <row r="18" spans="2:11" s="1" customFormat="1" ht="6.95" customHeight="1">
      <c r="B18" s="36"/>
      <c r="C18" s="37"/>
      <c r="D18" s="37"/>
      <c r="E18" s="37"/>
      <c r="F18" s="37"/>
      <c r="G18" s="37"/>
      <c r="H18" s="37"/>
      <c r="I18" s="105"/>
      <c r="J18" s="37"/>
      <c r="K18" s="40"/>
    </row>
    <row r="19" spans="2:11" s="1" customFormat="1" ht="14.45" customHeight="1">
      <c r="B19" s="36"/>
      <c r="C19" s="37"/>
      <c r="D19" s="32" t="s">
        <v>29</v>
      </c>
      <c r="E19" s="37"/>
      <c r="F19" s="37"/>
      <c r="G19" s="37"/>
      <c r="H19" s="37"/>
      <c r="I19" s="106" t="s">
        <v>26</v>
      </c>
      <c r="J19" s="30" t="str">
        <f>IF('Rekapitulace stavby'!AN13="Vyplň údaj","",IF('Rekapitulace stavby'!AN13="","",'Rekapitulace stavby'!AN13))</f>
        <v/>
      </c>
      <c r="K19" s="40"/>
    </row>
    <row r="20" spans="2:11" s="1" customFormat="1" ht="18" customHeight="1">
      <c r="B20" s="36"/>
      <c r="C20" s="37"/>
      <c r="D20" s="37"/>
      <c r="E20" s="30" t="str">
        <f>IF('Rekapitulace stavby'!E14="Vyplň údaj","",IF('Rekapitulace stavby'!E14="","",'Rekapitulace stavby'!E14))</f>
        <v/>
      </c>
      <c r="F20" s="37"/>
      <c r="G20" s="37"/>
      <c r="H20" s="37"/>
      <c r="I20" s="106" t="s">
        <v>28</v>
      </c>
      <c r="J20" s="30" t="str">
        <f>IF('Rekapitulace stavby'!AN14="Vyplň údaj","",IF('Rekapitulace stavby'!AN14="","",'Rekapitulace stavby'!AN14))</f>
        <v/>
      </c>
      <c r="K20" s="40"/>
    </row>
    <row r="21" spans="2:11" s="1" customFormat="1" ht="6.95" customHeight="1">
      <c r="B21" s="36"/>
      <c r="C21" s="37"/>
      <c r="D21" s="37"/>
      <c r="E21" s="37"/>
      <c r="F21" s="37"/>
      <c r="G21" s="37"/>
      <c r="H21" s="37"/>
      <c r="I21" s="105"/>
      <c r="J21" s="37"/>
      <c r="K21" s="40"/>
    </row>
    <row r="22" spans="2:11" s="1" customFormat="1" ht="14.45" customHeight="1">
      <c r="B22" s="36"/>
      <c r="C22" s="37"/>
      <c r="D22" s="32" t="s">
        <v>31</v>
      </c>
      <c r="E22" s="37"/>
      <c r="F22" s="37"/>
      <c r="G22" s="37"/>
      <c r="H22" s="37"/>
      <c r="I22" s="106" t="s">
        <v>26</v>
      </c>
      <c r="J22" s="30" t="str">
        <f>IF('Rekapitulace stavby'!AN16="","",'Rekapitulace stavby'!AN16)</f>
        <v/>
      </c>
      <c r="K22" s="40"/>
    </row>
    <row r="23" spans="2:11" s="1" customFormat="1" ht="18" customHeight="1">
      <c r="B23" s="36"/>
      <c r="C23" s="37"/>
      <c r="D23" s="37"/>
      <c r="E23" s="30" t="str">
        <f>IF('Rekapitulace stavby'!E17="","",'Rekapitulace stavby'!E17)</f>
        <v>VS ČR OJ věznice Odolov 41, Malé Svatoňovice</v>
      </c>
      <c r="F23" s="37"/>
      <c r="G23" s="37"/>
      <c r="H23" s="37"/>
      <c r="I23" s="106" t="s">
        <v>28</v>
      </c>
      <c r="J23" s="30" t="str">
        <f>IF('Rekapitulace stavby'!AN17="","",'Rekapitulace stavby'!AN17)</f>
        <v/>
      </c>
      <c r="K23" s="40"/>
    </row>
    <row r="24" spans="2:11" s="1" customFormat="1" ht="6.95" customHeight="1">
      <c r="B24" s="36"/>
      <c r="C24" s="37"/>
      <c r="D24" s="37"/>
      <c r="E24" s="37"/>
      <c r="F24" s="37"/>
      <c r="G24" s="37"/>
      <c r="H24" s="37"/>
      <c r="I24" s="105"/>
      <c r="J24" s="37"/>
      <c r="K24" s="40"/>
    </row>
    <row r="25" spans="2:11" s="1" customFormat="1" ht="14.45" customHeight="1">
      <c r="B25" s="36"/>
      <c r="C25" s="37"/>
      <c r="D25" s="32" t="s">
        <v>34</v>
      </c>
      <c r="E25" s="37"/>
      <c r="F25" s="37"/>
      <c r="G25" s="37"/>
      <c r="H25" s="37"/>
      <c r="I25" s="105"/>
      <c r="J25" s="37"/>
      <c r="K25" s="40"/>
    </row>
    <row r="26" spans="2:11" s="7" customFormat="1" ht="22.5" customHeight="1">
      <c r="B26" s="108"/>
      <c r="C26" s="109"/>
      <c r="D26" s="109"/>
      <c r="E26" s="374" t="s">
        <v>3</v>
      </c>
      <c r="F26" s="382"/>
      <c r="G26" s="382"/>
      <c r="H26" s="382"/>
      <c r="I26" s="110"/>
      <c r="J26" s="109"/>
      <c r="K26" s="111"/>
    </row>
    <row r="27" spans="2:11" s="1" customFormat="1" ht="6.95" customHeight="1">
      <c r="B27" s="36"/>
      <c r="C27" s="37"/>
      <c r="D27" s="37"/>
      <c r="E27" s="37"/>
      <c r="F27" s="37"/>
      <c r="G27" s="37"/>
      <c r="H27" s="37"/>
      <c r="I27" s="105"/>
      <c r="J27" s="37"/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12"/>
      <c r="J28" s="63"/>
      <c r="K28" s="113"/>
    </row>
    <row r="29" spans="2:11" s="1" customFormat="1" ht="25.35" customHeight="1">
      <c r="B29" s="36"/>
      <c r="C29" s="37"/>
      <c r="D29" s="114" t="s">
        <v>36</v>
      </c>
      <c r="E29" s="37"/>
      <c r="F29" s="37"/>
      <c r="G29" s="37"/>
      <c r="H29" s="37"/>
      <c r="I29" s="105"/>
      <c r="J29" s="115">
        <f>ROUND(J87,2)</f>
        <v>0</v>
      </c>
      <c r="K29" s="40"/>
    </row>
    <row r="30" spans="2:11" s="1" customFormat="1" ht="6.95" customHeight="1">
      <c r="B30" s="36"/>
      <c r="C30" s="37"/>
      <c r="D30" s="63"/>
      <c r="E30" s="63"/>
      <c r="F30" s="63"/>
      <c r="G30" s="63"/>
      <c r="H30" s="63"/>
      <c r="I30" s="112"/>
      <c r="J30" s="63"/>
      <c r="K30" s="113"/>
    </row>
    <row r="31" spans="2:11" s="1" customFormat="1" ht="14.45" customHeight="1">
      <c r="B31" s="36"/>
      <c r="C31" s="37"/>
      <c r="D31" s="37"/>
      <c r="E31" s="37"/>
      <c r="F31" s="41" t="s">
        <v>38</v>
      </c>
      <c r="G31" s="37"/>
      <c r="H31" s="37"/>
      <c r="I31" s="116" t="s">
        <v>37</v>
      </c>
      <c r="J31" s="41" t="s">
        <v>39</v>
      </c>
      <c r="K31" s="40"/>
    </row>
    <row r="32" spans="2:11" s="1" customFormat="1" ht="14.45" customHeight="1">
      <c r="B32" s="36"/>
      <c r="C32" s="37"/>
      <c r="D32" s="44" t="s">
        <v>40</v>
      </c>
      <c r="E32" s="44" t="s">
        <v>41</v>
      </c>
      <c r="F32" s="117">
        <f>ROUND(SUM(BE87:BE128),2)</f>
        <v>0</v>
      </c>
      <c r="G32" s="37"/>
      <c r="H32" s="37"/>
      <c r="I32" s="118">
        <v>0.21</v>
      </c>
      <c r="J32" s="117">
        <f>ROUND(ROUND((SUM(BE87:BE128)),2)*I32,2)</f>
        <v>0</v>
      </c>
      <c r="K32" s="40"/>
    </row>
    <row r="33" spans="2:11" s="1" customFormat="1" ht="14.45" customHeight="1">
      <c r="B33" s="36"/>
      <c r="C33" s="37"/>
      <c r="D33" s="37"/>
      <c r="E33" s="44" t="s">
        <v>42</v>
      </c>
      <c r="F33" s="117">
        <f>ROUND(SUM(BF87:BF128),2)</f>
        <v>0</v>
      </c>
      <c r="G33" s="37"/>
      <c r="H33" s="37"/>
      <c r="I33" s="118">
        <v>0.15</v>
      </c>
      <c r="J33" s="117">
        <f>ROUND(ROUND((SUM(BF87:BF128)),2)*I33,2)</f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43</v>
      </c>
      <c r="F34" s="117">
        <f>ROUND(SUM(BG87:BG128),2)</f>
        <v>0</v>
      </c>
      <c r="G34" s="37"/>
      <c r="H34" s="37"/>
      <c r="I34" s="118">
        <v>0.21</v>
      </c>
      <c r="J34" s="117">
        <v>0</v>
      </c>
      <c r="K34" s="40"/>
    </row>
    <row r="35" spans="2:11" s="1" customFormat="1" ht="14.45" customHeight="1" hidden="1">
      <c r="B35" s="36"/>
      <c r="C35" s="37"/>
      <c r="D35" s="37"/>
      <c r="E35" s="44" t="s">
        <v>44</v>
      </c>
      <c r="F35" s="117">
        <f>ROUND(SUM(BH87:BH128),2)</f>
        <v>0</v>
      </c>
      <c r="G35" s="37"/>
      <c r="H35" s="37"/>
      <c r="I35" s="118">
        <v>0.15</v>
      </c>
      <c r="J35" s="117">
        <v>0</v>
      </c>
      <c r="K35" s="40"/>
    </row>
    <row r="36" spans="2:11" s="1" customFormat="1" ht="14.45" customHeight="1" hidden="1">
      <c r="B36" s="36"/>
      <c r="C36" s="37"/>
      <c r="D36" s="37"/>
      <c r="E36" s="44" t="s">
        <v>45</v>
      </c>
      <c r="F36" s="117">
        <f>ROUND(SUM(BI87:BI128),2)</f>
        <v>0</v>
      </c>
      <c r="G36" s="37"/>
      <c r="H36" s="37"/>
      <c r="I36" s="118">
        <v>0</v>
      </c>
      <c r="J36" s="117">
        <v>0</v>
      </c>
      <c r="K36" s="40"/>
    </row>
    <row r="37" spans="2:11" s="1" customFormat="1" ht="6.95" customHeight="1">
      <c r="B37" s="36"/>
      <c r="C37" s="37"/>
      <c r="D37" s="37"/>
      <c r="E37" s="37"/>
      <c r="F37" s="37"/>
      <c r="G37" s="37"/>
      <c r="H37" s="37"/>
      <c r="I37" s="105"/>
      <c r="J37" s="37"/>
      <c r="K37" s="40"/>
    </row>
    <row r="38" spans="2:11" s="1" customFormat="1" ht="25.35" customHeight="1">
      <c r="B38" s="36"/>
      <c r="C38" s="119"/>
      <c r="D38" s="120" t="s">
        <v>46</v>
      </c>
      <c r="E38" s="67"/>
      <c r="F38" s="67"/>
      <c r="G38" s="121" t="s">
        <v>47</v>
      </c>
      <c r="H38" s="122" t="s">
        <v>48</v>
      </c>
      <c r="I38" s="123"/>
      <c r="J38" s="124">
        <f>SUM(J29:J36)</f>
        <v>0</v>
      </c>
      <c r="K38" s="125"/>
    </row>
    <row r="39" spans="2:11" s="1" customFormat="1" ht="14.45" customHeight="1">
      <c r="B39" s="51"/>
      <c r="C39" s="52"/>
      <c r="D39" s="52"/>
      <c r="E39" s="52"/>
      <c r="F39" s="52"/>
      <c r="G39" s="52"/>
      <c r="H39" s="52"/>
      <c r="I39" s="126"/>
      <c r="J39" s="52"/>
      <c r="K39" s="53"/>
    </row>
    <row r="43" spans="2:11" s="1" customFormat="1" ht="6.95" customHeight="1">
      <c r="B43" s="54"/>
      <c r="C43" s="55"/>
      <c r="D43" s="55"/>
      <c r="E43" s="55"/>
      <c r="F43" s="55"/>
      <c r="G43" s="55"/>
      <c r="H43" s="55"/>
      <c r="I43" s="127"/>
      <c r="J43" s="55"/>
      <c r="K43" s="128"/>
    </row>
    <row r="44" spans="2:11" s="1" customFormat="1" ht="36.95" customHeight="1">
      <c r="B44" s="36"/>
      <c r="C44" s="25" t="s">
        <v>134</v>
      </c>
      <c r="D44" s="37"/>
      <c r="E44" s="37"/>
      <c r="F44" s="37"/>
      <c r="G44" s="37"/>
      <c r="H44" s="37"/>
      <c r="I44" s="105"/>
      <c r="J44" s="37"/>
      <c r="K44" s="40"/>
    </row>
    <row r="45" spans="2:11" s="1" customFormat="1" ht="6.95" customHeight="1">
      <c r="B45" s="36"/>
      <c r="C45" s="37"/>
      <c r="D45" s="37"/>
      <c r="E45" s="37"/>
      <c r="F45" s="37"/>
      <c r="G45" s="37"/>
      <c r="H45" s="37"/>
      <c r="I45" s="105"/>
      <c r="J45" s="37"/>
      <c r="K45" s="40"/>
    </row>
    <row r="46" spans="2:11" s="1" customFormat="1" ht="14.45" customHeight="1">
      <c r="B46" s="36"/>
      <c r="C46" s="32" t="s">
        <v>17</v>
      </c>
      <c r="D46" s="37"/>
      <c r="E46" s="37"/>
      <c r="F46" s="37"/>
      <c r="G46" s="37"/>
      <c r="H46" s="37"/>
      <c r="I46" s="105"/>
      <c r="J46" s="37"/>
      <c r="K46" s="40"/>
    </row>
    <row r="47" spans="2:11" s="1" customFormat="1" ht="22.5" customHeight="1">
      <c r="B47" s="36"/>
      <c r="C47" s="37"/>
      <c r="D47" s="37"/>
      <c r="E47" s="380" t="str">
        <f>E7</f>
        <v>Přístavba prohlížecí místnosti u objektu 005 vrátnice, Odolov</v>
      </c>
      <c r="F47" s="356"/>
      <c r="G47" s="356"/>
      <c r="H47" s="356"/>
      <c r="I47" s="105"/>
      <c r="J47" s="37"/>
      <c r="K47" s="40"/>
    </row>
    <row r="48" spans="2:11" ht="15">
      <c r="B48" s="23"/>
      <c r="C48" s="32" t="s">
        <v>116</v>
      </c>
      <c r="D48" s="24"/>
      <c r="E48" s="24"/>
      <c r="F48" s="24"/>
      <c r="G48" s="24"/>
      <c r="H48" s="24"/>
      <c r="I48" s="104"/>
      <c r="J48" s="24"/>
      <c r="K48" s="26"/>
    </row>
    <row r="49" spans="2:11" s="1" customFormat="1" ht="22.5" customHeight="1">
      <c r="B49" s="36"/>
      <c r="C49" s="37"/>
      <c r="D49" s="37"/>
      <c r="E49" s="380" t="s">
        <v>1015</v>
      </c>
      <c r="F49" s="356"/>
      <c r="G49" s="356"/>
      <c r="H49" s="356"/>
      <c r="I49" s="105"/>
      <c r="J49" s="37"/>
      <c r="K49" s="40"/>
    </row>
    <row r="50" spans="2:11" s="1" customFormat="1" ht="14.45" customHeight="1">
      <c r="B50" s="36"/>
      <c r="C50" s="32" t="s">
        <v>1016</v>
      </c>
      <c r="D50" s="37"/>
      <c r="E50" s="37"/>
      <c r="F50" s="37"/>
      <c r="G50" s="37"/>
      <c r="H50" s="37"/>
      <c r="I50" s="105"/>
      <c r="J50" s="37"/>
      <c r="K50" s="40"/>
    </row>
    <row r="51" spans="2:11" s="1" customFormat="1" ht="23.25" customHeight="1">
      <c r="B51" s="36"/>
      <c r="C51" s="37"/>
      <c r="D51" s="37"/>
      <c r="E51" s="381" t="str">
        <f>E11</f>
        <v>003-5 - Elektro NN, hromosvody</v>
      </c>
      <c r="F51" s="356"/>
      <c r="G51" s="356"/>
      <c r="H51" s="356"/>
      <c r="I51" s="105"/>
      <c r="J51" s="37"/>
      <c r="K51" s="40"/>
    </row>
    <row r="52" spans="2:11" s="1" customFormat="1" ht="6.95" customHeight="1">
      <c r="B52" s="36"/>
      <c r="C52" s="37"/>
      <c r="D52" s="37"/>
      <c r="E52" s="37"/>
      <c r="F52" s="37"/>
      <c r="G52" s="37"/>
      <c r="H52" s="37"/>
      <c r="I52" s="105"/>
      <c r="J52" s="37"/>
      <c r="K52" s="40"/>
    </row>
    <row r="53" spans="2:11" s="1" customFormat="1" ht="18" customHeight="1">
      <c r="B53" s="36"/>
      <c r="C53" s="32" t="s">
        <v>21</v>
      </c>
      <c r="D53" s="37"/>
      <c r="E53" s="37"/>
      <c r="F53" s="30" t="str">
        <f>F14</f>
        <v xml:space="preserve"> </v>
      </c>
      <c r="G53" s="37"/>
      <c r="H53" s="37"/>
      <c r="I53" s="106" t="s">
        <v>23</v>
      </c>
      <c r="J53" s="107" t="str">
        <f>IF(J14="","",J14)</f>
        <v>22.11.2016</v>
      </c>
      <c r="K53" s="40"/>
    </row>
    <row r="54" spans="2:11" s="1" customFormat="1" ht="6.95" customHeight="1">
      <c r="B54" s="36"/>
      <c r="C54" s="37"/>
      <c r="D54" s="37"/>
      <c r="E54" s="37"/>
      <c r="F54" s="37"/>
      <c r="G54" s="37"/>
      <c r="H54" s="37"/>
      <c r="I54" s="105"/>
      <c r="J54" s="37"/>
      <c r="K54" s="40"/>
    </row>
    <row r="55" spans="2:11" s="1" customFormat="1" ht="15">
      <c r="B55" s="36"/>
      <c r="C55" s="32" t="s">
        <v>25</v>
      </c>
      <c r="D55" s="37"/>
      <c r="E55" s="37"/>
      <c r="F55" s="30" t="str">
        <f>E17</f>
        <v>VS ČR, Praha 4</v>
      </c>
      <c r="G55" s="37"/>
      <c r="H55" s="37"/>
      <c r="I55" s="106" t="s">
        <v>31</v>
      </c>
      <c r="J55" s="30" t="str">
        <f>E23</f>
        <v>VS ČR OJ věznice Odolov 41, Malé Svatoňovice</v>
      </c>
      <c r="K55" s="40"/>
    </row>
    <row r="56" spans="2:11" s="1" customFormat="1" ht="14.45" customHeight="1">
      <c r="B56" s="36"/>
      <c r="C56" s="32" t="s">
        <v>29</v>
      </c>
      <c r="D56" s="37"/>
      <c r="E56" s="37"/>
      <c r="F56" s="30" t="str">
        <f>IF(E20="","",E20)</f>
        <v/>
      </c>
      <c r="G56" s="37"/>
      <c r="H56" s="37"/>
      <c r="I56" s="105"/>
      <c r="J56" s="37"/>
      <c r="K56" s="40"/>
    </row>
    <row r="57" spans="2:11" s="1" customFormat="1" ht="10.35" customHeight="1">
      <c r="B57" s="36"/>
      <c r="C57" s="37"/>
      <c r="D57" s="37"/>
      <c r="E57" s="37"/>
      <c r="F57" s="37"/>
      <c r="G57" s="37"/>
      <c r="H57" s="37"/>
      <c r="I57" s="105"/>
      <c r="J57" s="37"/>
      <c r="K57" s="40"/>
    </row>
    <row r="58" spans="2:11" s="1" customFormat="1" ht="29.25" customHeight="1">
      <c r="B58" s="36"/>
      <c r="C58" s="129" t="s">
        <v>135</v>
      </c>
      <c r="D58" s="119"/>
      <c r="E58" s="119"/>
      <c r="F58" s="119"/>
      <c r="G58" s="119"/>
      <c r="H58" s="119"/>
      <c r="I58" s="130"/>
      <c r="J58" s="131" t="s">
        <v>136</v>
      </c>
      <c r="K58" s="132"/>
    </row>
    <row r="59" spans="2:11" s="1" customFormat="1" ht="10.35" customHeight="1">
      <c r="B59" s="36"/>
      <c r="C59" s="37"/>
      <c r="D59" s="37"/>
      <c r="E59" s="37"/>
      <c r="F59" s="37"/>
      <c r="G59" s="37"/>
      <c r="H59" s="37"/>
      <c r="I59" s="105"/>
      <c r="J59" s="37"/>
      <c r="K59" s="40"/>
    </row>
    <row r="60" spans="2:47" s="1" customFormat="1" ht="29.25" customHeight="1">
      <c r="B60" s="36"/>
      <c r="C60" s="133" t="s">
        <v>137</v>
      </c>
      <c r="D60" s="37"/>
      <c r="E60" s="37"/>
      <c r="F60" s="37"/>
      <c r="G60" s="37"/>
      <c r="H60" s="37"/>
      <c r="I60" s="105"/>
      <c r="J60" s="115">
        <f>J87</f>
        <v>0</v>
      </c>
      <c r="K60" s="40"/>
      <c r="AU60" s="19" t="s">
        <v>138</v>
      </c>
    </row>
    <row r="61" spans="2:11" s="8" customFormat="1" ht="24.95" customHeight="1">
      <c r="B61" s="134"/>
      <c r="C61" s="135"/>
      <c r="D61" s="136" t="s">
        <v>1168</v>
      </c>
      <c r="E61" s="137"/>
      <c r="F61" s="137"/>
      <c r="G61" s="137"/>
      <c r="H61" s="137"/>
      <c r="I61" s="138"/>
      <c r="J61" s="139">
        <f>J88</f>
        <v>0</v>
      </c>
      <c r="K61" s="140"/>
    </row>
    <row r="62" spans="2:11" s="9" customFormat="1" ht="19.9" customHeight="1">
      <c r="B62" s="141"/>
      <c r="C62" s="142"/>
      <c r="D62" s="143" t="s">
        <v>1169</v>
      </c>
      <c r="E62" s="144"/>
      <c r="F62" s="144"/>
      <c r="G62" s="144"/>
      <c r="H62" s="144"/>
      <c r="I62" s="145"/>
      <c r="J62" s="146">
        <f>J89</f>
        <v>0</v>
      </c>
      <c r="K62" s="147"/>
    </row>
    <row r="63" spans="2:11" s="9" customFormat="1" ht="19.9" customHeight="1">
      <c r="B63" s="141"/>
      <c r="C63" s="142"/>
      <c r="D63" s="143" t="s">
        <v>1129</v>
      </c>
      <c r="E63" s="144"/>
      <c r="F63" s="144"/>
      <c r="G63" s="144"/>
      <c r="H63" s="144"/>
      <c r="I63" s="145"/>
      <c r="J63" s="146">
        <f>J98</f>
        <v>0</v>
      </c>
      <c r="K63" s="147"/>
    </row>
    <row r="64" spans="2:11" s="9" customFormat="1" ht="19.9" customHeight="1">
      <c r="B64" s="141"/>
      <c r="C64" s="142"/>
      <c r="D64" s="143" t="s">
        <v>1170</v>
      </c>
      <c r="E64" s="144"/>
      <c r="F64" s="144"/>
      <c r="G64" s="144"/>
      <c r="H64" s="144"/>
      <c r="I64" s="145"/>
      <c r="J64" s="146">
        <f>J110</f>
        <v>0</v>
      </c>
      <c r="K64" s="147"/>
    </row>
    <row r="65" spans="2:11" s="9" customFormat="1" ht="19.9" customHeight="1">
      <c r="B65" s="141"/>
      <c r="C65" s="142"/>
      <c r="D65" s="143" t="s">
        <v>1171</v>
      </c>
      <c r="E65" s="144"/>
      <c r="F65" s="144"/>
      <c r="G65" s="144"/>
      <c r="H65" s="144"/>
      <c r="I65" s="145"/>
      <c r="J65" s="146">
        <f>J118</f>
        <v>0</v>
      </c>
      <c r="K65" s="147"/>
    </row>
    <row r="66" spans="2:11" s="1" customFormat="1" ht="21.75" customHeight="1">
      <c r="B66" s="36"/>
      <c r="C66" s="37"/>
      <c r="D66" s="37"/>
      <c r="E66" s="37"/>
      <c r="F66" s="37"/>
      <c r="G66" s="37"/>
      <c r="H66" s="37"/>
      <c r="I66" s="105"/>
      <c r="J66" s="37"/>
      <c r="K66" s="40"/>
    </row>
    <row r="67" spans="2:11" s="1" customFormat="1" ht="6.95" customHeight="1">
      <c r="B67" s="51"/>
      <c r="C67" s="52"/>
      <c r="D67" s="52"/>
      <c r="E67" s="52"/>
      <c r="F67" s="52"/>
      <c r="G67" s="52"/>
      <c r="H67" s="52"/>
      <c r="I67" s="126"/>
      <c r="J67" s="52"/>
      <c r="K67" s="53"/>
    </row>
    <row r="71" spans="2:12" s="1" customFormat="1" ht="6.95" customHeight="1">
      <c r="B71" s="54"/>
      <c r="C71" s="55"/>
      <c r="D71" s="55"/>
      <c r="E71" s="55"/>
      <c r="F71" s="55"/>
      <c r="G71" s="55"/>
      <c r="H71" s="55"/>
      <c r="I71" s="127"/>
      <c r="J71" s="55"/>
      <c r="K71" s="55"/>
      <c r="L71" s="36"/>
    </row>
    <row r="72" spans="2:12" s="1" customFormat="1" ht="36.95" customHeight="1">
      <c r="B72" s="36"/>
      <c r="C72" s="56" t="s">
        <v>165</v>
      </c>
      <c r="L72" s="36"/>
    </row>
    <row r="73" spans="2:12" s="1" customFormat="1" ht="6.95" customHeight="1">
      <c r="B73" s="36"/>
      <c r="L73" s="36"/>
    </row>
    <row r="74" spans="2:12" s="1" customFormat="1" ht="14.45" customHeight="1">
      <c r="B74" s="36"/>
      <c r="C74" s="58" t="s">
        <v>17</v>
      </c>
      <c r="L74" s="36"/>
    </row>
    <row r="75" spans="2:12" s="1" customFormat="1" ht="22.5" customHeight="1">
      <c r="B75" s="36"/>
      <c r="E75" s="378" t="str">
        <f>E7</f>
        <v>Přístavba prohlížecí místnosti u objektu 005 vrátnice, Odolov</v>
      </c>
      <c r="F75" s="351"/>
      <c r="G75" s="351"/>
      <c r="H75" s="351"/>
      <c r="L75" s="36"/>
    </row>
    <row r="76" spans="2:12" ht="15">
      <c r="B76" s="23"/>
      <c r="C76" s="58" t="s">
        <v>116</v>
      </c>
      <c r="L76" s="23"/>
    </row>
    <row r="77" spans="2:12" s="1" customFormat="1" ht="22.5" customHeight="1">
      <c r="B77" s="36"/>
      <c r="E77" s="378" t="s">
        <v>1015</v>
      </c>
      <c r="F77" s="351"/>
      <c r="G77" s="351"/>
      <c r="H77" s="351"/>
      <c r="L77" s="36"/>
    </row>
    <row r="78" spans="2:12" s="1" customFormat="1" ht="14.45" customHeight="1">
      <c r="B78" s="36"/>
      <c r="C78" s="58" t="s">
        <v>1016</v>
      </c>
      <c r="L78" s="36"/>
    </row>
    <row r="79" spans="2:12" s="1" customFormat="1" ht="23.25" customHeight="1">
      <c r="B79" s="36"/>
      <c r="E79" s="348" t="str">
        <f>E11</f>
        <v>003-5 - Elektro NN, hromosvody</v>
      </c>
      <c r="F79" s="351"/>
      <c r="G79" s="351"/>
      <c r="H79" s="351"/>
      <c r="L79" s="36"/>
    </row>
    <row r="80" spans="2:12" s="1" customFormat="1" ht="6.95" customHeight="1">
      <c r="B80" s="36"/>
      <c r="L80" s="36"/>
    </row>
    <row r="81" spans="2:12" s="1" customFormat="1" ht="18" customHeight="1">
      <c r="B81" s="36"/>
      <c r="C81" s="58" t="s">
        <v>21</v>
      </c>
      <c r="F81" s="148" t="str">
        <f>F14</f>
        <v xml:space="preserve"> </v>
      </c>
      <c r="I81" s="149" t="s">
        <v>23</v>
      </c>
      <c r="J81" s="62" t="str">
        <f>IF(J14="","",J14)</f>
        <v>22.11.2016</v>
      </c>
      <c r="L81" s="36"/>
    </row>
    <row r="82" spans="2:12" s="1" customFormat="1" ht="6.95" customHeight="1">
      <c r="B82" s="36"/>
      <c r="L82" s="36"/>
    </row>
    <row r="83" spans="2:12" s="1" customFormat="1" ht="15">
      <c r="B83" s="36"/>
      <c r="C83" s="58" t="s">
        <v>25</v>
      </c>
      <c r="F83" s="148" t="str">
        <f>E17</f>
        <v>VS ČR, Praha 4</v>
      </c>
      <c r="I83" s="149" t="s">
        <v>31</v>
      </c>
      <c r="J83" s="148" t="str">
        <f>E23</f>
        <v>VS ČR OJ věznice Odolov 41, Malé Svatoňovice</v>
      </c>
      <c r="L83" s="36"/>
    </row>
    <row r="84" spans="2:12" s="1" customFormat="1" ht="14.45" customHeight="1">
      <c r="B84" s="36"/>
      <c r="C84" s="58" t="s">
        <v>29</v>
      </c>
      <c r="F84" s="148" t="str">
        <f>IF(E20="","",E20)</f>
        <v/>
      </c>
      <c r="L84" s="36"/>
    </row>
    <row r="85" spans="2:12" s="1" customFormat="1" ht="10.35" customHeight="1">
      <c r="B85" s="36"/>
      <c r="L85" s="36"/>
    </row>
    <row r="86" spans="2:20" s="10" customFormat="1" ht="29.25" customHeight="1">
      <c r="B86" s="150"/>
      <c r="C86" s="151" t="s">
        <v>166</v>
      </c>
      <c r="D86" s="152" t="s">
        <v>55</v>
      </c>
      <c r="E86" s="152" t="s">
        <v>51</v>
      </c>
      <c r="F86" s="152" t="s">
        <v>167</v>
      </c>
      <c r="G86" s="152" t="s">
        <v>168</v>
      </c>
      <c r="H86" s="152" t="s">
        <v>169</v>
      </c>
      <c r="I86" s="153" t="s">
        <v>170</v>
      </c>
      <c r="J86" s="152" t="s">
        <v>136</v>
      </c>
      <c r="K86" s="154" t="s">
        <v>171</v>
      </c>
      <c r="L86" s="150"/>
      <c r="M86" s="69" t="s">
        <v>172</v>
      </c>
      <c r="N86" s="70" t="s">
        <v>40</v>
      </c>
      <c r="O86" s="70" t="s">
        <v>173</v>
      </c>
      <c r="P86" s="70" t="s">
        <v>174</v>
      </c>
      <c r="Q86" s="70" t="s">
        <v>175</v>
      </c>
      <c r="R86" s="70" t="s">
        <v>176</v>
      </c>
      <c r="S86" s="70" t="s">
        <v>177</v>
      </c>
      <c r="T86" s="71" t="s">
        <v>178</v>
      </c>
    </row>
    <row r="87" spans="2:63" s="1" customFormat="1" ht="29.25" customHeight="1">
      <c r="B87" s="36"/>
      <c r="C87" s="73" t="s">
        <v>137</v>
      </c>
      <c r="J87" s="155">
        <f>BK87</f>
        <v>0</v>
      </c>
      <c r="L87" s="36"/>
      <c r="M87" s="72"/>
      <c r="N87" s="63"/>
      <c r="O87" s="63"/>
      <c r="P87" s="156">
        <f>P88</f>
        <v>0</v>
      </c>
      <c r="Q87" s="63"/>
      <c r="R87" s="156">
        <f>R88</f>
        <v>0</v>
      </c>
      <c r="S87" s="63"/>
      <c r="T87" s="157">
        <f>T88</f>
        <v>0</v>
      </c>
      <c r="AT87" s="19" t="s">
        <v>69</v>
      </c>
      <c r="AU87" s="19" t="s">
        <v>138</v>
      </c>
      <c r="BK87" s="158">
        <f>BK88</f>
        <v>0</v>
      </c>
    </row>
    <row r="88" spans="2:63" s="11" customFormat="1" ht="37.35" customHeight="1">
      <c r="B88" s="159"/>
      <c r="D88" s="160" t="s">
        <v>69</v>
      </c>
      <c r="E88" s="161" t="s">
        <v>980</v>
      </c>
      <c r="F88" s="161" t="s">
        <v>1172</v>
      </c>
      <c r="I88" s="162"/>
      <c r="J88" s="163">
        <f>BK88</f>
        <v>0</v>
      </c>
      <c r="L88" s="159"/>
      <c r="M88" s="164"/>
      <c r="N88" s="165"/>
      <c r="O88" s="165"/>
      <c r="P88" s="166">
        <f>P89+P98+P110+P118</f>
        <v>0</v>
      </c>
      <c r="Q88" s="165"/>
      <c r="R88" s="166">
        <f>R89+R98+R110+R118</f>
        <v>0</v>
      </c>
      <c r="S88" s="165"/>
      <c r="T88" s="167">
        <f>T89+T98+T110+T118</f>
        <v>0</v>
      </c>
      <c r="AR88" s="160" t="s">
        <v>79</v>
      </c>
      <c r="AT88" s="168" t="s">
        <v>69</v>
      </c>
      <c r="AU88" s="168" t="s">
        <v>70</v>
      </c>
      <c r="AY88" s="160" t="s">
        <v>181</v>
      </c>
      <c r="BK88" s="169">
        <f>BK89+BK98+BK110+BK118</f>
        <v>0</v>
      </c>
    </row>
    <row r="89" spans="2:63" s="11" customFormat="1" ht="19.9" customHeight="1">
      <c r="B89" s="159"/>
      <c r="D89" s="170" t="s">
        <v>69</v>
      </c>
      <c r="E89" s="171" t="s">
        <v>984</v>
      </c>
      <c r="F89" s="171" t="s">
        <v>1173</v>
      </c>
      <c r="I89" s="162"/>
      <c r="J89" s="172">
        <f>BK89</f>
        <v>0</v>
      </c>
      <c r="L89" s="159"/>
      <c r="M89" s="164"/>
      <c r="N89" s="165"/>
      <c r="O89" s="165"/>
      <c r="P89" s="166">
        <f>SUM(P90:P97)</f>
        <v>0</v>
      </c>
      <c r="Q89" s="165"/>
      <c r="R89" s="166">
        <f>SUM(R90:R97)</f>
        <v>0</v>
      </c>
      <c r="S89" s="165"/>
      <c r="T89" s="167">
        <f>SUM(T90:T97)</f>
        <v>0</v>
      </c>
      <c r="AR89" s="160" t="s">
        <v>79</v>
      </c>
      <c r="AT89" s="168" t="s">
        <v>69</v>
      </c>
      <c r="AU89" s="168" t="s">
        <v>77</v>
      </c>
      <c r="AY89" s="160" t="s">
        <v>181</v>
      </c>
      <c r="BK89" s="169">
        <f>SUM(BK90:BK97)</f>
        <v>0</v>
      </c>
    </row>
    <row r="90" spans="2:65" s="1" customFormat="1" ht="57" customHeight="1">
      <c r="B90" s="173"/>
      <c r="C90" s="174" t="s">
        <v>77</v>
      </c>
      <c r="D90" s="174" t="s">
        <v>183</v>
      </c>
      <c r="E90" s="175" t="s">
        <v>1174</v>
      </c>
      <c r="F90" s="176" t="s">
        <v>1175</v>
      </c>
      <c r="G90" s="177" t="s">
        <v>815</v>
      </c>
      <c r="H90" s="178">
        <v>2</v>
      </c>
      <c r="I90" s="179"/>
      <c r="J90" s="180">
        <f aca="true" t="shared" si="0" ref="J90:J97">ROUND(I90*H90,2)</f>
        <v>0</v>
      </c>
      <c r="K90" s="176" t="s">
        <v>3</v>
      </c>
      <c r="L90" s="36"/>
      <c r="M90" s="181" t="s">
        <v>3</v>
      </c>
      <c r="N90" s="182" t="s">
        <v>41</v>
      </c>
      <c r="O90" s="37"/>
      <c r="P90" s="183">
        <f aca="true" t="shared" si="1" ref="P90:P97">O90*H90</f>
        <v>0</v>
      </c>
      <c r="Q90" s="183">
        <v>0</v>
      </c>
      <c r="R90" s="183">
        <f aca="true" t="shared" si="2" ref="R90:R97">Q90*H90</f>
        <v>0</v>
      </c>
      <c r="S90" s="183">
        <v>0</v>
      </c>
      <c r="T90" s="184">
        <f aca="true" t="shared" si="3" ref="T90:T97">S90*H90</f>
        <v>0</v>
      </c>
      <c r="AR90" s="19" t="s">
        <v>293</v>
      </c>
      <c r="AT90" s="19" t="s">
        <v>183</v>
      </c>
      <c r="AU90" s="19" t="s">
        <v>79</v>
      </c>
      <c r="AY90" s="19" t="s">
        <v>181</v>
      </c>
      <c r="BE90" s="185">
        <f aca="true" t="shared" si="4" ref="BE90:BE97">IF(N90="základní",J90,0)</f>
        <v>0</v>
      </c>
      <c r="BF90" s="185">
        <f aca="true" t="shared" si="5" ref="BF90:BF97">IF(N90="snížená",J90,0)</f>
        <v>0</v>
      </c>
      <c r="BG90" s="185">
        <f aca="true" t="shared" si="6" ref="BG90:BG97">IF(N90="zákl. přenesená",J90,0)</f>
        <v>0</v>
      </c>
      <c r="BH90" s="185">
        <f aca="true" t="shared" si="7" ref="BH90:BH97">IF(N90="sníž. přenesená",J90,0)</f>
        <v>0</v>
      </c>
      <c r="BI90" s="185">
        <f aca="true" t="shared" si="8" ref="BI90:BI97">IF(N90="nulová",J90,0)</f>
        <v>0</v>
      </c>
      <c r="BJ90" s="19" t="s">
        <v>77</v>
      </c>
      <c r="BK90" s="185">
        <f aca="true" t="shared" si="9" ref="BK90:BK97">ROUND(I90*H90,2)</f>
        <v>0</v>
      </c>
      <c r="BL90" s="19" t="s">
        <v>293</v>
      </c>
      <c r="BM90" s="19" t="s">
        <v>79</v>
      </c>
    </row>
    <row r="91" spans="2:65" s="1" customFormat="1" ht="22.5" customHeight="1">
      <c r="B91" s="173"/>
      <c r="C91" s="174" t="s">
        <v>79</v>
      </c>
      <c r="D91" s="174" t="s">
        <v>183</v>
      </c>
      <c r="E91" s="175" t="s">
        <v>1176</v>
      </c>
      <c r="F91" s="176" t="s">
        <v>1177</v>
      </c>
      <c r="G91" s="177" t="s">
        <v>815</v>
      </c>
      <c r="H91" s="178">
        <v>3</v>
      </c>
      <c r="I91" s="179"/>
      <c r="J91" s="180">
        <f t="shared" si="0"/>
        <v>0</v>
      </c>
      <c r="K91" s="176" t="s">
        <v>3</v>
      </c>
      <c r="L91" s="36"/>
      <c r="M91" s="181" t="s">
        <v>3</v>
      </c>
      <c r="N91" s="182" t="s">
        <v>41</v>
      </c>
      <c r="O91" s="37"/>
      <c r="P91" s="183">
        <f t="shared" si="1"/>
        <v>0</v>
      </c>
      <c r="Q91" s="183">
        <v>0</v>
      </c>
      <c r="R91" s="183">
        <f t="shared" si="2"/>
        <v>0</v>
      </c>
      <c r="S91" s="183">
        <v>0</v>
      </c>
      <c r="T91" s="184">
        <f t="shared" si="3"/>
        <v>0</v>
      </c>
      <c r="AR91" s="19" t="s">
        <v>293</v>
      </c>
      <c r="AT91" s="19" t="s">
        <v>183</v>
      </c>
      <c r="AU91" s="19" t="s">
        <v>79</v>
      </c>
      <c r="AY91" s="19" t="s">
        <v>181</v>
      </c>
      <c r="BE91" s="185">
        <f t="shared" si="4"/>
        <v>0</v>
      </c>
      <c r="BF91" s="185">
        <f t="shared" si="5"/>
        <v>0</v>
      </c>
      <c r="BG91" s="185">
        <f t="shared" si="6"/>
        <v>0</v>
      </c>
      <c r="BH91" s="185">
        <f t="shared" si="7"/>
        <v>0</v>
      </c>
      <c r="BI91" s="185">
        <f t="shared" si="8"/>
        <v>0</v>
      </c>
      <c r="BJ91" s="19" t="s">
        <v>77</v>
      </c>
      <c r="BK91" s="185">
        <f t="shared" si="9"/>
        <v>0</v>
      </c>
      <c r="BL91" s="19" t="s">
        <v>293</v>
      </c>
      <c r="BM91" s="19" t="s">
        <v>188</v>
      </c>
    </row>
    <row r="92" spans="2:65" s="1" customFormat="1" ht="22.5" customHeight="1">
      <c r="B92" s="173"/>
      <c r="C92" s="174" t="s">
        <v>205</v>
      </c>
      <c r="D92" s="174" t="s">
        <v>183</v>
      </c>
      <c r="E92" s="175" t="s">
        <v>1178</v>
      </c>
      <c r="F92" s="176" t="s">
        <v>1179</v>
      </c>
      <c r="G92" s="177" t="s">
        <v>815</v>
      </c>
      <c r="H92" s="178">
        <v>5</v>
      </c>
      <c r="I92" s="179"/>
      <c r="J92" s="180">
        <f t="shared" si="0"/>
        <v>0</v>
      </c>
      <c r="K92" s="176" t="s">
        <v>3</v>
      </c>
      <c r="L92" s="36"/>
      <c r="M92" s="181" t="s">
        <v>3</v>
      </c>
      <c r="N92" s="182" t="s">
        <v>41</v>
      </c>
      <c r="O92" s="37"/>
      <c r="P92" s="183">
        <f t="shared" si="1"/>
        <v>0</v>
      </c>
      <c r="Q92" s="183">
        <v>0</v>
      </c>
      <c r="R92" s="183">
        <f t="shared" si="2"/>
        <v>0</v>
      </c>
      <c r="S92" s="183">
        <v>0</v>
      </c>
      <c r="T92" s="184">
        <f t="shared" si="3"/>
        <v>0</v>
      </c>
      <c r="AR92" s="19" t="s">
        <v>293</v>
      </c>
      <c r="AT92" s="19" t="s">
        <v>183</v>
      </c>
      <c r="AU92" s="19" t="s">
        <v>79</v>
      </c>
      <c r="AY92" s="19" t="s">
        <v>181</v>
      </c>
      <c r="BE92" s="185">
        <f t="shared" si="4"/>
        <v>0</v>
      </c>
      <c r="BF92" s="185">
        <f t="shared" si="5"/>
        <v>0</v>
      </c>
      <c r="BG92" s="185">
        <f t="shared" si="6"/>
        <v>0</v>
      </c>
      <c r="BH92" s="185">
        <f t="shared" si="7"/>
        <v>0</v>
      </c>
      <c r="BI92" s="185">
        <f t="shared" si="8"/>
        <v>0</v>
      </c>
      <c r="BJ92" s="19" t="s">
        <v>77</v>
      </c>
      <c r="BK92" s="185">
        <f t="shared" si="9"/>
        <v>0</v>
      </c>
      <c r="BL92" s="19" t="s">
        <v>293</v>
      </c>
      <c r="BM92" s="19" t="s">
        <v>234</v>
      </c>
    </row>
    <row r="93" spans="2:65" s="1" customFormat="1" ht="22.5" customHeight="1">
      <c r="B93" s="173"/>
      <c r="C93" s="174" t="s">
        <v>188</v>
      </c>
      <c r="D93" s="174" t="s">
        <v>183</v>
      </c>
      <c r="E93" s="175" t="s">
        <v>1180</v>
      </c>
      <c r="F93" s="176" t="s">
        <v>1181</v>
      </c>
      <c r="G93" s="177" t="s">
        <v>815</v>
      </c>
      <c r="H93" s="178">
        <v>4</v>
      </c>
      <c r="I93" s="179"/>
      <c r="J93" s="180">
        <f t="shared" si="0"/>
        <v>0</v>
      </c>
      <c r="K93" s="176" t="s">
        <v>3</v>
      </c>
      <c r="L93" s="36"/>
      <c r="M93" s="181" t="s">
        <v>3</v>
      </c>
      <c r="N93" s="182" t="s">
        <v>41</v>
      </c>
      <c r="O93" s="37"/>
      <c r="P93" s="183">
        <f t="shared" si="1"/>
        <v>0</v>
      </c>
      <c r="Q93" s="183">
        <v>0</v>
      </c>
      <c r="R93" s="183">
        <f t="shared" si="2"/>
        <v>0</v>
      </c>
      <c r="S93" s="183">
        <v>0</v>
      </c>
      <c r="T93" s="184">
        <f t="shared" si="3"/>
        <v>0</v>
      </c>
      <c r="AR93" s="19" t="s">
        <v>293</v>
      </c>
      <c r="AT93" s="19" t="s">
        <v>183</v>
      </c>
      <c r="AU93" s="19" t="s">
        <v>79</v>
      </c>
      <c r="AY93" s="19" t="s">
        <v>181</v>
      </c>
      <c r="BE93" s="185">
        <f t="shared" si="4"/>
        <v>0</v>
      </c>
      <c r="BF93" s="185">
        <f t="shared" si="5"/>
        <v>0</v>
      </c>
      <c r="BG93" s="185">
        <f t="shared" si="6"/>
        <v>0</v>
      </c>
      <c r="BH93" s="185">
        <f t="shared" si="7"/>
        <v>0</v>
      </c>
      <c r="BI93" s="185">
        <f t="shared" si="8"/>
        <v>0</v>
      </c>
      <c r="BJ93" s="19" t="s">
        <v>77</v>
      </c>
      <c r="BK93" s="185">
        <f t="shared" si="9"/>
        <v>0</v>
      </c>
      <c r="BL93" s="19" t="s">
        <v>293</v>
      </c>
      <c r="BM93" s="19" t="s">
        <v>246</v>
      </c>
    </row>
    <row r="94" spans="2:65" s="1" customFormat="1" ht="22.5" customHeight="1">
      <c r="B94" s="173"/>
      <c r="C94" s="174" t="s">
        <v>228</v>
      </c>
      <c r="D94" s="174" t="s">
        <v>183</v>
      </c>
      <c r="E94" s="175" t="s">
        <v>1182</v>
      </c>
      <c r="F94" s="176" t="s">
        <v>1183</v>
      </c>
      <c r="G94" s="177" t="s">
        <v>815</v>
      </c>
      <c r="H94" s="178">
        <v>2</v>
      </c>
      <c r="I94" s="179"/>
      <c r="J94" s="180">
        <f t="shared" si="0"/>
        <v>0</v>
      </c>
      <c r="K94" s="176" t="s">
        <v>3</v>
      </c>
      <c r="L94" s="36"/>
      <c r="M94" s="181" t="s">
        <v>3</v>
      </c>
      <c r="N94" s="182" t="s">
        <v>41</v>
      </c>
      <c r="O94" s="37"/>
      <c r="P94" s="183">
        <f t="shared" si="1"/>
        <v>0</v>
      </c>
      <c r="Q94" s="183">
        <v>0</v>
      </c>
      <c r="R94" s="183">
        <f t="shared" si="2"/>
        <v>0</v>
      </c>
      <c r="S94" s="183">
        <v>0</v>
      </c>
      <c r="T94" s="184">
        <f t="shared" si="3"/>
        <v>0</v>
      </c>
      <c r="AR94" s="19" t="s">
        <v>293</v>
      </c>
      <c r="AT94" s="19" t="s">
        <v>183</v>
      </c>
      <c r="AU94" s="19" t="s">
        <v>79</v>
      </c>
      <c r="AY94" s="19" t="s">
        <v>181</v>
      </c>
      <c r="BE94" s="185">
        <f t="shared" si="4"/>
        <v>0</v>
      </c>
      <c r="BF94" s="185">
        <f t="shared" si="5"/>
        <v>0</v>
      </c>
      <c r="BG94" s="185">
        <f t="shared" si="6"/>
        <v>0</v>
      </c>
      <c r="BH94" s="185">
        <f t="shared" si="7"/>
        <v>0</v>
      </c>
      <c r="BI94" s="185">
        <f t="shared" si="8"/>
        <v>0</v>
      </c>
      <c r="BJ94" s="19" t="s">
        <v>77</v>
      </c>
      <c r="BK94" s="185">
        <f t="shared" si="9"/>
        <v>0</v>
      </c>
      <c r="BL94" s="19" t="s">
        <v>293</v>
      </c>
      <c r="BM94" s="19" t="s">
        <v>258</v>
      </c>
    </row>
    <row r="95" spans="2:65" s="1" customFormat="1" ht="22.5" customHeight="1">
      <c r="B95" s="173"/>
      <c r="C95" s="174" t="s">
        <v>234</v>
      </c>
      <c r="D95" s="174" t="s">
        <v>183</v>
      </c>
      <c r="E95" s="175" t="s">
        <v>1184</v>
      </c>
      <c r="F95" s="176" t="s">
        <v>1185</v>
      </c>
      <c r="G95" s="177" t="s">
        <v>815</v>
      </c>
      <c r="H95" s="178">
        <v>10</v>
      </c>
      <c r="I95" s="179"/>
      <c r="J95" s="180">
        <f t="shared" si="0"/>
        <v>0</v>
      </c>
      <c r="K95" s="176" t="s">
        <v>3</v>
      </c>
      <c r="L95" s="36"/>
      <c r="M95" s="181" t="s">
        <v>3</v>
      </c>
      <c r="N95" s="182" t="s">
        <v>41</v>
      </c>
      <c r="O95" s="37"/>
      <c r="P95" s="183">
        <f t="shared" si="1"/>
        <v>0</v>
      </c>
      <c r="Q95" s="183">
        <v>0</v>
      </c>
      <c r="R95" s="183">
        <f t="shared" si="2"/>
        <v>0</v>
      </c>
      <c r="S95" s="183">
        <v>0</v>
      </c>
      <c r="T95" s="184">
        <f t="shared" si="3"/>
        <v>0</v>
      </c>
      <c r="AR95" s="19" t="s">
        <v>293</v>
      </c>
      <c r="AT95" s="19" t="s">
        <v>183</v>
      </c>
      <c r="AU95" s="19" t="s">
        <v>79</v>
      </c>
      <c r="AY95" s="19" t="s">
        <v>181</v>
      </c>
      <c r="BE95" s="185">
        <f t="shared" si="4"/>
        <v>0</v>
      </c>
      <c r="BF95" s="185">
        <f t="shared" si="5"/>
        <v>0</v>
      </c>
      <c r="BG95" s="185">
        <f t="shared" si="6"/>
        <v>0</v>
      </c>
      <c r="BH95" s="185">
        <f t="shared" si="7"/>
        <v>0</v>
      </c>
      <c r="BI95" s="185">
        <f t="shared" si="8"/>
        <v>0</v>
      </c>
      <c r="BJ95" s="19" t="s">
        <v>77</v>
      </c>
      <c r="BK95" s="185">
        <f t="shared" si="9"/>
        <v>0</v>
      </c>
      <c r="BL95" s="19" t="s">
        <v>293</v>
      </c>
      <c r="BM95" s="19" t="s">
        <v>268</v>
      </c>
    </row>
    <row r="96" spans="2:65" s="1" customFormat="1" ht="22.5" customHeight="1">
      <c r="B96" s="173"/>
      <c r="C96" s="174" t="s">
        <v>240</v>
      </c>
      <c r="D96" s="174" t="s">
        <v>183</v>
      </c>
      <c r="E96" s="175" t="s">
        <v>1186</v>
      </c>
      <c r="F96" s="176" t="s">
        <v>1187</v>
      </c>
      <c r="G96" s="177" t="s">
        <v>815</v>
      </c>
      <c r="H96" s="178">
        <v>1</v>
      </c>
      <c r="I96" s="179"/>
      <c r="J96" s="180">
        <f t="shared" si="0"/>
        <v>0</v>
      </c>
      <c r="K96" s="176" t="s">
        <v>3</v>
      </c>
      <c r="L96" s="36"/>
      <c r="M96" s="181" t="s">
        <v>3</v>
      </c>
      <c r="N96" s="182" t="s">
        <v>41</v>
      </c>
      <c r="O96" s="37"/>
      <c r="P96" s="183">
        <f t="shared" si="1"/>
        <v>0</v>
      </c>
      <c r="Q96" s="183">
        <v>0</v>
      </c>
      <c r="R96" s="183">
        <f t="shared" si="2"/>
        <v>0</v>
      </c>
      <c r="S96" s="183">
        <v>0</v>
      </c>
      <c r="T96" s="184">
        <f t="shared" si="3"/>
        <v>0</v>
      </c>
      <c r="AR96" s="19" t="s">
        <v>293</v>
      </c>
      <c r="AT96" s="19" t="s">
        <v>183</v>
      </c>
      <c r="AU96" s="19" t="s">
        <v>79</v>
      </c>
      <c r="AY96" s="19" t="s">
        <v>181</v>
      </c>
      <c r="BE96" s="185">
        <f t="shared" si="4"/>
        <v>0</v>
      </c>
      <c r="BF96" s="185">
        <f t="shared" si="5"/>
        <v>0</v>
      </c>
      <c r="BG96" s="185">
        <f t="shared" si="6"/>
        <v>0</v>
      </c>
      <c r="BH96" s="185">
        <f t="shared" si="7"/>
        <v>0</v>
      </c>
      <c r="BI96" s="185">
        <f t="shared" si="8"/>
        <v>0</v>
      </c>
      <c r="BJ96" s="19" t="s">
        <v>77</v>
      </c>
      <c r="BK96" s="185">
        <f t="shared" si="9"/>
        <v>0</v>
      </c>
      <c r="BL96" s="19" t="s">
        <v>293</v>
      </c>
      <c r="BM96" s="19" t="s">
        <v>279</v>
      </c>
    </row>
    <row r="97" spans="2:65" s="1" customFormat="1" ht="22.5" customHeight="1">
      <c r="B97" s="173"/>
      <c r="C97" s="174" t="s">
        <v>246</v>
      </c>
      <c r="D97" s="174" t="s">
        <v>183</v>
      </c>
      <c r="E97" s="175" t="s">
        <v>1188</v>
      </c>
      <c r="F97" s="176" t="s">
        <v>1189</v>
      </c>
      <c r="G97" s="177" t="s">
        <v>401</v>
      </c>
      <c r="H97" s="178">
        <v>1</v>
      </c>
      <c r="I97" s="179"/>
      <c r="J97" s="180">
        <f t="shared" si="0"/>
        <v>0</v>
      </c>
      <c r="K97" s="176" t="s">
        <v>3</v>
      </c>
      <c r="L97" s="36"/>
      <c r="M97" s="181" t="s">
        <v>3</v>
      </c>
      <c r="N97" s="182" t="s">
        <v>41</v>
      </c>
      <c r="O97" s="37"/>
      <c r="P97" s="183">
        <f t="shared" si="1"/>
        <v>0</v>
      </c>
      <c r="Q97" s="183">
        <v>0</v>
      </c>
      <c r="R97" s="183">
        <f t="shared" si="2"/>
        <v>0</v>
      </c>
      <c r="S97" s="183">
        <v>0</v>
      </c>
      <c r="T97" s="184">
        <f t="shared" si="3"/>
        <v>0</v>
      </c>
      <c r="AR97" s="19" t="s">
        <v>293</v>
      </c>
      <c r="AT97" s="19" t="s">
        <v>183</v>
      </c>
      <c r="AU97" s="19" t="s">
        <v>79</v>
      </c>
      <c r="AY97" s="19" t="s">
        <v>181</v>
      </c>
      <c r="BE97" s="185">
        <f t="shared" si="4"/>
        <v>0</v>
      </c>
      <c r="BF97" s="185">
        <f t="shared" si="5"/>
        <v>0</v>
      </c>
      <c r="BG97" s="185">
        <f t="shared" si="6"/>
        <v>0</v>
      </c>
      <c r="BH97" s="185">
        <f t="shared" si="7"/>
        <v>0</v>
      </c>
      <c r="BI97" s="185">
        <f t="shared" si="8"/>
        <v>0</v>
      </c>
      <c r="BJ97" s="19" t="s">
        <v>77</v>
      </c>
      <c r="BK97" s="185">
        <f t="shared" si="9"/>
        <v>0</v>
      </c>
      <c r="BL97" s="19" t="s">
        <v>293</v>
      </c>
      <c r="BM97" s="19" t="s">
        <v>293</v>
      </c>
    </row>
    <row r="98" spans="2:63" s="11" customFormat="1" ht="29.85" customHeight="1">
      <c r="B98" s="159"/>
      <c r="D98" s="170" t="s">
        <v>69</v>
      </c>
      <c r="E98" s="171" t="s">
        <v>1007</v>
      </c>
      <c r="F98" s="171" t="s">
        <v>1087</v>
      </c>
      <c r="I98" s="162"/>
      <c r="J98" s="172">
        <f>BK98</f>
        <v>0</v>
      </c>
      <c r="L98" s="159"/>
      <c r="M98" s="164"/>
      <c r="N98" s="165"/>
      <c r="O98" s="165"/>
      <c r="P98" s="166">
        <f>SUM(P99:P109)</f>
        <v>0</v>
      </c>
      <c r="Q98" s="165"/>
      <c r="R98" s="166">
        <f>SUM(R99:R109)</f>
        <v>0</v>
      </c>
      <c r="S98" s="165"/>
      <c r="T98" s="167">
        <f>SUM(T99:T109)</f>
        <v>0</v>
      </c>
      <c r="AR98" s="160" t="s">
        <v>79</v>
      </c>
      <c r="AT98" s="168" t="s">
        <v>69</v>
      </c>
      <c r="AU98" s="168" t="s">
        <v>77</v>
      </c>
      <c r="AY98" s="160" t="s">
        <v>181</v>
      </c>
      <c r="BK98" s="169">
        <f>SUM(BK99:BK109)</f>
        <v>0</v>
      </c>
    </row>
    <row r="99" spans="2:65" s="1" customFormat="1" ht="22.5" customHeight="1">
      <c r="B99" s="173"/>
      <c r="C99" s="174" t="s">
        <v>252</v>
      </c>
      <c r="D99" s="174" t="s">
        <v>183</v>
      </c>
      <c r="E99" s="175" t="s">
        <v>1190</v>
      </c>
      <c r="F99" s="176" t="s">
        <v>1191</v>
      </c>
      <c r="G99" s="177" t="s">
        <v>243</v>
      </c>
      <c r="H99" s="178">
        <v>160</v>
      </c>
      <c r="I99" s="179"/>
      <c r="J99" s="180">
        <f aca="true" t="shared" si="10" ref="J99:J109">ROUND(I99*H99,2)</f>
        <v>0</v>
      </c>
      <c r="K99" s="176" t="s">
        <v>3</v>
      </c>
      <c r="L99" s="36"/>
      <c r="M99" s="181" t="s">
        <v>3</v>
      </c>
      <c r="N99" s="182" t="s">
        <v>41</v>
      </c>
      <c r="O99" s="37"/>
      <c r="P99" s="183">
        <f aca="true" t="shared" si="11" ref="P99:P109">O99*H99</f>
        <v>0</v>
      </c>
      <c r="Q99" s="183">
        <v>0</v>
      </c>
      <c r="R99" s="183">
        <f aca="true" t="shared" si="12" ref="R99:R109">Q99*H99</f>
        <v>0</v>
      </c>
      <c r="S99" s="183">
        <v>0</v>
      </c>
      <c r="T99" s="184">
        <f aca="true" t="shared" si="13" ref="T99:T109">S99*H99</f>
        <v>0</v>
      </c>
      <c r="AR99" s="19" t="s">
        <v>293</v>
      </c>
      <c r="AT99" s="19" t="s">
        <v>183</v>
      </c>
      <c r="AU99" s="19" t="s">
        <v>79</v>
      </c>
      <c r="AY99" s="19" t="s">
        <v>181</v>
      </c>
      <c r="BE99" s="185">
        <f aca="true" t="shared" si="14" ref="BE99:BE109">IF(N99="základní",J99,0)</f>
        <v>0</v>
      </c>
      <c r="BF99" s="185">
        <f aca="true" t="shared" si="15" ref="BF99:BF109">IF(N99="snížená",J99,0)</f>
        <v>0</v>
      </c>
      <c r="BG99" s="185">
        <f aca="true" t="shared" si="16" ref="BG99:BG109">IF(N99="zákl. přenesená",J99,0)</f>
        <v>0</v>
      </c>
      <c r="BH99" s="185">
        <f aca="true" t="shared" si="17" ref="BH99:BH109">IF(N99="sníž. přenesená",J99,0)</f>
        <v>0</v>
      </c>
      <c r="BI99" s="185">
        <f aca="true" t="shared" si="18" ref="BI99:BI109">IF(N99="nulová",J99,0)</f>
        <v>0</v>
      </c>
      <c r="BJ99" s="19" t="s">
        <v>77</v>
      </c>
      <c r="BK99" s="185">
        <f aca="true" t="shared" si="19" ref="BK99:BK109">ROUND(I99*H99,2)</f>
        <v>0</v>
      </c>
      <c r="BL99" s="19" t="s">
        <v>293</v>
      </c>
      <c r="BM99" s="19" t="s">
        <v>309</v>
      </c>
    </row>
    <row r="100" spans="2:65" s="1" customFormat="1" ht="22.5" customHeight="1">
      <c r="B100" s="173"/>
      <c r="C100" s="174" t="s">
        <v>258</v>
      </c>
      <c r="D100" s="174" t="s">
        <v>183</v>
      </c>
      <c r="E100" s="175" t="s">
        <v>1192</v>
      </c>
      <c r="F100" s="176" t="s">
        <v>1193</v>
      </c>
      <c r="G100" s="177" t="s">
        <v>243</v>
      </c>
      <c r="H100" s="178">
        <v>85</v>
      </c>
      <c r="I100" s="179"/>
      <c r="J100" s="180">
        <f t="shared" si="10"/>
        <v>0</v>
      </c>
      <c r="K100" s="176" t="s">
        <v>3</v>
      </c>
      <c r="L100" s="36"/>
      <c r="M100" s="181" t="s">
        <v>3</v>
      </c>
      <c r="N100" s="182" t="s">
        <v>41</v>
      </c>
      <c r="O100" s="37"/>
      <c r="P100" s="183">
        <f t="shared" si="11"/>
        <v>0</v>
      </c>
      <c r="Q100" s="183">
        <v>0</v>
      </c>
      <c r="R100" s="183">
        <f t="shared" si="12"/>
        <v>0</v>
      </c>
      <c r="S100" s="183">
        <v>0</v>
      </c>
      <c r="T100" s="184">
        <f t="shared" si="13"/>
        <v>0</v>
      </c>
      <c r="AR100" s="19" t="s">
        <v>293</v>
      </c>
      <c r="AT100" s="19" t="s">
        <v>183</v>
      </c>
      <c r="AU100" s="19" t="s">
        <v>79</v>
      </c>
      <c r="AY100" s="19" t="s">
        <v>181</v>
      </c>
      <c r="BE100" s="185">
        <f t="shared" si="14"/>
        <v>0</v>
      </c>
      <c r="BF100" s="185">
        <f t="shared" si="15"/>
        <v>0</v>
      </c>
      <c r="BG100" s="185">
        <f t="shared" si="16"/>
        <v>0</v>
      </c>
      <c r="BH100" s="185">
        <f t="shared" si="17"/>
        <v>0</v>
      </c>
      <c r="BI100" s="185">
        <f t="shared" si="18"/>
        <v>0</v>
      </c>
      <c r="BJ100" s="19" t="s">
        <v>77</v>
      </c>
      <c r="BK100" s="185">
        <f t="shared" si="19"/>
        <v>0</v>
      </c>
      <c r="BL100" s="19" t="s">
        <v>293</v>
      </c>
      <c r="BM100" s="19" t="s">
        <v>319</v>
      </c>
    </row>
    <row r="101" spans="2:65" s="1" customFormat="1" ht="22.5" customHeight="1">
      <c r="B101" s="173"/>
      <c r="C101" s="174" t="s">
        <v>264</v>
      </c>
      <c r="D101" s="174" t="s">
        <v>183</v>
      </c>
      <c r="E101" s="175" t="s">
        <v>1194</v>
      </c>
      <c r="F101" s="176" t="s">
        <v>1195</v>
      </c>
      <c r="G101" s="177" t="s">
        <v>243</v>
      </c>
      <c r="H101" s="178">
        <v>140</v>
      </c>
      <c r="I101" s="179"/>
      <c r="J101" s="180">
        <f t="shared" si="10"/>
        <v>0</v>
      </c>
      <c r="K101" s="176" t="s">
        <v>3</v>
      </c>
      <c r="L101" s="36"/>
      <c r="M101" s="181" t="s">
        <v>3</v>
      </c>
      <c r="N101" s="182" t="s">
        <v>41</v>
      </c>
      <c r="O101" s="37"/>
      <c r="P101" s="183">
        <f t="shared" si="11"/>
        <v>0</v>
      </c>
      <c r="Q101" s="183">
        <v>0</v>
      </c>
      <c r="R101" s="183">
        <f t="shared" si="12"/>
        <v>0</v>
      </c>
      <c r="S101" s="183">
        <v>0</v>
      </c>
      <c r="T101" s="184">
        <f t="shared" si="13"/>
        <v>0</v>
      </c>
      <c r="AR101" s="19" t="s">
        <v>293</v>
      </c>
      <c r="AT101" s="19" t="s">
        <v>183</v>
      </c>
      <c r="AU101" s="19" t="s">
        <v>79</v>
      </c>
      <c r="AY101" s="19" t="s">
        <v>181</v>
      </c>
      <c r="BE101" s="185">
        <f t="shared" si="14"/>
        <v>0</v>
      </c>
      <c r="BF101" s="185">
        <f t="shared" si="15"/>
        <v>0</v>
      </c>
      <c r="BG101" s="185">
        <f t="shared" si="16"/>
        <v>0</v>
      </c>
      <c r="BH101" s="185">
        <f t="shared" si="17"/>
        <v>0</v>
      </c>
      <c r="BI101" s="185">
        <f t="shared" si="18"/>
        <v>0</v>
      </c>
      <c r="BJ101" s="19" t="s">
        <v>77</v>
      </c>
      <c r="BK101" s="185">
        <f t="shared" si="19"/>
        <v>0</v>
      </c>
      <c r="BL101" s="19" t="s">
        <v>293</v>
      </c>
      <c r="BM101" s="19" t="s">
        <v>327</v>
      </c>
    </row>
    <row r="102" spans="2:65" s="1" customFormat="1" ht="22.5" customHeight="1">
      <c r="B102" s="173"/>
      <c r="C102" s="174" t="s">
        <v>268</v>
      </c>
      <c r="D102" s="174" t="s">
        <v>183</v>
      </c>
      <c r="E102" s="175" t="s">
        <v>1196</v>
      </c>
      <c r="F102" s="176" t="s">
        <v>1197</v>
      </c>
      <c r="G102" s="177" t="s">
        <v>243</v>
      </c>
      <c r="H102" s="178">
        <v>6</v>
      </c>
      <c r="I102" s="179"/>
      <c r="J102" s="180">
        <f t="shared" si="10"/>
        <v>0</v>
      </c>
      <c r="K102" s="176" t="s">
        <v>3</v>
      </c>
      <c r="L102" s="36"/>
      <c r="M102" s="181" t="s">
        <v>3</v>
      </c>
      <c r="N102" s="182" t="s">
        <v>41</v>
      </c>
      <c r="O102" s="37"/>
      <c r="P102" s="183">
        <f t="shared" si="11"/>
        <v>0</v>
      </c>
      <c r="Q102" s="183">
        <v>0</v>
      </c>
      <c r="R102" s="183">
        <f t="shared" si="12"/>
        <v>0</v>
      </c>
      <c r="S102" s="183">
        <v>0</v>
      </c>
      <c r="T102" s="184">
        <f t="shared" si="13"/>
        <v>0</v>
      </c>
      <c r="AR102" s="19" t="s">
        <v>293</v>
      </c>
      <c r="AT102" s="19" t="s">
        <v>183</v>
      </c>
      <c r="AU102" s="19" t="s">
        <v>79</v>
      </c>
      <c r="AY102" s="19" t="s">
        <v>181</v>
      </c>
      <c r="BE102" s="185">
        <f t="shared" si="14"/>
        <v>0</v>
      </c>
      <c r="BF102" s="185">
        <f t="shared" si="15"/>
        <v>0</v>
      </c>
      <c r="BG102" s="185">
        <f t="shared" si="16"/>
        <v>0</v>
      </c>
      <c r="BH102" s="185">
        <f t="shared" si="17"/>
        <v>0</v>
      </c>
      <c r="BI102" s="185">
        <f t="shared" si="18"/>
        <v>0</v>
      </c>
      <c r="BJ102" s="19" t="s">
        <v>77</v>
      </c>
      <c r="BK102" s="185">
        <f t="shared" si="19"/>
        <v>0</v>
      </c>
      <c r="BL102" s="19" t="s">
        <v>293</v>
      </c>
      <c r="BM102" s="19" t="s">
        <v>340</v>
      </c>
    </row>
    <row r="103" spans="2:65" s="1" customFormat="1" ht="22.5" customHeight="1">
      <c r="B103" s="173"/>
      <c r="C103" s="174" t="s">
        <v>273</v>
      </c>
      <c r="D103" s="174" t="s">
        <v>183</v>
      </c>
      <c r="E103" s="175" t="s">
        <v>1198</v>
      </c>
      <c r="F103" s="176" t="s">
        <v>1199</v>
      </c>
      <c r="G103" s="177" t="s">
        <v>243</v>
      </c>
      <c r="H103" s="178">
        <v>16</v>
      </c>
      <c r="I103" s="179"/>
      <c r="J103" s="180">
        <f t="shared" si="10"/>
        <v>0</v>
      </c>
      <c r="K103" s="176" t="s">
        <v>3</v>
      </c>
      <c r="L103" s="36"/>
      <c r="M103" s="181" t="s">
        <v>3</v>
      </c>
      <c r="N103" s="182" t="s">
        <v>41</v>
      </c>
      <c r="O103" s="37"/>
      <c r="P103" s="183">
        <f t="shared" si="11"/>
        <v>0</v>
      </c>
      <c r="Q103" s="183">
        <v>0</v>
      </c>
      <c r="R103" s="183">
        <f t="shared" si="12"/>
        <v>0</v>
      </c>
      <c r="S103" s="183">
        <v>0</v>
      </c>
      <c r="T103" s="184">
        <f t="shared" si="13"/>
        <v>0</v>
      </c>
      <c r="AR103" s="19" t="s">
        <v>293</v>
      </c>
      <c r="AT103" s="19" t="s">
        <v>183</v>
      </c>
      <c r="AU103" s="19" t="s">
        <v>79</v>
      </c>
      <c r="AY103" s="19" t="s">
        <v>181</v>
      </c>
      <c r="BE103" s="185">
        <f t="shared" si="14"/>
        <v>0</v>
      </c>
      <c r="BF103" s="185">
        <f t="shared" si="15"/>
        <v>0</v>
      </c>
      <c r="BG103" s="185">
        <f t="shared" si="16"/>
        <v>0</v>
      </c>
      <c r="BH103" s="185">
        <f t="shared" si="17"/>
        <v>0</v>
      </c>
      <c r="BI103" s="185">
        <f t="shared" si="18"/>
        <v>0</v>
      </c>
      <c r="BJ103" s="19" t="s">
        <v>77</v>
      </c>
      <c r="BK103" s="185">
        <f t="shared" si="19"/>
        <v>0</v>
      </c>
      <c r="BL103" s="19" t="s">
        <v>293</v>
      </c>
      <c r="BM103" s="19" t="s">
        <v>352</v>
      </c>
    </row>
    <row r="104" spans="2:65" s="1" customFormat="1" ht="22.5" customHeight="1">
      <c r="B104" s="173"/>
      <c r="C104" s="174" t="s">
        <v>279</v>
      </c>
      <c r="D104" s="174" t="s">
        <v>183</v>
      </c>
      <c r="E104" s="175" t="s">
        <v>1200</v>
      </c>
      <c r="F104" s="176" t="s">
        <v>1201</v>
      </c>
      <c r="G104" s="177" t="s">
        <v>243</v>
      </c>
      <c r="H104" s="178">
        <v>28</v>
      </c>
      <c r="I104" s="179"/>
      <c r="J104" s="180">
        <f t="shared" si="10"/>
        <v>0</v>
      </c>
      <c r="K104" s="176" t="s">
        <v>3</v>
      </c>
      <c r="L104" s="36"/>
      <c r="M104" s="181" t="s">
        <v>3</v>
      </c>
      <c r="N104" s="182" t="s">
        <v>41</v>
      </c>
      <c r="O104" s="37"/>
      <c r="P104" s="183">
        <f t="shared" si="11"/>
        <v>0</v>
      </c>
      <c r="Q104" s="183">
        <v>0</v>
      </c>
      <c r="R104" s="183">
        <f t="shared" si="12"/>
        <v>0</v>
      </c>
      <c r="S104" s="183">
        <v>0</v>
      </c>
      <c r="T104" s="184">
        <f t="shared" si="13"/>
        <v>0</v>
      </c>
      <c r="AR104" s="19" t="s">
        <v>293</v>
      </c>
      <c r="AT104" s="19" t="s">
        <v>183</v>
      </c>
      <c r="AU104" s="19" t="s">
        <v>79</v>
      </c>
      <c r="AY104" s="19" t="s">
        <v>181</v>
      </c>
      <c r="BE104" s="185">
        <f t="shared" si="14"/>
        <v>0</v>
      </c>
      <c r="BF104" s="185">
        <f t="shared" si="15"/>
        <v>0</v>
      </c>
      <c r="BG104" s="185">
        <f t="shared" si="16"/>
        <v>0</v>
      </c>
      <c r="BH104" s="185">
        <f t="shared" si="17"/>
        <v>0</v>
      </c>
      <c r="BI104" s="185">
        <f t="shared" si="18"/>
        <v>0</v>
      </c>
      <c r="BJ104" s="19" t="s">
        <v>77</v>
      </c>
      <c r="BK104" s="185">
        <f t="shared" si="19"/>
        <v>0</v>
      </c>
      <c r="BL104" s="19" t="s">
        <v>293</v>
      </c>
      <c r="BM104" s="19" t="s">
        <v>360</v>
      </c>
    </row>
    <row r="105" spans="2:65" s="1" customFormat="1" ht="22.5" customHeight="1">
      <c r="B105" s="173"/>
      <c r="C105" s="174" t="s">
        <v>9</v>
      </c>
      <c r="D105" s="174" t="s">
        <v>183</v>
      </c>
      <c r="E105" s="175" t="s">
        <v>1202</v>
      </c>
      <c r="F105" s="176" t="s">
        <v>1203</v>
      </c>
      <c r="G105" s="177" t="s">
        <v>815</v>
      </c>
      <c r="H105" s="178">
        <v>20</v>
      </c>
      <c r="I105" s="179"/>
      <c r="J105" s="180">
        <f t="shared" si="10"/>
        <v>0</v>
      </c>
      <c r="K105" s="176" t="s">
        <v>3</v>
      </c>
      <c r="L105" s="36"/>
      <c r="M105" s="181" t="s">
        <v>3</v>
      </c>
      <c r="N105" s="182" t="s">
        <v>41</v>
      </c>
      <c r="O105" s="37"/>
      <c r="P105" s="183">
        <f t="shared" si="11"/>
        <v>0</v>
      </c>
      <c r="Q105" s="183">
        <v>0</v>
      </c>
      <c r="R105" s="183">
        <f t="shared" si="12"/>
        <v>0</v>
      </c>
      <c r="S105" s="183">
        <v>0</v>
      </c>
      <c r="T105" s="184">
        <f t="shared" si="13"/>
        <v>0</v>
      </c>
      <c r="AR105" s="19" t="s">
        <v>293</v>
      </c>
      <c r="AT105" s="19" t="s">
        <v>183</v>
      </c>
      <c r="AU105" s="19" t="s">
        <v>79</v>
      </c>
      <c r="AY105" s="19" t="s">
        <v>181</v>
      </c>
      <c r="BE105" s="185">
        <f t="shared" si="14"/>
        <v>0</v>
      </c>
      <c r="BF105" s="185">
        <f t="shared" si="15"/>
        <v>0</v>
      </c>
      <c r="BG105" s="185">
        <f t="shared" si="16"/>
        <v>0</v>
      </c>
      <c r="BH105" s="185">
        <f t="shared" si="17"/>
        <v>0</v>
      </c>
      <c r="BI105" s="185">
        <f t="shared" si="18"/>
        <v>0</v>
      </c>
      <c r="BJ105" s="19" t="s">
        <v>77</v>
      </c>
      <c r="BK105" s="185">
        <f t="shared" si="19"/>
        <v>0</v>
      </c>
      <c r="BL105" s="19" t="s">
        <v>293</v>
      </c>
      <c r="BM105" s="19" t="s">
        <v>371</v>
      </c>
    </row>
    <row r="106" spans="2:65" s="1" customFormat="1" ht="22.5" customHeight="1">
      <c r="B106" s="173"/>
      <c r="C106" s="174" t="s">
        <v>293</v>
      </c>
      <c r="D106" s="174" t="s">
        <v>183</v>
      </c>
      <c r="E106" s="175" t="s">
        <v>1204</v>
      </c>
      <c r="F106" s="176" t="s">
        <v>1205</v>
      </c>
      <c r="G106" s="177" t="s">
        <v>815</v>
      </c>
      <c r="H106" s="178">
        <v>7</v>
      </c>
      <c r="I106" s="179"/>
      <c r="J106" s="180">
        <f t="shared" si="10"/>
        <v>0</v>
      </c>
      <c r="K106" s="176" t="s">
        <v>3</v>
      </c>
      <c r="L106" s="36"/>
      <c r="M106" s="181" t="s">
        <v>3</v>
      </c>
      <c r="N106" s="182" t="s">
        <v>41</v>
      </c>
      <c r="O106" s="37"/>
      <c r="P106" s="183">
        <f t="shared" si="11"/>
        <v>0</v>
      </c>
      <c r="Q106" s="183">
        <v>0</v>
      </c>
      <c r="R106" s="183">
        <f t="shared" si="12"/>
        <v>0</v>
      </c>
      <c r="S106" s="183">
        <v>0</v>
      </c>
      <c r="T106" s="184">
        <f t="shared" si="13"/>
        <v>0</v>
      </c>
      <c r="AR106" s="19" t="s">
        <v>293</v>
      </c>
      <c r="AT106" s="19" t="s">
        <v>183</v>
      </c>
      <c r="AU106" s="19" t="s">
        <v>79</v>
      </c>
      <c r="AY106" s="19" t="s">
        <v>181</v>
      </c>
      <c r="BE106" s="185">
        <f t="shared" si="14"/>
        <v>0</v>
      </c>
      <c r="BF106" s="185">
        <f t="shared" si="15"/>
        <v>0</v>
      </c>
      <c r="BG106" s="185">
        <f t="shared" si="16"/>
        <v>0</v>
      </c>
      <c r="BH106" s="185">
        <f t="shared" si="17"/>
        <v>0</v>
      </c>
      <c r="BI106" s="185">
        <f t="shared" si="18"/>
        <v>0</v>
      </c>
      <c r="BJ106" s="19" t="s">
        <v>77</v>
      </c>
      <c r="BK106" s="185">
        <f t="shared" si="19"/>
        <v>0</v>
      </c>
      <c r="BL106" s="19" t="s">
        <v>293</v>
      </c>
      <c r="BM106" s="19" t="s">
        <v>379</v>
      </c>
    </row>
    <row r="107" spans="2:65" s="1" customFormat="1" ht="22.5" customHeight="1">
      <c r="B107" s="173"/>
      <c r="C107" s="174" t="s">
        <v>301</v>
      </c>
      <c r="D107" s="174" t="s">
        <v>183</v>
      </c>
      <c r="E107" s="175" t="s">
        <v>1206</v>
      </c>
      <c r="F107" s="176" t="s">
        <v>1207</v>
      </c>
      <c r="G107" s="177" t="s">
        <v>243</v>
      </c>
      <c r="H107" s="178">
        <v>22</v>
      </c>
      <c r="I107" s="179"/>
      <c r="J107" s="180">
        <f t="shared" si="10"/>
        <v>0</v>
      </c>
      <c r="K107" s="176" t="s">
        <v>3</v>
      </c>
      <c r="L107" s="36"/>
      <c r="M107" s="181" t="s">
        <v>3</v>
      </c>
      <c r="N107" s="182" t="s">
        <v>41</v>
      </c>
      <c r="O107" s="37"/>
      <c r="P107" s="183">
        <f t="shared" si="11"/>
        <v>0</v>
      </c>
      <c r="Q107" s="183">
        <v>0</v>
      </c>
      <c r="R107" s="183">
        <f t="shared" si="12"/>
        <v>0</v>
      </c>
      <c r="S107" s="183">
        <v>0</v>
      </c>
      <c r="T107" s="184">
        <f t="shared" si="13"/>
        <v>0</v>
      </c>
      <c r="AR107" s="19" t="s">
        <v>293</v>
      </c>
      <c r="AT107" s="19" t="s">
        <v>183</v>
      </c>
      <c r="AU107" s="19" t="s">
        <v>79</v>
      </c>
      <c r="AY107" s="19" t="s">
        <v>181</v>
      </c>
      <c r="BE107" s="185">
        <f t="shared" si="14"/>
        <v>0</v>
      </c>
      <c r="BF107" s="185">
        <f t="shared" si="15"/>
        <v>0</v>
      </c>
      <c r="BG107" s="185">
        <f t="shared" si="16"/>
        <v>0</v>
      </c>
      <c r="BH107" s="185">
        <f t="shared" si="17"/>
        <v>0</v>
      </c>
      <c r="BI107" s="185">
        <f t="shared" si="18"/>
        <v>0</v>
      </c>
      <c r="BJ107" s="19" t="s">
        <v>77</v>
      </c>
      <c r="BK107" s="185">
        <f t="shared" si="19"/>
        <v>0</v>
      </c>
      <c r="BL107" s="19" t="s">
        <v>293</v>
      </c>
      <c r="BM107" s="19" t="s">
        <v>398</v>
      </c>
    </row>
    <row r="108" spans="2:65" s="1" customFormat="1" ht="22.5" customHeight="1">
      <c r="B108" s="173"/>
      <c r="C108" s="174" t="s">
        <v>309</v>
      </c>
      <c r="D108" s="174" t="s">
        <v>183</v>
      </c>
      <c r="E108" s="175" t="s">
        <v>1048</v>
      </c>
      <c r="F108" s="176" t="s">
        <v>1049</v>
      </c>
      <c r="G108" s="177" t="s">
        <v>243</v>
      </c>
      <c r="H108" s="178">
        <v>6</v>
      </c>
      <c r="I108" s="179"/>
      <c r="J108" s="180">
        <f t="shared" si="10"/>
        <v>0</v>
      </c>
      <c r="K108" s="176" t="s">
        <v>3</v>
      </c>
      <c r="L108" s="36"/>
      <c r="M108" s="181" t="s">
        <v>3</v>
      </c>
      <c r="N108" s="182" t="s">
        <v>41</v>
      </c>
      <c r="O108" s="37"/>
      <c r="P108" s="183">
        <f t="shared" si="11"/>
        <v>0</v>
      </c>
      <c r="Q108" s="183">
        <v>0</v>
      </c>
      <c r="R108" s="183">
        <f t="shared" si="12"/>
        <v>0</v>
      </c>
      <c r="S108" s="183">
        <v>0</v>
      </c>
      <c r="T108" s="184">
        <f t="shared" si="13"/>
        <v>0</v>
      </c>
      <c r="AR108" s="19" t="s">
        <v>293</v>
      </c>
      <c r="AT108" s="19" t="s">
        <v>183</v>
      </c>
      <c r="AU108" s="19" t="s">
        <v>79</v>
      </c>
      <c r="AY108" s="19" t="s">
        <v>181</v>
      </c>
      <c r="BE108" s="185">
        <f t="shared" si="14"/>
        <v>0</v>
      </c>
      <c r="BF108" s="185">
        <f t="shared" si="15"/>
        <v>0</v>
      </c>
      <c r="BG108" s="185">
        <f t="shared" si="16"/>
        <v>0</v>
      </c>
      <c r="BH108" s="185">
        <f t="shared" si="17"/>
        <v>0</v>
      </c>
      <c r="BI108" s="185">
        <f t="shared" si="18"/>
        <v>0</v>
      </c>
      <c r="BJ108" s="19" t="s">
        <v>77</v>
      </c>
      <c r="BK108" s="185">
        <f t="shared" si="19"/>
        <v>0</v>
      </c>
      <c r="BL108" s="19" t="s">
        <v>293</v>
      </c>
      <c r="BM108" s="19" t="s">
        <v>411</v>
      </c>
    </row>
    <row r="109" spans="2:65" s="1" customFormat="1" ht="22.5" customHeight="1">
      <c r="B109" s="173"/>
      <c r="C109" s="174" t="s">
        <v>314</v>
      </c>
      <c r="D109" s="174" t="s">
        <v>183</v>
      </c>
      <c r="E109" s="175" t="s">
        <v>1050</v>
      </c>
      <c r="F109" s="176" t="s">
        <v>1051</v>
      </c>
      <c r="G109" s="177" t="s">
        <v>243</v>
      </c>
      <c r="H109" s="178">
        <v>6</v>
      </c>
      <c r="I109" s="179"/>
      <c r="J109" s="180">
        <f t="shared" si="10"/>
        <v>0</v>
      </c>
      <c r="K109" s="176" t="s">
        <v>3</v>
      </c>
      <c r="L109" s="36"/>
      <c r="M109" s="181" t="s">
        <v>3</v>
      </c>
      <c r="N109" s="182" t="s">
        <v>41</v>
      </c>
      <c r="O109" s="37"/>
      <c r="P109" s="183">
        <f t="shared" si="11"/>
        <v>0</v>
      </c>
      <c r="Q109" s="183">
        <v>0</v>
      </c>
      <c r="R109" s="183">
        <f t="shared" si="12"/>
        <v>0</v>
      </c>
      <c r="S109" s="183">
        <v>0</v>
      </c>
      <c r="T109" s="184">
        <f t="shared" si="13"/>
        <v>0</v>
      </c>
      <c r="AR109" s="19" t="s">
        <v>293</v>
      </c>
      <c r="AT109" s="19" t="s">
        <v>183</v>
      </c>
      <c r="AU109" s="19" t="s">
        <v>79</v>
      </c>
      <c r="AY109" s="19" t="s">
        <v>181</v>
      </c>
      <c r="BE109" s="185">
        <f t="shared" si="14"/>
        <v>0</v>
      </c>
      <c r="BF109" s="185">
        <f t="shared" si="15"/>
        <v>0</v>
      </c>
      <c r="BG109" s="185">
        <f t="shared" si="16"/>
        <v>0</v>
      </c>
      <c r="BH109" s="185">
        <f t="shared" si="17"/>
        <v>0</v>
      </c>
      <c r="BI109" s="185">
        <f t="shared" si="18"/>
        <v>0</v>
      </c>
      <c r="BJ109" s="19" t="s">
        <v>77</v>
      </c>
      <c r="BK109" s="185">
        <f t="shared" si="19"/>
        <v>0</v>
      </c>
      <c r="BL109" s="19" t="s">
        <v>293</v>
      </c>
      <c r="BM109" s="19" t="s">
        <v>428</v>
      </c>
    </row>
    <row r="110" spans="2:63" s="11" customFormat="1" ht="29.85" customHeight="1">
      <c r="B110" s="159"/>
      <c r="D110" s="170" t="s">
        <v>69</v>
      </c>
      <c r="E110" s="171" t="s">
        <v>1086</v>
      </c>
      <c r="F110" s="171" t="s">
        <v>1208</v>
      </c>
      <c r="I110" s="162"/>
      <c r="J110" s="172">
        <f>BK110</f>
        <v>0</v>
      </c>
      <c r="L110" s="159"/>
      <c r="M110" s="164"/>
      <c r="N110" s="165"/>
      <c r="O110" s="165"/>
      <c r="P110" s="166">
        <f>SUM(P111:P117)</f>
        <v>0</v>
      </c>
      <c r="Q110" s="165"/>
      <c r="R110" s="166">
        <f>SUM(R111:R117)</f>
        <v>0</v>
      </c>
      <c r="S110" s="165"/>
      <c r="T110" s="167">
        <f>SUM(T111:T117)</f>
        <v>0</v>
      </c>
      <c r="AR110" s="160" t="s">
        <v>79</v>
      </c>
      <c r="AT110" s="168" t="s">
        <v>69</v>
      </c>
      <c r="AU110" s="168" t="s">
        <v>77</v>
      </c>
      <c r="AY110" s="160" t="s">
        <v>181</v>
      </c>
      <c r="BK110" s="169">
        <f>SUM(BK111:BK117)</f>
        <v>0</v>
      </c>
    </row>
    <row r="111" spans="2:65" s="1" customFormat="1" ht="22.5" customHeight="1">
      <c r="B111" s="173"/>
      <c r="C111" s="174" t="s">
        <v>319</v>
      </c>
      <c r="D111" s="174" t="s">
        <v>183</v>
      </c>
      <c r="E111" s="175" t="s">
        <v>1209</v>
      </c>
      <c r="F111" s="176" t="s">
        <v>1210</v>
      </c>
      <c r="G111" s="177" t="s">
        <v>860</v>
      </c>
      <c r="H111" s="178">
        <v>25</v>
      </c>
      <c r="I111" s="179"/>
      <c r="J111" s="180">
        <f aca="true" t="shared" si="20" ref="J111:J117">ROUND(I111*H111,2)</f>
        <v>0</v>
      </c>
      <c r="K111" s="176" t="s">
        <v>3</v>
      </c>
      <c r="L111" s="36"/>
      <c r="M111" s="181" t="s">
        <v>3</v>
      </c>
      <c r="N111" s="182" t="s">
        <v>41</v>
      </c>
      <c r="O111" s="37"/>
      <c r="P111" s="183">
        <f aca="true" t="shared" si="21" ref="P111:P117">O111*H111</f>
        <v>0</v>
      </c>
      <c r="Q111" s="183">
        <v>0</v>
      </c>
      <c r="R111" s="183">
        <f aca="true" t="shared" si="22" ref="R111:R117">Q111*H111</f>
        <v>0</v>
      </c>
      <c r="S111" s="183">
        <v>0</v>
      </c>
      <c r="T111" s="184">
        <f aca="true" t="shared" si="23" ref="T111:T117">S111*H111</f>
        <v>0</v>
      </c>
      <c r="AR111" s="19" t="s">
        <v>293</v>
      </c>
      <c r="AT111" s="19" t="s">
        <v>183</v>
      </c>
      <c r="AU111" s="19" t="s">
        <v>79</v>
      </c>
      <c r="AY111" s="19" t="s">
        <v>181</v>
      </c>
      <c r="BE111" s="185">
        <f aca="true" t="shared" si="24" ref="BE111:BE117">IF(N111="základní",J111,0)</f>
        <v>0</v>
      </c>
      <c r="BF111" s="185">
        <f aca="true" t="shared" si="25" ref="BF111:BF117">IF(N111="snížená",J111,0)</f>
        <v>0</v>
      </c>
      <c r="BG111" s="185">
        <f aca="true" t="shared" si="26" ref="BG111:BG117">IF(N111="zákl. přenesená",J111,0)</f>
        <v>0</v>
      </c>
      <c r="BH111" s="185">
        <f aca="true" t="shared" si="27" ref="BH111:BH117">IF(N111="sníž. přenesená",J111,0)</f>
        <v>0</v>
      </c>
      <c r="BI111" s="185">
        <f aca="true" t="shared" si="28" ref="BI111:BI117">IF(N111="nulová",J111,0)</f>
        <v>0</v>
      </c>
      <c r="BJ111" s="19" t="s">
        <v>77</v>
      </c>
      <c r="BK111" s="185">
        <f aca="true" t="shared" si="29" ref="BK111:BK117">ROUND(I111*H111,2)</f>
        <v>0</v>
      </c>
      <c r="BL111" s="19" t="s">
        <v>293</v>
      </c>
      <c r="BM111" s="19" t="s">
        <v>438</v>
      </c>
    </row>
    <row r="112" spans="2:65" s="1" customFormat="1" ht="22.5" customHeight="1">
      <c r="B112" s="173"/>
      <c r="C112" s="174" t="s">
        <v>8</v>
      </c>
      <c r="D112" s="174" t="s">
        <v>183</v>
      </c>
      <c r="E112" s="175" t="s">
        <v>1211</v>
      </c>
      <c r="F112" s="176" t="s">
        <v>1212</v>
      </c>
      <c r="G112" s="177" t="s">
        <v>860</v>
      </c>
      <c r="H112" s="178">
        <v>8</v>
      </c>
      <c r="I112" s="179"/>
      <c r="J112" s="180">
        <f t="shared" si="20"/>
        <v>0</v>
      </c>
      <c r="K112" s="176" t="s">
        <v>3</v>
      </c>
      <c r="L112" s="36"/>
      <c r="M112" s="181" t="s">
        <v>3</v>
      </c>
      <c r="N112" s="182" t="s">
        <v>41</v>
      </c>
      <c r="O112" s="37"/>
      <c r="P112" s="183">
        <f t="shared" si="21"/>
        <v>0</v>
      </c>
      <c r="Q112" s="183">
        <v>0</v>
      </c>
      <c r="R112" s="183">
        <f t="shared" si="22"/>
        <v>0</v>
      </c>
      <c r="S112" s="183">
        <v>0</v>
      </c>
      <c r="T112" s="184">
        <f t="shared" si="23"/>
        <v>0</v>
      </c>
      <c r="AR112" s="19" t="s">
        <v>293</v>
      </c>
      <c r="AT112" s="19" t="s">
        <v>183</v>
      </c>
      <c r="AU112" s="19" t="s">
        <v>79</v>
      </c>
      <c r="AY112" s="19" t="s">
        <v>181</v>
      </c>
      <c r="BE112" s="185">
        <f t="shared" si="24"/>
        <v>0</v>
      </c>
      <c r="BF112" s="185">
        <f t="shared" si="25"/>
        <v>0</v>
      </c>
      <c r="BG112" s="185">
        <f t="shared" si="26"/>
        <v>0</v>
      </c>
      <c r="BH112" s="185">
        <f t="shared" si="27"/>
        <v>0</v>
      </c>
      <c r="BI112" s="185">
        <f t="shared" si="28"/>
        <v>0</v>
      </c>
      <c r="BJ112" s="19" t="s">
        <v>77</v>
      </c>
      <c r="BK112" s="185">
        <f t="shared" si="29"/>
        <v>0</v>
      </c>
      <c r="BL112" s="19" t="s">
        <v>293</v>
      </c>
      <c r="BM112" s="19" t="s">
        <v>452</v>
      </c>
    </row>
    <row r="113" spans="2:65" s="1" customFormat="1" ht="22.5" customHeight="1">
      <c r="B113" s="173"/>
      <c r="C113" s="174" t="s">
        <v>327</v>
      </c>
      <c r="D113" s="174" t="s">
        <v>183</v>
      </c>
      <c r="E113" s="175" t="s">
        <v>1213</v>
      </c>
      <c r="F113" s="176" t="s">
        <v>1214</v>
      </c>
      <c r="G113" s="177" t="s">
        <v>243</v>
      </c>
      <c r="H113" s="178">
        <v>36</v>
      </c>
      <c r="I113" s="179"/>
      <c r="J113" s="180">
        <f t="shared" si="20"/>
        <v>0</v>
      </c>
      <c r="K113" s="176" t="s">
        <v>3</v>
      </c>
      <c r="L113" s="36"/>
      <c r="M113" s="181" t="s">
        <v>3</v>
      </c>
      <c r="N113" s="182" t="s">
        <v>41</v>
      </c>
      <c r="O113" s="37"/>
      <c r="P113" s="183">
        <f t="shared" si="21"/>
        <v>0</v>
      </c>
      <c r="Q113" s="183">
        <v>0</v>
      </c>
      <c r="R113" s="183">
        <f t="shared" si="22"/>
        <v>0</v>
      </c>
      <c r="S113" s="183">
        <v>0</v>
      </c>
      <c r="T113" s="184">
        <f t="shared" si="23"/>
        <v>0</v>
      </c>
      <c r="AR113" s="19" t="s">
        <v>293</v>
      </c>
      <c r="AT113" s="19" t="s">
        <v>183</v>
      </c>
      <c r="AU113" s="19" t="s">
        <v>79</v>
      </c>
      <c r="AY113" s="19" t="s">
        <v>181</v>
      </c>
      <c r="BE113" s="185">
        <f t="shared" si="24"/>
        <v>0</v>
      </c>
      <c r="BF113" s="185">
        <f t="shared" si="25"/>
        <v>0</v>
      </c>
      <c r="BG113" s="185">
        <f t="shared" si="26"/>
        <v>0</v>
      </c>
      <c r="BH113" s="185">
        <f t="shared" si="27"/>
        <v>0</v>
      </c>
      <c r="BI113" s="185">
        <f t="shared" si="28"/>
        <v>0</v>
      </c>
      <c r="BJ113" s="19" t="s">
        <v>77</v>
      </c>
      <c r="BK113" s="185">
        <f t="shared" si="29"/>
        <v>0</v>
      </c>
      <c r="BL113" s="19" t="s">
        <v>293</v>
      </c>
      <c r="BM113" s="19" t="s">
        <v>462</v>
      </c>
    </row>
    <row r="114" spans="2:65" s="1" customFormat="1" ht="22.5" customHeight="1">
      <c r="B114" s="173"/>
      <c r="C114" s="174" t="s">
        <v>334</v>
      </c>
      <c r="D114" s="174" t="s">
        <v>183</v>
      </c>
      <c r="E114" s="175" t="s">
        <v>1215</v>
      </c>
      <c r="F114" s="176" t="s">
        <v>1216</v>
      </c>
      <c r="G114" s="177" t="s">
        <v>815</v>
      </c>
      <c r="H114" s="178">
        <v>40</v>
      </c>
      <c r="I114" s="179"/>
      <c r="J114" s="180">
        <f t="shared" si="20"/>
        <v>0</v>
      </c>
      <c r="K114" s="176" t="s">
        <v>3</v>
      </c>
      <c r="L114" s="36"/>
      <c r="M114" s="181" t="s">
        <v>3</v>
      </c>
      <c r="N114" s="182" t="s">
        <v>41</v>
      </c>
      <c r="O114" s="37"/>
      <c r="P114" s="183">
        <f t="shared" si="21"/>
        <v>0</v>
      </c>
      <c r="Q114" s="183">
        <v>0</v>
      </c>
      <c r="R114" s="183">
        <f t="shared" si="22"/>
        <v>0</v>
      </c>
      <c r="S114" s="183">
        <v>0</v>
      </c>
      <c r="T114" s="184">
        <f t="shared" si="23"/>
        <v>0</v>
      </c>
      <c r="AR114" s="19" t="s">
        <v>293</v>
      </c>
      <c r="AT114" s="19" t="s">
        <v>183</v>
      </c>
      <c r="AU114" s="19" t="s">
        <v>79</v>
      </c>
      <c r="AY114" s="19" t="s">
        <v>181</v>
      </c>
      <c r="BE114" s="185">
        <f t="shared" si="24"/>
        <v>0</v>
      </c>
      <c r="BF114" s="185">
        <f t="shared" si="25"/>
        <v>0</v>
      </c>
      <c r="BG114" s="185">
        <f t="shared" si="26"/>
        <v>0</v>
      </c>
      <c r="BH114" s="185">
        <f t="shared" si="27"/>
        <v>0</v>
      </c>
      <c r="BI114" s="185">
        <f t="shared" si="28"/>
        <v>0</v>
      </c>
      <c r="BJ114" s="19" t="s">
        <v>77</v>
      </c>
      <c r="BK114" s="185">
        <f t="shared" si="29"/>
        <v>0</v>
      </c>
      <c r="BL114" s="19" t="s">
        <v>293</v>
      </c>
      <c r="BM114" s="19" t="s">
        <v>473</v>
      </c>
    </row>
    <row r="115" spans="2:65" s="1" customFormat="1" ht="22.5" customHeight="1">
      <c r="B115" s="173"/>
      <c r="C115" s="174" t="s">
        <v>340</v>
      </c>
      <c r="D115" s="174" t="s">
        <v>183</v>
      </c>
      <c r="E115" s="175" t="s">
        <v>1217</v>
      </c>
      <c r="F115" s="176" t="s">
        <v>1218</v>
      </c>
      <c r="G115" s="177" t="s">
        <v>815</v>
      </c>
      <c r="H115" s="178">
        <v>18</v>
      </c>
      <c r="I115" s="179"/>
      <c r="J115" s="180">
        <f t="shared" si="20"/>
        <v>0</v>
      </c>
      <c r="K115" s="176" t="s">
        <v>3</v>
      </c>
      <c r="L115" s="36"/>
      <c r="M115" s="181" t="s">
        <v>3</v>
      </c>
      <c r="N115" s="182" t="s">
        <v>41</v>
      </c>
      <c r="O115" s="37"/>
      <c r="P115" s="183">
        <f t="shared" si="21"/>
        <v>0</v>
      </c>
      <c r="Q115" s="183">
        <v>0</v>
      </c>
      <c r="R115" s="183">
        <f t="shared" si="22"/>
        <v>0</v>
      </c>
      <c r="S115" s="183">
        <v>0</v>
      </c>
      <c r="T115" s="184">
        <f t="shared" si="23"/>
        <v>0</v>
      </c>
      <c r="AR115" s="19" t="s">
        <v>293</v>
      </c>
      <c r="AT115" s="19" t="s">
        <v>183</v>
      </c>
      <c r="AU115" s="19" t="s">
        <v>79</v>
      </c>
      <c r="AY115" s="19" t="s">
        <v>181</v>
      </c>
      <c r="BE115" s="185">
        <f t="shared" si="24"/>
        <v>0</v>
      </c>
      <c r="BF115" s="185">
        <f t="shared" si="25"/>
        <v>0</v>
      </c>
      <c r="BG115" s="185">
        <f t="shared" si="26"/>
        <v>0</v>
      </c>
      <c r="BH115" s="185">
        <f t="shared" si="27"/>
        <v>0</v>
      </c>
      <c r="BI115" s="185">
        <f t="shared" si="28"/>
        <v>0</v>
      </c>
      <c r="BJ115" s="19" t="s">
        <v>77</v>
      </c>
      <c r="BK115" s="185">
        <f t="shared" si="29"/>
        <v>0</v>
      </c>
      <c r="BL115" s="19" t="s">
        <v>293</v>
      </c>
      <c r="BM115" s="19" t="s">
        <v>492</v>
      </c>
    </row>
    <row r="116" spans="2:65" s="1" customFormat="1" ht="22.5" customHeight="1">
      <c r="B116" s="173"/>
      <c r="C116" s="174" t="s">
        <v>346</v>
      </c>
      <c r="D116" s="174" t="s">
        <v>183</v>
      </c>
      <c r="E116" s="175" t="s">
        <v>1219</v>
      </c>
      <c r="F116" s="176" t="s">
        <v>1220</v>
      </c>
      <c r="G116" s="177" t="s">
        <v>815</v>
      </c>
      <c r="H116" s="178">
        <v>3</v>
      </c>
      <c r="I116" s="179"/>
      <c r="J116" s="180">
        <f t="shared" si="20"/>
        <v>0</v>
      </c>
      <c r="K116" s="176" t="s">
        <v>3</v>
      </c>
      <c r="L116" s="36"/>
      <c r="M116" s="181" t="s">
        <v>3</v>
      </c>
      <c r="N116" s="182" t="s">
        <v>41</v>
      </c>
      <c r="O116" s="37"/>
      <c r="P116" s="183">
        <f t="shared" si="21"/>
        <v>0</v>
      </c>
      <c r="Q116" s="183">
        <v>0</v>
      </c>
      <c r="R116" s="183">
        <f t="shared" si="22"/>
        <v>0</v>
      </c>
      <c r="S116" s="183">
        <v>0</v>
      </c>
      <c r="T116" s="184">
        <f t="shared" si="23"/>
        <v>0</v>
      </c>
      <c r="AR116" s="19" t="s">
        <v>293</v>
      </c>
      <c r="AT116" s="19" t="s">
        <v>183</v>
      </c>
      <c r="AU116" s="19" t="s">
        <v>79</v>
      </c>
      <c r="AY116" s="19" t="s">
        <v>181</v>
      </c>
      <c r="BE116" s="185">
        <f t="shared" si="24"/>
        <v>0</v>
      </c>
      <c r="BF116" s="185">
        <f t="shared" si="25"/>
        <v>0</v>
      </c>
      <c r="BG116" s="185">
        <f t="shared" si="26"/>
        <v>0</v>
      </c>
      <c r="BH116" s="185">
        <f t="shared" si="27"/>
        <v>0</v>
      </c>
      <c r="BI116" s="185">
        <f t="shared" si="28"/>
        <v>0</v>
      </c>
      <c r="BJ116" s="19" t="s">
        <v>77</v>
      </c>
      <c r="BK116" s="185">
        <f t="shared" si="29"/>
        <v>0</v>
      </c>
      <c r="BL116" s="19" t="s">
        <v>293</v>
      </c>
      <c r="BM116" s="19" t="s">
        <v>504</v>
      </c>
    </row>
    <row r="117" spans="2:65" s="1" customFormat="1" ht="22.5" customHeight="1">
      <c r="B117" s="173"/>
      <c r="C117" s="174" t="s">
        <v>352</v>
      </c>
      <c r="D117" s="174" t="s">
        <v>183</v>
      </c>
      <c r="E117" s="175" t="s">
        <v>1221</v>
      </c>
      <c r="F117" s="176" t="s">
        <v>1222</v>
      </c>
      <c r="G117" s="177" t="s">
        <v>815</v>
      </c>
      <c r="H117" s="178">
        <v>1</v>
      </c>
      <c r="I117" s="179"/>
      <c r="J117" s="180">
        <f t="shared" si="20"/>
        <v>0</v>
      </c>
      <c r="K117" s="176" t="s">
        <v>3</v>
      </c>
      <c r="L117" s="36"/>
      <c r="M117" s="181" t="s">
        <v>3</v>
      </c>
      <c r="N117" s="182" t="s">
        <v>41</v>
      </c>
      <c r="O117" s="37"/>
      <c r="P117" s="183">
        <f t="shared" si="21"/>
        <v>0</v>
      </c>
      <c r="Q117" s="183">
        <v>0</v>
      </c>
      <c r="R117" s="183">
        <f t="shared" si="22"/>
        <v>0</v>
      </c>
      <c r="S117" s="183">
        <v>0</v>
      </c>
      <c r="T117" s="184">
        <f t="shared" si="23"/>
        <v>0</v>
      </c>
      <c r="AR117" s="19" t="s">
        <v>293</v>
      </c>
      <c r="AT117" s="19" t="s">
        <v>183</v>
      </c>
      <c r="AU117" s="19" t="s">
        <v>79</v>
      </c>
      <c r="AY117" s="19" t="s">
        <v>181</v>
      </c>
      <c r="BE117" s="185">
        <f t="shared" si="24"/>
        <v>0</v>
      </c>
      <c r="BF117" s="185">
        <f t="shared" si="25"/>
        <v>0</v>
      </c>
      <c r="BG117" s="185">
        <f t="shared" si="26"/>
        <v>0</v>
      </c>
      <c r="BH117" s="185">
        <f t="shared" si="27"/>
        <v>0</v>
      </c>
      <c r="BI117" s="185">
        <f t="shared" si="28"/>
        <v>0</v>
      </c>
      <c r="BJ117" s="19" t="s">
        <v>77</v>
      </c>
      <c r="BK117" s="185">
        <f t="shared" si="29"/>
        <v>0</v>
      </c>
      <c r="BL117" s="19" t="s">
        <v>293</v>
      </c>
      <c r="BM117" s="19" t="s">
        <v>514</v>
      </c>
    </row>
    <row r="118" spans="2:63" s="11" customFormat="1" ht="29.85" customHeight="1">
      <c r="B118" s="159"/>
      <c r="D118" s="170" t="s">
        <v>69</v>
      </c>
      <c r="E118" s="171" t="s">
        <v>1223</v>
      </c>
      <c r="F118" s="171" t="s">
        <v>1157</v>
      </c>
      <c r="I118" s="162"/>
      <c r="J118" s="172">
        <f>BK118</f>
        <v>0</v>
      </c>
      <c r="L118" s="159"/>
      <c r="M118" s="164"/>
      <c r="N118" s="165"/>
      <c r="O118" s="165"/>
      <c r="P118" s="166">
        <f>SUM(P119:P128)</f>
        <v>0</v>
      </c>
      <c r="Q118" s="165"/>
      <c r="R118" s="166">
        <f>SUM(R119:R128)</f>
        <v>0</v>
      </c>
      <c r="S118" s="165"/>
      <c r="T118" s="167">
        <f>SUM(T119:T128)</f>
        <v>0</v>
      </c>
      <c r="AR118" s="160" t="s">
        <v>79</v>
      </c>
      <c r="AT118" s="168" t="s">
        <v>69</v>
      </c>
      <c r="AU118" s="168" t="s">
        <v>77</v>
      </c>
      <c r="AY118" s="160" t="s">
        <v>181</v>
      </c>
      <c r="BK118" s="169">
        <f>SUM(BK119:BK128)</f>
        <v>0</v>
      </c>
    </row>
    <row r="119" spans="2:65" s="1" customFormat="1" ht="22.5" customHeight="1">
      <c r="B119" s="173"/>
      <c r="C119" s="174" t="s">
        <v>356</v>
      </c>
      <c r="D119" s="174" t="s">
        <v>183</v>
      </c>
      <c r="E119" s="175" t="s">
        <v>1158</v>
      </c>
      <c r="F119" s="176" t="s">
        <v>1053</v>
      </c>
      <c r="G119" s="177" t="s">
        <v>401</v>
      </c>
      <c r="H119" s="178">
        <v>1</v>
      </c>
      <c r="I119" s="179"/>
      <c r="J119" s="180">
        <f aca="true" t="shared" si="30" ref="J119:J128">ROUND(I119*H119,2)</f>
        <v>0</v>
      </c>
      <c r="K119" s="176" t="s">
        <v>3</v>
      </c>
      <c r="L119" s="36"/>
      <c r="M119" s="181" t="s">
        <v>3</v>
      </c>
      <c r="N119" s="182" t="s">
        <v>41</v>
      </c>
      <c r="O119" s="37"/>
      <c r="P119" s="183">
        <f aca="true" t="shared" si="31" ref="P119:P128">O119*H119</f>
        <v>0</v>
      </c>
      <c r="Q119" s="183">
        <v>0</v>
      </c>
      <c r="R119" s="183">
        <f aca="true" t="shared" si="32" ref="R119:R128">Q119*H119</f>
        <v>0</v>
      </c>
      <c r="S119" s="183">
        <v>0</v>
      </c>
      <c r="T119" s="184">
        <f aca="true" t="shared" si="33" ref="T119:T128">S119*H119</f>
        <v>0</v>
      </c>
      <c r="AR119" s="19" t="s">
        <v>293</v>
      </c>
      <c r="AT119" s="19" t="s">
        <v>183</v>
      </c>
      <c r="AU119" s="19" t="s">
        <v>79</v>
      </c>
      <c r="AY119" s="19" t="s">
        <v>181</v>
      </c>
      <c r="BE119" s="185">
        <f aca="true" t="shared" si="34" ref="BE119:BE128">IF(N119="základní",J119,0)</f>
        <v>0</v>
      </c>
      <c r="BF119" s="185">
        <f aca="true" t="shared" si="35" ref="BF119:BF128">IF(N119="snížená",J119,0)</f>
        <v>0</v>
      </c>
      <c r="BG119" s="185">
        <f aca="true" t="shared" si="36" ref="BG119:BG128">IF(N119="zákl. přenesená",J119,0)</f>
        <v>0</v>
      </c>
      <c r="BH119" s="185">
        <f aca="true" t="shared" si="37" ref="BH119:BH128">IF(N119="sníž. přenesená",J119,0)</f>
        <v>0</v>
      </c>
      <c r="BI119" s="185">
        <f aca="true" t="shared" si="38" ref="BI119:BI128">IF(N119="nulová",J119,0)</f>
        <v>0</v>
      </c>
      <c r="BJ119" s="19" t="s">
        <v>77</v>
      </c>
      <c r="BK119" s="185">
        <f aca="true" t="shared" si="39" ref="BK119:BK128">ROUND(I119*H119,2)</f>
        <v>0</v>
      </c>
      <c r="BL119" s="19" t="s">
        <v>293</v>
      </c>
      <c r="BM119" s="19" t="s">
        <v>531</v>
      </c>
    </row>
    <row r="120" spans="2:65" s="1" customFormat="1" ht="22.5" customHeight="1">
      <c r="B120" s="173"/>
      <c r="C120" s="174" t="s">
        <v>360</v>
      </c>
      <c r="D120" s="174" t="s">
        <v>183</v>
      </c>
      <c r="E120" s="175" t="s">
        <v>1159</v>
      </c>
      <c r="F120" s="176" t="s">
        <v>1097</v>
      </c>
      <c r="G120" s="177" t="s">
        <v>401</v>
      </c>
      <c r="H120" s="178">
        <v>1</v>
      </c>
      <c r="I120" s="179"/>
      <c r="J120" s="180">
        <f t="shared" si="30"/>
        <v>0</v>
      </c>
      <c r="K120" s="176" t="s">
        <v>3</v>
      </c>
      <c r="L120" s="36"/>
      <c r="M120" s="181" t="s">
        <v>3</v>
      </c>
      <c r="N120" s="182" t="s">
        <v>41</v>
      </c>
      <c r="O120" s="37"/>
      <c r="P120" s="183">
        <f t="shared" si="31"/>
        <v>0</v>
      </c>
      <c r="Q120" s="183">
        <v>0</v>
      </c>
      <c r="R120" s="183">
        <f t="shared" si="32"/>
        <v>0</v>
      </c>
      <c r="S120" s="183">
        <v>0</v>
      </c>
      <c r="T120" s="184">
        <f t="shared" si="33"/>
        <v>0</v>
      </c>
      <c r="AR120" s="19" t="s">
        <v>293</v>
      </c>
      <c r="AT120" s="19" t="s">
        <v>183</v>
      </c>
      <c r="AU120" s="19" t="s">
        <v>79</v>
      </c>
      <c r="AY120" s="19" t="s">
        <v>181</v>
      </c>
      <c r="BE120" s="185">
        <f t="shared" si="34"/>
        <v>0</v>
      </c>
      <c r="BF120" s="185">
        <f t="shared" si="35"/>
        <v>0</v>
      </c>
      <c r="BG120" s="185">
        <f t="shared" si="36"/>
        <v>0</v>
      </c>
      <c r="BH120" s="185">
        <f t="shared" si="37"/>
        <v>0</v>
      </c>
      <c r="BI120" s="185">
        <f t="shared" si="38"/>
        <v>0</v>
      </c>
      <c r="BJ120" s="19" t="s">
        <v>77</v>
      </c>
      <c r="BK120" s="185">
        <f t="shared" si="39"/>
        <v>0</v>
      </c>
      <c r="BL120" s="19" t="s">
        <v>293</v>
      </c>
      <c r="BM120" s="19" t="s">
        <v>543</v>
      </c>
    </row>
    <row r="121" spans="2:65" s="1" customFormat="1" ht="22.5" customHeight="1">
      <c r="B121" s="173"/>
      <c r="C121" s="174" t="s">
        <v>364</v>
      </c>
      <c r="D121" s="174" t="s">
        <v>183</v>
      </c>
      <c r="E121" s="175" t="s">
        <v>1160</v>
      </c>
      <c r="F121" s="176" t="s">
        <v>1057</v>
      </c>
      <c r="G121" s="177" t="s">
        <v>401</v>
      </c>
      <c r="H121" s="178">
        <v>1</v>
      </c>
      <c r="I121" s="179"/>
      <c r="J121" s="180">
        <f t="shared" si="30"/>
        <v>0</v>
      </c>
      <c r="K121" s="176" t="s">
        <v>3</v>
      </c>
      <c r="L121" s="36"/>
      <c r="M121" s="181" t="s">
        <v>3</v>
      </c>
      <c r="N121" s="182" t="s">
        <v>41</v>
      </c>
      <c r="O121" s="37"/>
      <c r="P121" s="183">
        <f t="shared" si="31"/>
        <v>0</v>
      </c>
      <c r="Q121" s="183">
        <v>0</v>
      </c>
      <c r="R121" s="183">
        <f t="shared" si="32"/>
        <v>0</v>
      </c>
      <c r="S121" s="183">
        <v>0</v>
      </c>
      <c r="T121" s="184">
        <f t="shared" si="33"/>
        <v>0</v>
      </c>
      <c r="AR121" s="19" t="s">
        <v>293</v>
      </c>
      <c r="AT121" s="19" t="s">
        <v>183</v>
      </c>
      <c r="AU121" s="19" t="s">
        <v>79</v>
      </c>
      <c r="AY121" s="19" t="s">
        <v>181</v>
      </c>
      <c r="BE121" s="185">
        <f t="shared" si="34"/>
        <v>0</v>
      </c>
      <c r="BF121" s="185">
        <f t="shared" si="35"/>
        <v>0</v>
      </c>
      <c r="BG121" s="185">
        <f t="shared" si="36"/>
        <v>0</v>
      </c>
      <c r="BH121" s="185">
        <f t="shared" si="37"/>
        <v>0</v>
      </c>
      <c r="BI121" s="185">
        <f t="shared" si="38"/>
        <v>0</v>
      </c>
      <c r="BJ121" s="19" t="s">
        <v>77</v>
      </c>
      <c r="BK121" s="185">
        <f t="shared" si="39"/>
        <v>0</v>
      </c>
      <c r="BL121" s="19" t="s">
        <v>293</v>
      </c>
      <c r="BM121" s="19" t="s">
        <v>551</v>
      </c>
    </row>
    <row r="122" spans="2:65" s="1" customFormat="1" ht="22.5" customHeight="1">
      <c r="B122" s="173"/>
      <c r="C122" s="174" t="s">
        <v>371</v>
      </c>
      <c r="D122" s="174" t="s">
        <v>183</v>
      </c>
      <c r="E122" s="175" t="s">
        <v>1161</v>
      </c>
      <c r="F122" s="176" t="s">
        <v>1059</v>
      </c>
      <c r="G122" s="177" t="s">
        <v>401</v>
      </c>
      <c r="H122" s="178">
        <v>1</v>
      </c>
      <c r="I122" s="179"/>
      <c r="J122" s="180">
        <f t="shared" si="30"/>
        <v>0</v>
      </c>
      <c r="K122" s="176" t="s">
        <v>3</v>
      </c>
      <c r="L122" s="36"/>
      <c r="M122" s="181" t="s">
        <v>3</v>
      </c>
      <c r="N122" s="182" t="s">
        <v>41</v>
      </c>
      <c r="O122" s="37"/>
      <c r="P122" s="183">
        <f t="shared" si="31"/>
        <v>0</v>
      </c>
      <c r="Q122" s="183">
        <v>0</v>
      </c>
      <c r="R122" s="183">
        <f t="shared" si="32"/>
        <v>0</v>
      </c>
      <c r="S122" s="183">
        <v>0</v>
      </c>
      <c r="T122" s="184">
        <f t="shared" si="33"/>
        <v>0</v>
      </c>
      <c r="AR122" s="19" t="s">
        <v>293</v>
      </c>
      <c r="AT122" s="19" t="s">
        <v>183</v>
      </c>
      <c r="AU122" s="19" t="s">
        <v>79</v>
      </c>
      <c r="AY122" s="19" t="s">
        <v>181</v>
      </c>
      <c r="BE122" s="185">
        <f t="shared" si="34"/>
        <v>0</v>
      </c>
      <c r="BF122" s="185">
        <f t="shared" si="35"/>
        <v>0</v>
      </c>
      <c r="BG122" s="185">
        <f t="shared" si="36"/>
        <v>0</v>
      </c>
      <c r="BH122" s="185">
        <f t="shared" si="37"/>
        <v>0</v>
      </c>
      <c r="BI122" s="185">
        <f t="shared" si="38"/>
        <v>0</v>
      </c>
      <c r="BJ122" s="19" t="s">
        <v>77</v>
      </c>
      <c r="BK122" s="185">
        <f t="shared" si="39"/>
        <v>0</v>
      </c>
      <c r="BL122" s="19" t="s">
        <v>293</v>
      </c>
      <c r="BM122" s="19" t="s">
        <v>560</v>
      </c>
    </row>
    <row r="123" spans="2:65" s="1" customFormat="1" ht="22.5" customHeight="1">
      <c r="B123" s="173"/>
      <c r="C123" s="174" t="s">
        <v>375</v>
      </c>
      <c r="D123" s="174" t="s">
        <v>183</v>
      </c>
      <c r="E123" s="175" t="s">
        <v>1224</v>
      </c>
      <c r="F123" s="176" t="s">
        <v>1061</v>
      </c>
      <c r="G123" s="177" t="s">
        <v>401</v>
      </c>
      <c r="H123" s="178">
        <v>1</v>
      </c>
      <c r="I123" s="179"/>
      <c r="J123" s="180">
        <f t="shared" si="30"/>
        <v>0</v>
      </c>
      <c r="K123" s="176" t="s">
        <v>3</v>
      </c>
      <c r="L123" s="36"/>
      <c r="M123" s="181" t="s">
        <v>3</v>
      </c>
      <c r="N123" s="182" t="s">
        <v>41</v>
      </c>
      <c r="O123" s="37"/>
      <c r="P123" s="183">
        <f t="shared" si="31"/>
        <v>0</v>
      </c>
      <c r="Q123" s="183">
        <v>0</v>
      </c>
      <c r="R123" s="183">
        <f t="shared" si="32"/>
        <v>0</v>
      </c>
      <c r="S123" s="183">
        <v>0</v>
      </c>
      <c r="T123" s="184">
        <f t="shared" si="33"/>
        <v>0</v>
      </c>
      <c r="AR123" s="19" t="s">
        <v>293</v>
      </c>
      <c r="AT123" s="19" t="s">
        <v>183</v>
      </c>
      <c r="AU123" s="19" t="s">
        <v>79</v>
      </c>
      <c r="AY123" s="19" t="s">
        <v>181</v>
      </c>
      <c r="BE123" s="185">
        <f t="shared" si="34"/>
        <v>0</v>
      </c>
      <c r="BF123" s="185">
        <f t="shared" si="35"/>
        <v>0</v>
      </c>
      <c r="BG123" s="185">
        <f t="shared" si="36"/>
        <v>0</v>
      </c>
      <c r="BH123" s="185">
        <f t="shared" si="37"/>
        <v>0</v>
      </c>
      <c r="BI123" s="185">
        <f t="shared" si="38"/>
        <v>0</v>
      </c>
      <c r="BJ123" s="19" t="s">
        <v>77</v>
      </c>
      <c r="BK123" s="185">
        <f t="shared" si="39"/>
        <v>0</v>
      </c>
      <c r="BL123" s="19" t="s">
        <v>293</v>
      </c>
      <c r="BM123" s="19" t="s">
        <v>577</v>
      </c>
    </row>
    <row r="124" spans="2:65" s="1" customFormat="1" ht="22.5" customHeight="1">
      <c r="B124" s="173"/>
      <c r="C124" s="174" t="s">
        <v>379</v>
      </c>
      <c r="D124" s="174" t="s">
        <v>183</v>
      </c>
      <c r="E124" s="175" t="s">
        <v>1163</v>
      </c>
      <c r="F124" s="176" t="s">
        <v>1063</v>
      </c>
      <c r="G124" s="177" t="s">
        <v>401</v>
      </c>
      <c r="H124" s="178">
        <v>1</v>
      </c>
      <c r="I124" s="179"/>
      <c r="J124" s="180">
        <f t="shared" si="30"/>
        <v>0</v>
      </c>
      <c r="K124" s="176" t="s">
        <v>3</v>
      </c>
      <c r="L124" s="36"/>
      <c r="M124" s="181" t="s">
        <v>3</v>
      </c>
      <c r="N124" s="182" t="s">
        <v>41</v>
      </c>
      <c r="O124" s="37"/>
      <c r="P124" s="183">
        <f t="shared" si="31"/>
        <v>0</v>
      </c>
      <c r="Q124" s="183">
        <v>0</v>
      </c>
      <c r="R124" s="183">
        <f t="shared" si="32"/>
        <v>0</v>
      </c>
      <c r="S124" s="183">
        <v>0</v>
      </c>
      <c r="T124" s="184">
        <f t="shared" si="33"/>
        <v>0</v>
      </c>
      <c r="AR124" s="19" t="s">
        <v>293</v>
      </c>
      <c r="AT124" s="19" t="s">
        <v>183</v>
      </c>
      <c r="AU124" s="19" t="s">
        <v>79</v>
      </c>
      <c r="AY124" s="19" t="s">
        <v>181</v>
      </c>
      <c r="BE124" s="185">
        <f t="shared" si="34"/>
        <v>0</v>
      </c>
      <c r="BF124" s="185">
        <f t="shared" si="35"/>
        <v>0</v>
      </c>
      <c r="BG124" s="185">
        <f t="shared" si="36"/>
        <v>0</v>
      </c>
      <c r="BH124" s="185">
        <f t="shared" si="37"/>
        <v>0</v>
      </c>
      <c r="BI124" s="185">
        <f t="shared" si="38"/>
        <v>0</v>
      </c>
      <c r="BJ124" s="19" t="s">
        <v>77</v>
      </c>
      <c r="BK124" s="185">
        <f t="shared" si="39"/>
        <v>0</v>
      </c>
      <c r="BL124" s="19" t="s">
        <v>293</v>
      </c>
      <c r="BM124" s="19" t="s">
        <v>587</v>
      </c>
    </row>
    <row r="125" spans="2:65" s="1" customFormat="1" ht="22.5" customHeight="1">
      <c r="B125" s="173"/>
      <c r="C125" s="174" t="s">
        <v>388</v>
      </c>
      <c r="D125" s="174" t="s">
        <v>183</v>
      </c>
      <c r="E125" s="175" t="s">
        <v>1225</v>
      </c>
      <c r="F125" s="176" t="s">
        <v>1065</v>
      </c>
      <c r="G125" s="177" t="s">
        <v>401</v>
      </c>
      <c r="H125" s="178">
        <v>1</v>
      </c>
      <c r="I125" s="179"/>
      <c r="J125" s="180">
        <f t="shared" si="30"/>
        <v>0</v>
      </c>
      <c r="K125" s="176" t="s">
        <v>3</v>
      </c>
      <c r="L125" s="36"/>
      <c r="M125" s="181" t="s">
        <v>3</v>
      </c>
      <c r="N125" s="182" t="s">
        <v>41</v>
      </c>
      <c r="O125" s="37"/>
      <c r="P125" s="183">
        <f t="shared" si="31"/>
        <v>0</v>
      </c>
      <c r="Q125" s="183">
        <v>0</v>
      </c>
      <c r="R125" s="183">
        <f t="shared" si="32"/>
        <v>0</v>
      </c>
      <c r="S125" s="183">
        <v>0</v>
      </c>
      <c r="T125" s="184">
        <f t="shared" si="33"/>
        <v>0</v>
      </c>
      <c r="AR125" s="19" t="s">
        <v>293</v>
      </c>
      <c r="AT125" s="19" t="s">
        <v>183</v>
      </c>
      <c r="AU125" s="19" t="s">
        <v>79</v>
      </c>
      <c r="AY125" s="19" t="s">
        <v>181</v>
      </c>
      <c r="BE125" s="185">
        <f t="shared" si="34"/>
        <v>0</v>
      </c>
      <c r="BF125" s="185">
        <f t="shared" si="35"/>
        <v>0</v>
      </c>
      <c r="BG125" s="185">
        <f t="shared" si="36"/>
        <v>0</v>
      </c>
      <c r="BH125" s="185">
        <f t="shared" si="37"/>
        <v>0</v>
      </c>
      <c r="BI125" s="185">
        <f t="shared" si="38"/>
        <v>0</v>
      </c>
      <c r="BJ125" s="19" t="s">
        <v>77</v>
      </c>
      <c r="BK125" s="185">
        <f t="shared" si="39"/>
        <v>0</v>
      </c>
      <c r="BL125" s="19" t="s">
        <v>293</v>
      </c>
      <c r="BM125" s="19" t="s">
        <v>598</v>
      </c>
    </row>
    <row r="126" spans="2:65" s="1" customFormat="1" ht="22.5" customHeight="1">
      <c r="B126" s="173"/>
      <c r="C126" s="174" t="s">
        <v>398</v>
      </c>
      <c r="D126" s="174" t="s">
        <v>183</v>
      </c>
      <c r="E126" s="175" t="s">
        <v>1226</v>
      </c>
      <c r="F126" s="176" t="s">
        <v>1227</v>
      </c>
      <c r="G126" s="177" t="s">
        <v>401</v>
      </c>
      <c r="H126" s="178">
        <v>1</v>
      </c>
      <c r="I126" s="179"/>
      <c r="J126" s="180">
        <f t="shared" si="30"/>
        <v>0</v>
      </c>
      <c r="K126" s="176" t="s">
        <v>3</v>
      </c>
      <c r="L126" s="36"/>
      <c r="M126" s="181" t="s">
        <v>3</v>
      </c>
      <c r="N126" s="182" t="s">
        <v>41</v>
      </c>
      <c r="O126" s="37"/>
      <c r="P126" s="183">
        <f t="shared" si="31"/>
        <v>0</v>
      </c>
      <c r="Q126" s="183">
        <v>0</v>
      </c>
      <c r="R126" s="183">
        <f t="shared" si="32"/>
        <v>0</v>
      </c>
      <c r="S126" s="183">
        <v>0</v>
      </c>
      <c r="T126" s="184">
        <f t="shared" si="33"/>
        <v>0</v>
      </c>
      <c r="AR126" s="19" t="s">
        <v>293</v>
      </c>
      <c r="AT126" s="19" t="s">
        <v>183</v>
      </c>
      <c r="AU126" s="19" t="s">
        <v>79</v>
      </c>
      <c r="AY126" s="19" t="s">
        <v>181</v>
      </c>
      <c r="BE126" s="185">
        <f t="shared" si="34"/>
        <v>0</v>
      </c>
      <c r="BF126" s="185">
        <f t="shared" si="35"/>
        <v>0</v>
      </c>
      <c r="BG126" s="185">
        <f t="shared" si="36"/>
        <v>0</v>
      </c>
      <c r="BH126" s="185">
        <f t="shared" si="37"/>
        <v>0</v>
      </c>
      <c r="BI126" s="185">
        <f t="shared" si="38"/>
        <v>0</v>
      </c>
      <c r="BJ126" s="19" t="s">
        <v>77</v>
      </c>
      <c r="BK126" s="185">
        <f t="shared" si="39"/>
        <v>0</v>
      </c>
      <c r="BL126" s="19" t="s">
        <v>293</v>
      </c>
      <c r="BM126" s="19" t="s">
        <v>609</v>
      </c>
    </row>
    <row r="127" spans="2:65" s="1" customFormat="1" ht="22.5" customHeight="1">
      <c r="B127" s="173"/>
      <c r="C127" s="174" t="s">
        <v>403</v>
      </c>
      <c r="D127" s="174" t="s">
        <v>183</v>
      </c>
      <c r="E127" s="175" t="s">
        <v>1228</v>
      </c>
      <c r="F127" s="176" t="s">
        <v>1105</v>
      </c>
      <c r="G127" s="177" t="s">
        <v>401</v>
      </c>
      <c r="H127" s="178">
        <v>1</v>
      </c>
      <c r="I127" s="179"/>
      <c r="J127" s="180">
        <f t="shared" si="30"/>
        <v>0</v>
      </c>
      <c r="K127" s="176" t="s">
        <v>3</v>
      </c>
      <c r="L127" s="36"/>
      <c r="M127" s="181" t="s">
        <v>3</v>
      </c>
      <c r="N127" s="182" t="s">
        <v>41</v>
      </c>
      <c r="O127" s="37"/>
      <c r="P127" s="183">
        <f t="shared" si="31"/>
        <v>0</v>
      </c>
      <c r="Q127" s="183">
        <v>0</v>
      </c>
      <c r="R127" s="183">
        <f t="shared" si="32"/>
        <v>0</v>
      </c>
      <c r="S127" s="183">
        <v>0</v>
      </c>
      <c r="T127" s="184">
        <f t="shared" si="33"/>
        <v>0</v>
      </c>
      <c r="AR127" s="19" t="s">
        <v>293</v>
      </c>
      <c r="AT127" s="19" t="s">
        <v>183</v>
      </c>
      <c r="AU127" s="19" t="s">
        <v>79</v>
      </c>
      <c r="AY127" s="19" t="s">
        <v>181</v>
      </c>
      <c r="BE127" s="185">
        <f t="shared" si="34"/>
        <v>0</v>
      </c>
      <c r="BF127" s="185">
        <f t="shared" si="35"/>
        <v>0</v>
      </c>
      <c r="BG127" s="185">
        <f t="shared" si="36"/>
        <v>0</v>
      </c>
      <c r="BH127" s="185">
        <f t="shared" si="37"/>
        <v>0</v>
      </c>
      <c r="BI127" s="185">
        <f t="shared" si="38"/>
        <v>0</v>
      </c>
      <c r="BJ127" s="19" t="s">
        <v>77</v>
      </c>
      <c r="BK127" s="185">
        <f t="shared" si="39"/>
        <v>0</v>
      </c>
      <c r="BL127" s="19" t="s">
        <v>293</v>
      </c>
      <c r="BM127" s="19" t="s">
        <v>620</v>
      </c>
    </row>
    <row r="128" spans="2:65" s="1" customFormat="1" ht="22.5" customHeight="1">
      <c r="B128" s="173"/>
      <c r="C128" s="174" t="s">
        <v>411</v>
      </c>
      <c r="D128" s="174" t="s">
        <v>183</v>
      </c>
      <c r="E128" s="175" t="s">
        <v>1229</v>
      </c>
      <c r="F128" s="176" t="s">
        <v>1107</v>
      </c>
      <c r="G128" s="177" t="s">
        <v>401</v>
      </c>
      <c r="H128" s="178">
        <v>1</v>
      </c>
      <c r="I128" s="179"/>
      <c r="J128" s="180">
        <f t="shared" si="30"/>
        <v>0</v>
      </c>
      <c r="K128" s="176" t="s">
        <v>3</v>
      </c>
      <c r="L128" s="36"/>
      <c r="M128" s="181" t="s">
        <v>3</v>
      </c>
      <c r="N128" s="244" t="s">
        <v>41</v>
      </c>
      <c r="O128" s="245"/>
      <c r="P128" s="246">
        <f t="shared" si="31"/>
        <v>0</v>
      </c>
      <c r="Q128" s="246">
        <v>0</v>
      </c>
      <c r="R128" s="246">
        <f t="shared" si="32"/>
        <v>0</v>
      </c>
      <c r="S128" s="246">
        <v>0</v>
      </c>
      <c r="T128" s="247">
        <f t="shared" si="33"/>
        <v>0</v>
      </c>
      <c r="AR128" s="19" t="s">
        <v>293</v>
      </c>
      <c r="AT128" s="19" t="s">
        <v>183</v>
      </c>
      <c r="AU128" s="19" t="s">
        <v>79</v>
      </c>
      <c r="AY128" s="19" t="s">
        <v>181</v>
      </c>
      <c r="BE128" s="185">
        <f t="shared" si="34"/>
        <v>0</v>
      </c>
      <c r="BF128" s="185">
        <f t="shared" si="35"/>
        <v>0</v>
      </c>
      <c r="BG128" s="185">
        <f t="shared" si="36"/>
        <v>0</v>
      </c>
      <c r="BH128" s="185">
        <f t="shared" si="37"/>
        <v>0</v>
      </c>
      <c r="BI128" s="185">
        <f t="shared" si="38"/>
        <v>0</v>
      </c>
      <c r="BJ128" s="19" t="s">
        <v>77</v>
      </c>
      <c r="BK128" s="185">
        <f t="shared" si="39"/>
        <v>0</v>
      </c>
      <c r="BL128" s="19" t="s">
        <v>293</v>
      </c>
      <c r="BM128" s="19" t="s">
        <v>631</v>
      </c>
    </row>
    <row r="129" spans="2:12" s="1" customFormat="1" ht="6.95" customHeight="1">
      <c r="B129" s="51"/>
      <c r="C129" s="52"/>
      <c r="D129" s="52"/>
      <c r="E129" s="52"/>
      <c r="F129" s="52"/>
      <c r="G129" s="52"/>
      <c r="H129" s="52"/>
      <c r="I129" s="126"/>
      <c r="J129" s="52"/>
      <c r="K129" s="52"/>
      <c r="L129" s="36"/>
    </row>
  </sheetData>
  <autoFilter ref="C86:K86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tooltip="Krycí list soupisu" display="1) Krycí list soupisu"/>
    <hyperlink ref="G1:H1" location="C58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8" customWidth="1"/>
    <col min="2" max="2" width="1.66796875" style="258" customWidth="1"/>
    <col min="3" max="4" width="5" style="258" customWidth="1"/>
    <col min="5" max="5" width="11.66015625" style="258" customWidth="1"/>
    <col min="6" max="6" width="9.16015625" style="258" customWidth="1"/>
    <col min="7" max="7" width="5" style="258" customWidth="1"/>
    <col min="8" max="8" width="77.83203125" style="258" customWidth="1"/>
    <col min="9" max="10" width="20" style="258" customWidth="1"/>
    <col min="11" max="11" width="1.66796875" style="258" customWidth="1"/>
    <col min="12" max="256" width="9.33203125" style="258" customWidth="1"/>
    <col min="257" max="257" width="8.33203125" style="258" customWidth="1"/>
    <col min="258" max="258" width="1.66796875" style="258" customWidth="1"/>
    <col min="259" max="260" width="5" style="258" customWidth="1"/>
    <col min="261" max="261" width="11.66015625" style="258" customWidth="1"/>
    <col min="262" max="262" width="9.16015625" style="258" customWidth="1"/>
    <col min="263" max="263" width="5" style="258" customWidth="1"/>
    <col min="264" max="264" width="77.83203125" style="258" customWidth="1"/>
    <col min="265" max="266" width="20" style="258" customWidth="1"/>
    <col min="267" max="267" width="1.66796875" style="258" customWidth="1"/>
    <col min="268" max="512" width="9.33203125" style="258" customWidth="1"/>
    <col min="513" max="513" width="8.33203125" style="258" customWidth="1"/>
    <col min="514" max="514" width="1.66796875" style="258" customWidth="1"/>
    <col min="515" max="516" width="5" style="258" customWidth="1"/>
    <col min="517" max="517" width="11.66015625" style="258" customWidth="1"/>
    <col min="518" max="518" width="9.16015625" style="258" customWidth="1"/>
    <col min="519" max="519" width="5" style="258" customWidth="1"/>
    <col min="520" max="520" width="77.83203125" style="258" customWidth="1"/>
    <col min="521" max="522" width="20" style="258" customWidth="1"/>
    <col min="523" max="523" width="1.66796875" style="258" customWidth="1"/>
    <col min="524" max="768" width="9.33203125" style="258" customWidth="1"/>
    <col min="769" max="769" width="8.33203125" style="258" customWidth="1"/>
    <col min="770" max="770" width="1.66796875" style="258" customWidth="1"/>
    <col min="771" max="772" width="5" style="258" customWidth="1"/>
    <col min="773" max="773" width="11.66015625" style="258" customWidth="1"/>
    <col min="774" max="774" width="9.16015625" style="258" customWidth="1"/>
    <col min="775" max="775" width="5" style="258" customWidth="1"/>
    <col min="776" max="776" width="77.83203125" style="258" customWidth="1"/>
    <col min="777" max="778" width="20" style="258" customWidth="1"/>
    <col min="779" max="779" width="1.66796875" style="258" customWidth="1"/>
    <col min="780" max="1024" width="9.33203125" style="258" customWidth="1"/>
    <col min="1025" max="1025" width="8.33203125" style="258" customWidth="1"/>
    <col min="1026" max="1026" width="1.66796875" style="258" customWidth="1"/>
    <col min="1027" max="1028" width="5" style="258" customWidth="1"/>
    <col min="1029" max="1029" width="11.66015625" style="258" customWidth="1"/>
    <col min="1030" max="1030" width="9.16015625" style="258" customWidth="1"/>
    <col min="1031" max="1031" width="5" style="258" customWidth="1"/>
    <col min="1032" max="1032" width="77.83203125" style="258" customWidth="1"/>
    <col min="1033" max="1034" width="20" style="258" customWidth="1"/>
    <col min="1035" max="1035" width="1.66796875" style="258" customWidth="1"/>
    <col min="1036" max="1280" width="9.33203125" style="258" customWidth="1"/>
    <col min="1281" max="1281" width="8.33203125" style="258" customWidth="1"/>
    <col min="1282" max="1282" width="1.66796875" style="258" customWidth="1"/>
    <col min="1283" max="1284" width="5" style="258" customWidth="1"/>
    <col min="1285" max="1285" width="11.66015625" style="258" customWidth="1"/>
    <col min="1286" max="1286" width="9.16015625" style="258" customWidth="1"/>
    <col min="1287" max="1287" width="5" style="258" customWidth="1"/>
    <col min="1288" max="1288" width="77.83203125" style="258" customWidth="1"/>
    <col min="1289" max="1290" width="20" style="258" customWidth="1"/>
    <col min="1291" max="1291" width="1.66796875" style="258" customWidth="1"/>
    <col min="1292" max="1536" width="9.33203125" style="258" customWidth="1"/>
    <col min="1537" max="1537" width="8.33203125" style="258" customWidth="1"/>
    <col min="1538" max="1538" width="1.66796875" style="258" customWidth="1"/>
    <col min="1539" max="1540" width="5" style="258" customWidth="1"/>
    <col min="1541" max="1541" width="11.66015625" style="258" customWidth="1"/>
    <col min="1542" max="1542" width="9.16015625" style="258" customWidth="1"/>
    <col min="1543" max="1543" width="5" style="258" customWidth="1"/>
    <col min="1544" max="1544" width="77.83203125" style="258" customWidth="1"/>
    <col min="1545" max="1546" width="20" style="258" customWidth="1"/>
    <col min="1547" max="1547" width="1.66796875" style="258" customWidth="1"/>
    <col min="1548" max="1792" width="9.33203125" style="258" customWidth="1"/>
    <col min="1793" max="1793" width="8.33203125" style="258" customWidth="1"/>
    <col min="1794" max="1794" width="1.66796875" style="258" customWidth="1"/>
    <col min="1795" max="1796" width="5" style="258" customWidth="1"/>
    <col min="1797" max="1797" width="11.66015625" style="258" customWidth="1"/>
    <col min="1798" max="1798" width="9.16015625" style="258" customWidth="1"/>
    <col min="1799" max="1799" width="5" style="258" customWidth="1"/>
    <col min="1800" max="1800" width="77.83203125" style="258" customWidth="1"/>
    <col min="1801" max="1802" width="20" style="258" customWidth="1"/>
    <col min="1803" max="1803" width="1.66796875" style="258" customWidth="1"/>
    <col min="1804" max="2048" width="9.33203125" style="258" customWidth="1"/>
    <col min="2049" max="2049" width="8.33203125" style="258" customWidth="1"/>
    <col min="2050" max="2050" width="1.66796875" style="258" customWidth="1"/>
    <col min="2051" max="2052" width="5" style="258" customWidth="1"/>
    <col min="2053" max="2053" width="11.66015625" style="258" customWidth="1"/>
    <col min="2054" max="2054" width="9.16015625" style="258" customWidth="1"/>
    <col min="2055" max="2055" width="5" style="258" customWidth="1"/>
    <col min="2056" max="2056" width="77.83203125" style="258" customWidth="1"/>
    <col min="2057" max="2058" width="20" style="258" customWidth="1"/>
    <col min="2059" max="2059" width="1.66796875" style="258" customWidth="1"/>
    <col min="2060" max="2304" width="9.33203125" style="258" customWidth="1"/>
    <col min="2305" max="2305" width="8.33203125" style="258" customWidth="1"/>
    <col min="2306" max="2306" width="1.66796875" style="258" customWidth="1"/>
    <col min="2307" max="2308" width="5" style="258" customWidth="1"/>
    <col min="2309" max="2309" width="11.66015625" style="258" customWidth="1"/>
    <col min="2310" max="2310" width="9.16015625" style="258" customWidth="1"/>
    <col min="2311" max="2311" width="5" style="258" customWidth="1"/>
    <col min="2312" max="2312" width="77.83203125" style="258" customWidth="1"/>
    <col min="2313" max="2314" width="20" style="258" customWidth="1"/>
    <col min="2315" max="2315" width="1.66796875" style="258" customWidth="1"/>
    <col min="2316" max="2560" width="9.33203125" style="258" customWidth="1"/>
    <col min="2561" max="2561" width="8.33203125" style="258" customWidth="1"/>
    <col min="2562" max="2562" width="1.66796875" style="258" customWidth="1"/>
    <col min="2563" max="2564" width="5" style="258" customWidth="1"/>
    <col min="2565" max="2565" width="11.66015625" style="258" customWidth="1"/>
    <col min="2566" max="2566" width="9.16015625" style="258" customWidth="1"/>
    <col min="2567" max="2567" width="5" style="258" customWidth="1"/>
    <col min="2568" max="2568" width="77.83203125" style="258" customWidth="1"/>
    <col min="2569" max="2570" width="20" style="258" customWidth="1"/>
    <col min="2571" max="2571" width="1.66796875" style="258" customWidth="1"/>
    <col min="2572" max="2816" width="9.33203125" style="258" customWidth="1"/>
    <col min="2817" max="2817" width="8.33203125" style="258" customWidth="1"/>
    <col min="2818" max="2818" width="1.66796875" style="258" customWidth="1"/>
    <col min="2819" max="2820" width="5" style="258" customWidth="1"/>
    <col min="2821" max="2821" width="11.66015625" style="258" customWidth="1"/>
    <col min="2822" max="2822" width="9.16015625" style="258" customWidth="1"/>
    <col min="2823" max="2823" width="5" style="258" customWidth="1"/>
    <col min="2824" max="2824" width="77.83203125" style="258" customWidth="1"/>
    <col min="2825" max="2826" width="20" style="258" customWidth="1"/>
    <col min="2827" max="2827" width="1.66796875" style="258" customWidth="1"/>
    <col min="2828" max="3072" width="9.33203125" style="258" customWidth="1"/>
    <col min="3073" max="3073" width="8.33203125" style="258" customWidth="1"/>
    <col min="3074" max="3074" width="1.66796875" style="258" customWidth="1"/>
    <col min="3075" max="3076" width="5" style="258" customWidth="1"/>
    <col min="3077" max="3077" width="11.66015625" style="258" customWidth="1"/>
    <col min="3078" max="3078" width="9.16015625" style="258" customWidth="1"/>
    <col min="3079" max="3079" width="5" style="258" customWidth="1"/>
    <col min="3080" max="3080" width="77.83203125" style="258" customWidth="1"/>
    <col min="3081" max="3082" width="20" style="258" customWidth="1"/>
    <col min="3083" max="3083" width="1.66796875" style="258" customWidth="1"/>
    <col min="3084" max="3328" width="9.33203125" style="258" customWidth="1"/>
    <col min="3329" max="3329" width="8.33203125" style="258" customWidth="1"/>
    <col min="3330" max="3330" width="1.66796875" style="258" customWidth="1"/>
    <col min="3331" max="3332" width="5" style="258" customWidth="1"/>
    <col min="3333" max="3333" width="11.66015625" style="258" customWidth="1"/>
    <col min="3334" max="3334" width="9.16015625" style="258" customWidth="1"/>
    <col min="3335" max="3335" width="5" style="258" customWidth="1"/>
    <col min="3336" max="3336" width="77.83203125" style="258" customWidth="1"/>
    <col min="3337" max="3338" width="20" style="258" customWidth="1"/>
    <col min="3339" max="3339" width="1.66796875" style="258" customWidth="1"/>
    <col min="3340" max="3584" width="9.33203125" style="258" customWidth="1"/>
    <col min="3585" max="3585" width="8.33203125" style="258" customWidth="1"/>
    <col min="3586" max="3586" width="1.66796875" style="258" customWidth="1"/>
    <col min="3587" max="3588" width="5" style="258" customWidth="1"/>
    <col min="3589" max="3589" width="11.66015625" style="258" customWidth="1"/>
    <col min="3590" max="3590" width="9.16015625" style="258" customWidth="1"/>
    <col min="3591" max="3591" width="5" style="258" customWidth="1"/>
    <col min="3592" max="3592" width="77.83203125" style="258" customWidth="1"/>
    <col min="3593" max="3594" width="20" style="258" customWidth="1"/>
    <col min="3595" max="3595" width="1.66796875" style="258" customWidth="1"/>
    <col min="3596" max="3840" width="9.33203125" style="258" customWidth="1"/>
    <col min="3841" max="3841" width="8.33203125" style="258" customWidth="1"/>
    <col min="3842" max="3842" width="1.66796875" style="258" customWidth="1"/>
    <col min="3843" max="3844" width="5" style="258" customWidth="1"/>
    <col min="3845" max="3845" width="11.66015625" style="258" customWidth="1"/>
    <col min="3846" max="3846" width="9.16015625" style="258" customWidth="1"/>
    <col min="3847" max="3847" width="5" style="258" customWidth="1"/>
    <col min="3848" max="3848" width="77.83203125" style="258" customWidth="1"/>
    <col min="3849" max="3850" width="20" style="258" customWidth="1"/>
    <col min="3851" max="3851" width="1.66796875" style="258" customWidth="1"/>
    <col min="3852" max="4096" width="9.33203125" style="258" customWidth="1"/>
    <col min="4097" max="4097" width="8.33203125" style="258" customWidth="1"/>
    <col min="4098" max="4098" width="1.66796875" style="258" customWidth="1"/>
    <col min="4099" max="4100" width="5" style="258" customWidth="1"/>
    <col min="4101" max="4101" width="11.66015625" style="258" customWidth="1"/>
    <col min="4102" max="4102" width="9.16015625" style="258" customWidth="1"/>
    <col min="4103" max="4103" width="5" style="258" customWidth="1"/>
    <col min="4104" max="4104" width="77.83203125" style="258" customWidth="1"/>
    <col min="4105" max="4106" width="20" style="258" customWidth="1"/>
    <col min="4107" max="4107" width="1.66796875" style="258" customWidth="1"/>
    <col min="4108" max="4352" width="9.33203125" style="258" customWidth="1"/>
    <col min="4353" max="4353" width="8.33203125" style="258" customWidth="1"/>
    <col min="4354" max="4354" width="1.66796875" style="258" customWidth="1"/>
    <col min="4355" max="4356" width="5" style="258" customWidth="1"/>
    <col min="4357" max="4357" width="11.66015625" style="258" customWidth="1"/>
    <col min="4358" max="4358" width="9.16015625" style="258" customWidth="1"/>
    <col min="4359" max="4359" width="5" style="258" customWidth="1"/>
    <col min="4360" max="4360" width="77.83203125" style="258" customWidth="1"/>
    <col min="4361" max="4362" width="20" style="258" customWidth="1"/>
    <col min="4363" max="4363" width="1.66796875" style="258" customWidth="1"/>
    <col min="4364" max="4608" width="9.33203125" style="258" customWidth="1"/>
    <col min="4609" max="4609" width="8.33203125" style="258" customWidth="1"/>
    <col min="4610" max="4610" width="1.66796875" style="258" customWidth="1"/>
    <col min="4611" max="4612" width="5" style="258" customWidth="1"/>
    <col min="4613" max="4613" width="11.66015625" style="258" customWidth="1"/>
    <col min="4614" max="4614" width="9.16015625" style="258" customWidth="1"/>
    <col min="4615" max="4615" width="5" style="258" customWidth="1"/>
    <col min="4616" max="4616" width="77.83203125" style="258" customWidth="1"/>
    <col min="4617" max="4618" width="20" style="258" customWidth="1"/>
    <col min="4619" max="4619" width="1.66796875" style="258" customWidth="1"/>
    <col min="4620" max="4864" width="9.33203125" style="258" customWidth="1"/>
    <col min="4865" max="4865" width="8.33203125" style="258" customWidth="1"/>
    <col min="4866" max="4866" width="1.66796875" style="258" customWidth="1"/>
    <col min="4867" max="4868" width="5" style="258" customWidth="1"/>
    <col min="4869" max="4869" width="11.66015625" style="258" customWidth="1"/>
    <col min="4870" max="4870" width="9.16015625" style="258" customWidth="1"/>
    <col min="4871" max="4871" width="5" style="258" customWidth="1"/>
    <col min="4872" max="4872" width="77.83203125" style="258" customWidth="1"/>
    <col min="4873" max="4874" width="20" style="258" customWidth="1"/>
    <col min="4875" max="4875" width="1.66796875" style="258" customWidth="1"/>
    <col min="4876" max="5120" width="9.33203125" style="258" customWidth="1"/>
    <col min="5121" max="5121" width="8.33203125" style="258" customWidth="1"/>
    <col min="5122" max="5122" width="1.66796875" style="258" customWidth="1"/>
    <col min="5123" max="5124" width="5" style="258" customWidth="1"/>
    <col min="5125" max="5125" width="11.66015625" style="258" customWidth="1"/>
    <col min="5126" max="5126" width="9.16015625" style="258" customWidth="1"/>
    <col min="5127" max="5127" width="5" style="258" customWidth="1"/>
    <col min="5128" max="5128" width="77.83203125" style="258" customWidth="1"/>
    <col min="5129" max="5130" width="20" style="258" customWidth="1"/>
    <col min="5131" max="5131" width="1.66796875" style="258" customWidth="1"/>
    <col min="5132" max="5376" width="9.33203125" style="258" customWidth="1"/>
    <col min="5377" max="5377" width="8.33203125" style="258" customWidth="1"/>
    <col min="5378" max="5378" width="1.66796875" style="258" customWidth="1"/>
    <col min="5379" max="5380" width="5" style="258" customWidth="1"/>
    <col min="5381" max="5381" width="11.66015625" style="258" customWidth="1"/>
    <col min="5382" max="5382" width="9.16015625" style="258" customWidth="1"/>
    <col min="5383" max="5383" width="5" style="258" customWidth="1"/>
    <col min="5384" max="5384" width="77.83203125" style="258" customWidth="1"/>
    <col min="5385" max="5386" width="20" style="258" customWidth="1"/>
    <col min="5387" max="5387" width="1.66796875" style="258" customWidth="1"/>
    <col min="5388" max="5632" width="9.33203125" style="258" customWidth="1"/>
    <col min="5633" max="5633" width="8.33203125" style="258" customWidth="1"/>
    <col min="5634" max="5634" width="1.66796875" style="258" customWidth="1"/>
    <col min="5635" max="5636" width="5" style="258" customWidth="1"/>
    <col min="5637" max="5637" width="11.66015625" style="258" customWidth="1"/>
    <col min="5638" max="5638" width="9.16015625" style="258" customWidth="1"/>
    <col min="5639" max="5639" width="5" style="258" customWidth="1"/>
    <col min="5640" max="5640" width="77.83203125" style="258" customWidth="1"/>
    <col min="5641" max="5642" width="20" style="258" customWidth="1"/>
    <col min="5643" max="5643" width="1.66796875" style="258" customWidth="1"/>
    <col min="5644" max="5888" width="9.33203125" style="258" customWidth="1"/>
    <col min="5889" max="5889" width="8.33203125" style="258" customWidth="1"/>
    <col min="5890" max="5890" width="1.66796875" style="258" customWidth="1"/>
    <col min="5891" max="5892" width="5" style="258" customWidth="1"/>
    <col min="5893" max="5893" width="11.66015625" style="258" customWidth="1"/>
    <col min="5894" max="5894" width="9.16015625" style="258" customWidth="1"/>
    <col min="5895" max="5895" width="5" style="258" customWidth="1"/>
    <col min="5896" max="5896" width="77.83203125" style="258" customWidth="1"/>
    <col min="5897" max="5898" width="20" style="258" customWidth="1"/>
    <col min="5899" max="5899" width="1.66796875" style="258" customWidth="1"/>
    <col min="5900" max="6144" width="9.33203125" style="258" customWidth="1"/>
    <col min="6145" max="6145" width="8.33203125" style="258" customWidth="1"/>
    <col min="6146" max="6146" width="1.66796875" style="258" customWidth="1"/>
    <col min="6147" max="6148" width="5" style="258" customWidth="1"/>
    <col min="6149" max="6149" width="11.66015625" style="258" customWidth="1"/>
    <col min="6150" max="6150" width="9.16015625" style="258" customWidth="1"/>
    <col min="6151" max="6151" width="5" style="258" customWidth="1"/>
    <col min="6152" max="6152" width="77.83203125" style="258" customWidth="1"/>
    <col min="6153" max="6154" width="20" style="258" customWidth="1"/>
    <col min="6155" max="6155" width="1.66796875" style="258" customWidth="1"/>
    <col min="6156" max="6400" width="9.33203125" style="258" customWidth="1"/>
    <col min="6401" max="6401" width="8.33203125" style="258" customWidth="1"/>
    <col min="6402" max="6402" width="1.66796875" style="258" customWidth="1"/>
    <col min="6403" max="6404" width="5" style="258" customWidth="1"/>
    <col min="6405" max="6405" width="11.66015625" style="258" customWidth="1"/>
    <col min="6406" max="6406" width="9.16015625" style="258" customWidth="1"/>
    <col min="6407" max="6407" width="5" style="258" customWidth="1"/>
    <col min="6408" max="6408" width="77.83203125" style="258" customWidth="1"/>
    <col min="6409" max="6410" width="20" style="258" customWidth="1"/>
    <col min="6411" max="6411" width="1.66796875" style="258" customWidth="1"/>
    <col min="6412" max="6656" width="9.33203125" style="258" customWidth="1"/>
    <col min="6657" max="6657" width="8.33203125" style="258" customWidth="1"/>
    <col min="6658" max="6658" width="1.66796875" style="258" customWidth="1"/>
    <col min="6659" max="6660" width="5" style="258" customWidth="1"/>
    <col min="6661" max="6661" width="11.66015625" style="258" customWidth="1"/>
    <col min="6662" max="6662" width="9.16015625" style="258" customWidth="1"/>
    <col min="6663" max="6663" width="5" style="258" customWidth="1"/>
    <col min="6664" max="6664" width="77.83203125" style="258" customWidth="1"/>
    <col min="6665" max="6666" width="20" style="258" customWidth="1"/>
    <col min="6667" max="6667" width="1.66796875" style="258" customWidth="1"/>
    <col min="6668" max="6912" width="9.33203125" style="258" customWidth="1"/>
    <col min="6913" max="6913" width="8.33203125" style="258" customWidth="1"/>
    <col min="6914" max="6914" width="1.66796875" style="258" customWidth="1"/>
    <col min="6915" max="6916" width="5" style="258" customWidth="1"/>
    <col min="6917" max="6917" width="11.66015625" style="258" customWidth="1"/>
    <col min="6918" max="6918" width="9.16015625" style="258" customWidth="1"/>
    <col min="6919" max="6919" width="5" style="258" customWidth="1"/>
    <col min="6920" max="6920" width="77.83203125" style="258" customWidth="1"/>
    <col min="6921" max="6922" width="20" style="258" customWidth="1"/>
    <col min="6923" max="6923" width="1.66796875" style="258" customWidth="1"/>
    <col min="6924" max="7168" width="9.33203125" style="258" customWidth="1"/>
    <col min="7169" max="7169" width="8.33203125" style="258" customWidth="1"/>
    <col min="7170" max="7170" width="1.66796875" style="258" customWidth="1"/>
    <col min="7171" max="7172" width="5" style="258" customWidth="1"/>
    <col min="7173" max="7173" width="11.66015625" style="258" customWidth="1"/>
    <col min="7174" max="7174" width="9.16015625" style="258" customWidth="1"/>
    <col min="7175" max="7175" width="5" style="258" customWidth="1"/>
    <col min="7176" max="7176" width="77.83203125" style="258" customWidth="1"/>
    <col min="7177" max="7178" width="20" style="258" customWidth="1"/>
    <col min="7179" max="7179" width="1.66796875" style="258" customWidth="1"/>
    <col min="7180" max="7424" width="9.33203125" style="258" customWidth="1"/>
    <col min="7425" max="7425" width="8.33203125" style="258" customWidth="1"/>
    <col min="7426" max="7426" width="1.66796875" style="258" customWidth="1"/>
    <col min="7427" max="7428" width="5" style="258" customWidth="1"/>
    <col min="7429" max="7429" width="11.66015625" style="258" customWidth="1"/>
    <col min="7430" max="7430" width="9.16015625" style="258" customWidth="1"/>
    <col min="7431" max="7431" width="5" style="258" customWidth="1"/>
    <col min="7432" max="7432" width="77.83203125" style="258" customWidth="1"/>
    <col min="7433" max="7434" width="20" style="258" customWidth="1"/>
    <col min="7435" max="7435" width="1.66796875" style="258" customWidth="1"/>
    <col min="7436" max="7680" width="9.33203125" style="258" customWidth="1"/>
    <col min="7681" max="7681" width="8.33203125" style="258" customWidth="1"/>
    <col min="7682" max="7682" width="1.66796875" style="258" customWidth="1"/>
    <col min="7683" max="7684" width="5" style="258" customWidth="1"/>
    <col min="7685" max="7685" width="11.66015625" style="258" customWidth="1"/>
    <col min="7686" max="7686" width="9.16015625" style="258" customWidth="1"/>
    <col min="7687" max="7687" width="5" style="258" customWidth="1"/>
    <col min="7688" max="7688" width="77.83203125" style="258" customWidth="1"/>
    <col min="7689" max="7690" width="20" style="258" customWidth="1"/>
    <col min="7691" max="7691" width="1.66796875" style="258" customWidth="1"/>
    <col min="7692" max="7936" width="9.33203125" style="258" customWidth="1"/>
    <col min="7937" max="7937" width="8.33203125" style="258" customWidth="1"/>
    <col min="7938" max="7938" width="1.66796875" style="258" customWidth="1"/>
    <col min="7939" max="7940" width="5" style="258" customWidth="1"/>
    <col min="7941" max="7941" width="11.66015625" style="258" customWidth="1"/>
    <col min="7942" max="7942" width="9.16015625" style="258" customWidth="1"/>
    <col min="7943" max="7943" width="5" style="258" customWidth="1"/>
    <col min="7944" max="7944" width="77.83203125" style="258" customWidth="1"/>
    <col min="7945" max="7946" width="20" style="258" customWidth="1"/>
    <col min="7947" max="7947" width="1.66796875" style="258" customWidth="1"/>
    <col min="7948" max="8192" width="9.33203125" style="258" customWidth="1"/>
    <col min="8193" max="8193" width="8.33203125" style="258" customWidth="1"/>
    <col min="8194" max="8194" width="1.66796875" style="258" customWidth="1"/>
    <col min="8195" max="8196" width="5" style="258" customWidth="1"/>
    <col min="8197" max="8197" width="11.66015625" style="258" customWidth="1"/>
    <col min="8198" max="8198" width="9.16015625" style="258" customWidth="1"/>
    <col min="8199" max="8199" width="5" style="258" customWidth="1"/>
    <col min="8200" max="8200" width="77.83203125" style="258" customWidth="1"/>
    <col min="8201" max="8202" width="20" style="258" customWidth="1"/>
    <col min="8203" max="8203" width="1.66796875" style="258" customWidth="1"/>
    <col min="8204" max="8448" width="9.33203125" style="258" customWidth="1"/>
    <col min="8449" max="8449" width="8.33203125" style="258" customWidth="1"/>
    <col min="8450" max="8450" width="1.66796875" style="258" customWidth="1"/>
    <col min="8451" max="8452" width="5" style="258" customWidth="1"/>
    <col min="8453" max="8453" width="11.66015625" style="258" customWidth="1"/>
    <col min="8454" max="8454" width="9.16015625" style="258" customWidth="1"/>
    <col min="8455" max="8455" width="5" style="258" customWidth="1"/>
    <col min="8456" max="8456" width="77.83203125" style="258" customWidth="1"/>
    <col min="8457" max="8458" width="20" style="258" customWidth="1"/>
    <col min="8459" max="8459" width="1.66796875" style="258" customWidth="1"/>
    <col min="8460" max="8704" width="9.33203125" style="258" customWidth="1"/>
    <col min="8705" max="8705" width="8.33203125" style="258" customWidth="1"/>
    <col min="8706" max="8706" width="1.66796875" style="258" customWidth="1"/>
    <col min="8707" max="8708" width="5" style="258" customWidth="1"/>
    <col min="8709" max="8709" width="11.66015625" style="258" customWidth="1"/>
    <col min="8710" max="8710" width="9.16015625" style="258" customWidth="1"/>
    <col min="8711" max="8711" width="5" style="258" customWidth="1"/>
    <col min="8712" max="8712" width="77.83203125" style="258" customWidth="1"/>
    <col min="8713" max="8714" width="20" style="258" customWidth="1"/>
    <col min="8715" max="8715" width="1.66796875" style="258" customWidth="1"/>
    <col min="8716" max="8960" width="9.33203125" style="258" customWidth="1"/>
    <col min="8961" max="8961" width="8.33203125" style="258" customWidth="1"/>
    <col min="8962" max="8962" width="1.66796875" style="258" customWidth="1"/>
    <col min="8963" max="8964" width="5" style="258" customWidth="1"/>
    <col min="8965" max="8965" width="11.66015625" style="258" customWidth="1"/>
    <col min="8966" max="8966" width="9.16015625" style="258" customWidth="1"/>
    <col min="8967" max="8967" width="5" style="258" customWidth="1"/>
    <col min="8968" max="8968" width="77.83203125" style="258" customWidth="1"/>
    <col min="8969" max="8970" width="20" style="258" customWidth="1"/>
    <col min="8971" max="8971" width="1.66796875" style="258" customWidth="1"/>
    <col min="8972" max="9216" width="9.33203125" style="258" customWidth="1"/>
    <col min="9217" max="9217" width="8.33203125" style="258" customWidth="1"/>
    <col min="9218" max="9218" width="1.66796875" style="258" customWidth="1"/>
    <col min="9219" max="9220" width="5" style="258" customWidth="1"/>
    <col min="9221" max="9221" width="11.66015625" style="258" customWidth="1"/>
    <col min="9222" max="9222" width="9.16015625" style="258" customWidth="1"/>
    <col min="9223" max="9223" width="5" style="258" customWidth="1"/>
    <col min="9224" max="9224" width="77.83203125" style="258" customWidth="1"/>
    <col min="9225" max="9226" width="20" style="258" customWidth="1"/>
    <col min="9227" max="9227" width="1.66796875" style="258" customWidth="1"/>
    <col min="9228" max="9472" width="9.33203125" style="258" customWidth="1"/>
    <col min="9473" max="9473" width="8.33203125" style="258" customWidth="1"/>
    <col min="9474" max="9474" width="1.66796875" style="258" customWidth="1"/>
    <col min="9475" max="9476" width="5" style="258" customWidth="1"/>
    <col min="9477" max="9477" width="11.66015625" style="258" customWidth="1"/>
    <col min="9478" max="9478" width="9.16015625" style="258" customWidth="1"/>
    <col min="9479" max="9479" width="5" style="258" customWidth="1"/>
    <col min="9480" max="9480" width="77.83203125" style="258" customWidth="1"/>
    <col min="9481" max="9482" width="20" style="258" customWidth="1"/>
    <col min="9483" max="9483" width="1.66796875" style="258" customWidth="1"/>
    <col min="9484" max="9728" width="9.33203125" style="258" customWidth="1"/>
    <col min="9729" max="9729" width="8.33203125" style="258" customWidth="1"/>
    <col min="9730" max="9730" width="1.66796875" style="258" customWidth="1"/>
    <col min="9731" max="9732" width="5" style="258" customWidth="1"/>
    <col min="9733" max="9733" width="11.66015625" style="258" customWidth="1"/>
    <col min="9734" max="9734" width="9.16015625" style="258" customWidth="1"/>
    <col min="9735" max="9735" width="5" style="258" customWidth="1"/>
    <col min="9736" max="9736" width="77.83203125" style="258" customWidth="1"/>
    <col min="9737" max="9738" width="20" style="258" customWidth="1"/>
    <col min="9739" max="9739" width="1.66796875" style="258" customWidth="1"/>
    <col min="9740" max="9984" width="9.33203125" style="258" customWidth="1"/>
    <col min="9985" max="9985" width="8.33203125" style="258" customWidth="1"/>
    <col min="9986" max="9986" width="1.66796875" style="258" customWidth="1"/>
    <col min="9987" max="9988" width="5" style="258" customWidth="1"/>
    <col min="9989" max="9989" width="11.66015625" style="258" customWidth="1"/>
    <col min="9990" max="9990" width="9.16015625" style="258" customWidth="1"/>
    <col min="9991" max="9991" width="5" style="258" customWidth="1"/>
    <col min="9992" max="9992" width="77.83203125" style="258" customWidth="1"/>
    <col min="9993" max="9994" width="20" style="258" customWidth="1"/>
    <col min="9995" max="9995" width="1.66796875" style="258" customWidth="1"/>
    <col min="9996" max="10240" width="9.33203125" style="258" customWidth="1"/>
    <col min="10241" max="10241" width="8.33203125" style="258" customWidth="1"/>
    <col min="10242" max="10242" width="1.66796875" style="258" customWidth="1"/>
    <col min="10243" max="10244" width="5" style="258" customWidth="1"/>
    <col min="10245" max="10245" width="11.66015625" style="258" customWidth="1"/>
    <col min="10246" max="10246" width="9.16015625" style="258" customWidth="1"/>
    <col min="10247" max="10247" width="5" style="258" customWidth="1"/>
    <col min="10248" max="10248" width="77.83203125" style="258" customWidth="1"/>
    <col min="10249" max="10250" width="20" style="258" customWidth="1"/>
    <col min="10251" max="10251" width="1.66796875" style="258" customWidth="1"/>
    <col min="10252" max="10496" width="9.33203125" style="258" customWidth="1"/>
    <col min="10497" max="10497" width="8.33203125" style="258" customWidth="1"/>
    <col min="10498" max="10498" width="1.66796875" style="258" customWidth="1"/>
    <col min="10499" max="10500" width="5" style="258" customWidth="1"/>
    <col min="10501" max="10501" width="11.66015625" style="258" customWidth="1"/>
    <col min="10502" max="10502" width="9.16015625" style="258" customWidth="1"/>
    <col min="10503" max="10503" width="5" style="258" customWidth="1"/>
    <col min="10504" max="10504" width="77.83203125" style="258" customWidth="1"/>
    <col min="10505" max="10506" width="20" style="258" customWidth="1"/>
    <col min="10507" max="10507" width="1.66796875" style="258" customWidth="1"/>
    <col min="10508" max="10752" width="9.33203125" style="258" customWidth="1"/>
    <col min="10753" max="10753" width="8.33203125" style="258" customWidth="1"/>
    <col min="10754" max="10754" width="1.66796875" style="258" customWidth="1"/>
    <col min="10755" max="10756" width="5" style="258" customWidth="1"/>
    <col min="10757" max="10757" width="11.66015625" style="258" customWidth="1"/>
    <col min="10758" max="10758" width="9.16015625" style="258" customWidth="1"/>
    <col min="10759" max="10759" width="5" style="258" customWidth="1"/>
    <col min="10760" max="10760" width="77.83203125" style="258" customWidth="1"/>
    <col min="10761" max="10762" width="20" style="258" customWidth="1"/>
    <col min="10763" max="10763" width="1.66796875" style="258" customWidth="1"/>
    <col min="10764" max="11008" width="9.33203125" style="258" customWidth="1"/>
    <col min="11009" max="11009" width="8.33203125" style="258" customWidth="1"/>
    <col min="11010" max="11010" width="1.66796875" style="258" customWidth="1"/>
    <col min="11011" max="11012" width="5" style="258" customWidth="1"/>
    <col min="11013" max="11013" width="11.66015625" style="258" customWidth="1"/>
    <col min="11014" max="11014" width="9.16015625" style="258" customWidth="1"/>
    <col min="11015" max="11015" width="5" style="258" customWidth="1"/>
    <col min="11016" max="11016" width="77.83203125" style="258" customWidth="1"/>
    <col min="11017" max="11018" width="20" style="258" customWidth="1"/>
    <col min="11019" max="11019" width="1.66796875" style="258" customWidth="1"/>
    <col min="11020" max="11264" width="9.33203125" style="258" customWidth="1"/>
    <col min="11265" max="11265" width="8.33203125" style="258" customWidth="1"/>
    <col min="11266" max="11266" width="1.66796875" style="258" customWidth="1"/>
    <col min="11267" max="11268" width="5" style="258" customWidth="1"/>
    <col min="11269" max="11269" width="11.66015625" style="258" customWidth="1"/>
    <col min="11270" max="11270" width="9.16015625" style="258" customWidth="1"/>
    <col min="11271" max="11271" width="5" style="258" customWidth="1"/>
    <col min="11272" max="11272" width="77.83203125" style="258" customWidth="1"/>
    <col min="11273" max="11274" width="20" style="258" customWidth="1"/>
    <col min="11275" max="11275" width="1.66796875" style="258" customWidth="1"/>
    <col min="11276" max="11520" width="9.33203125" style="258" customWidth="1"/>
    <col min="11521" max="11521" width="8.33203125" style="258" customWidth="1"/>
    <col min="11522" max="11522" width="1.66796875" style="258" customWidth="1"/>
    <col min="11523" max="11524" width="5" style="258" customWidth="1"/>
    <col min="11525" max="11525" width="11.66015625" style="258" customWidth="1"/>
    <col min="11526" max="11526" width="9.16015625" style="258" customWidth="1"/>
    <col min="11527" max="11527" width="5" style="258" customWidth="1"/>
    <col min="11528" max="11528" width="77.83203125" style="258" customWidth="1"/>
    <col min="11529" max="11530" width="20" style="258" customWidth="1"/>
    <col min="11531" max="11531" width="1.66796875" style="258" customWidth="1"/>
    <col min="11532" max="11776" width="9.33203125" style="258" customWidth="1"/>
    <col min="11777" max="11777" width="8.33203125" style="258" customWidth="1"/>
    <col min="11778" max="11778" width="1.66796875" style="258" customWidth="1"/>
    <col min="11779" max="11780" width="5" style="258" customWidth="1"/>
    <col min="11781" max="11781" width="11.66015625" style="258" customWidth="1"/>
    <col min="11782" max="11782" width="9.16015625" style="258" customWidth="1"/>
    <col min="11783" max="11783" width="5" style="258" customWidth="1"/>
    <col min="11784" max="11784" width="77.83203125" style="258" customWidth="1"/>
    <col min="11785" max="11786" width="20" style="258" customWidth="1"/>
    <col min="11787" max="11787" width="1.66796875" style="258" customWidth="1"/>
    <col min="11788" max="12032" width="9.33203125" style="258" customWidth="1"/>
    <col min="12033" max="12033" width="8.33203125" style="258" customWidth="1"/>
    <col min="12034" max="12034" width="1.66796875" style="258" customWidth="1"/>
    <col min="12035" max="12036" width="5" style="258" customWidth="1"/>
    <col min="12037" max="12037" width="11.66015625" style="258" customWidth="1"/>
    <col min="12038" max="12038" width="9.16015625" style="258" customWidth="1"/>
    <col min="12039" max="12039" width="5" style="258" customWidth="1"/>
    <col min="12040" max="12040" width="77.83203125" style="258" customWidth="1"/>
    <col min="12041" max="12042" width="20" style="258" customWidth="1"/>
    <col min="12043" max="12043" width="1.66796875" style="258" customWidth="1"/>
    <col min="12044" max="12288" width="9.33203125" style="258" customWidth="1"/>
    <col min="12289" max="12289" width="8.33203125" style="258" customWidth="1"/>
    <col min="12290" max="12290" width="1.66796875" style="258" customWidth="1"/>
    <col min="12291" max="12292" width="5" style="258" customWidth="1"/>
    <col min="12293" max="12293" width="11.66015625" style="258" customWidth="1"/>
    <col min="12294" max="12294" width="9.16015625" style="258" customWidth="1"/>
    <col min="12295" max="12295" width="5" style="258" customWidth="1"/>
    <col min="12296" max="12296" width="77.83203125" style="258" customWidth="1"/>
    <col min="12297" max="12298" width="20" style="258" customWidth="1"/>
    <col min="12299" max="12299" width="1.66796875" style="258" customWidth="1"/>
    <col min="12300" max="12544" width="9.33203125" style="258" customWidth="1"/>
    <col min="12545" max="12545" width="8.33203125" style="258" customWidth="1"/>
    <col min="12546" max="12546" width="1.66796875" style="258" customWidth="1"/>
    <col min="12547" max="12548" width="5" style="258" customWidth="1"/>
    <col min="12549" max="12549" width="11.66015625" style="258" customWidth="1"/>
    <col min="12550" max="12550" width="9.16015625" style="258" customWidth="1"/>
    <col min="12551" max="12551" width="5" style="258" customWidth="1"/>
    <col min="12552" max="12552" width="77.83203125" style="258" customWidth="1"/>
    <col min="12553" max="12554" width="20" style="258" customWidth="1"/>
    <col min="12555" max="12555" width="1.66796875" style="258" customWidth="1"/>
    <col min="12556" max="12800" width="9.33203125" style="258" customWidth="1"/>
    <col min="12801" max="12801" width="8.33203125" style="258" customWidth="1"/>
    <col min="12802" max="12802" width="1.66796875" style="258" customWidth="1"/>
    <col min="12803" max="12804" width="5" style="258" customWidth="1"/>
    <col min="12805" max="12805" width="11.66015625" style="258" customWidth="1"/>
    <col min="12806" max="12806" width="9.16015625" style="258" customWidth="1"/>
    <col min="12807" max="12807" width="5" style="258" customWidth="1"/>
    <col min="12808" max="12808" width="77.83203125" style="258" customWidth="1"/>
    <col min="12809" max="12810" width="20" style="258" customWidth="1"/>
    <col min="12811" max="12811" width="1.66796875" style="258" customWidth="1"/>
    <col min="12812" max="13056" width="9.33203125" style="258" customWidth="1"/>
    <col min="13057" max="13057" width="8.33203125" style="258" customWidth="1"/>
    <col min="13058" max="13058" width="1.66796875" style="258" customWidth="1"/>
    <col min="13059" max="13060" width="5" style="258" customWidth="1"/>
    <col min="13061" max="13061" width="11.66015625" style="258" customWidth="1"/>
    <col min="13062" max="13062" width="9.16015625" style="258" customWidth="1"/>
    <col min="13063" max="13063" width="5" style="258" customWidth="1"/>
    <col min="13064" max="13064" width="77.83203125" style="258" customWidth="1"/>
    <col min="13065" max="13066" width="20" style="258" customWidth="1"/>
    <col min="13067" max="13067" width="1.66796875" style="258" customWidth="1"/>
    <col min="13068" max="13312" width="9.33203125" style="258" customWidth="1"/>
    <col min="13313" max="13313" width="8.33203125" style="258" customWidth="1"/>
    <col min="13314" max="13314" width="1.66796875" style="258" customWidth="1"/>
    <col min="13315" max="13316" width="5" style="258" customWidth="1"/>
    <col min="13317" max="13317" width="11.66015625" style="258" customWidth="1"/>
    <col min="13318" max="13318" width="9.16015625" style="258" customWidth="1"/>
    <col min="13319" max="13319" width="5" style="258" customWidth="1"/>
    <col min="13320" max="13320" width="77.83203125" style="258" customWidth="1"/>
    <col min="13321" max="13322" width="20" style="258" customWidth="1"/>
    <col min="13323" max="13323" width="1.66796875" style="258" customWidth="1"/>
    <col min="13324" max="13568" width="9.33203125" style="258" customWidth="1"/>
    <col min="13569" max="13569" width="8.33203125" style="258" customWidth="1"/>
    <col min="13570" max="13570" width="1.66796875" style="258" customWidth="1"/>
    <col min="13571" max="13572" width="5" style="258" customWidth="1"/>
    <col min="13573" max="13573" width="11.66015625" style="258" customWidth="1"/>
    <col min="13574" max="13574" width="9.16015625" style="258" customWidth="1"/>
    <col min="13575" max="13575" width="5" style="258" customWidth="1"/>
    <col min="13576" max="13576" width="77.83203125" style="258" customWidth="1"/>
    <col min="13577" max="13578" width="20" style="258" customWidth="1"/>
    <col min="13579" max="13579" width="1.66796875" style="258" customWidth="1"/>
    <col min="13580" max="13824" width="9.33203125" style="258" customWidth="1"/>
    <col min="13825" max="13825" width="8.33203125" style="258" customWidth="1"/>
    <col min="13826" max="13826" width="1.66796875" style="258" customWidth="1"/>
    <col min="13827" max="13828" width="5" style="258" customWidth="1"/>
    <col min="13829" max="13829" width="11.66015625" style="258" customWidth="1"/>
    <col min="13830" max="13830" width="9.16015625" style="258" customWidth="1"/>
    <col min="13831" max="13831" width="5" style="258" customWidth="1"/>
    <col min="13832" max="13832" width="77.83203125" style="258" customWidth="1"/>
    <col min="13833" max="13834" width="20" style="258" customWidth="1"/>
    <col min="13835" max="13835" width="1.66796875" style="258" customWidth="1"/>
    <col min="13836" max="14080" width="9.33203125" style="258" customWidth="1"/>
    <col min="14081" max="14081" width="8.33203125" style="258" customWidth="1"/>
    <col min="14082" max="14082" width="1.66796875" style="258" customWidth="1"/>
    <col min="14083" max="14084" width="5" style="258" customWidth="1"/>
    <col min="14085" max="14085" width="11.66015625" style="258" customWidth="1"/>
    <col min="14086" max="14086" width="9.16015625" style="258" customWidth="1"/>
    <col min="14087" max="14087" width="5" style="258" customWidth="1"/>
    <col min="14088" max="14088" width="77.83203125" style="258" customWidth="1"/>
    <col min="14089" max="14090" width="20" style="258" customWidth="1"/>
    <col min="14091" max="14091" width="1.66796875" style="258" customWidth="1"/>
    <col min="14092" max="14336" width="9.33203125" style="258" customWidth="1"/>
    <col min="14337" max="14337" width="8.33203125" style="258" customWidth="1"/>
    <col min="14338" max="14338" width="1.66796875" style="258" customWidth="1"/>
    <col min="14339" max="14340" width="5" style="258" customWidth="1"/>
    <col min="14341" max="14341" width="11.66015625" style="258" customWidth="1"/>
    <col min="14342" max="14342" width="9.16015625" style="258" customWidth="1"/>
    <col min="14343" max="14343" width="5" style="258" customWidth="1"/>
    <col min="14344" max="14344" width="77.83203125" style="258" customWidth="1"/>
    <col min="14345" max="14346" width="20" style="258" customWidth="1"/>
    <col min="14347" max="14347" width="1.66796875" style="258" customWidth="1"/>
    <col min="14348" max="14592" width="9.33203125" style="258" customWidth="1"/>
    <col min="14593" max="14593" width="8.33203125" style="258" customWidth="1"/>
    <col min="14594" max="14594" width="1.66796875" style="258" customWidth="1"/>
    <col min="14595" max="14596" width="5" style="258" customWidth="1"/>
    <col min="14597" max="14597" width="11.66015625" style="258" customWidth="1"/>
    <col min="14598" max="14598" width="9.16015625" style="258" customWidth="1"/>
    <col min="14599" max="14599" width="5" style="258" customWidth="1"/>
    <col min="14600" max="14600" width="77.83203125" style="258" customWidth="1"/>
    <col min="14601" max="14602" width="20" style="258" customWidth="1"/>
    <col min="14603" max="14603" width="1.66796875" style="258" customWidth="1"/>
    <col min="14604" max="14848" width="9.33203125" style="258" customWidth="1"/>
    <col min="14849" max="14849" width="8.33203125" style="258" customWidth="1"/>
    <col min="14850" max="14850" width="1.66796875" style="258" customWidth="1"/>
    <col min="14851" max="14852" width="5" style="258" customWidth="1"/>
    <col min="14853" max="14853" width="11.66015625" style="258" customWidth="1"/>
    <col min="14854" max="14854" width="9.16015625" style="258" customWidth="1"/>
    <col min="14855" max="14855" width="5" style="258" customWidth="1"/>
    <col min="14856" max="14856" width="77.83203125" style="258" customWidth="1"/>
    <col min="14857" max="14858" width="20" style="258" customWidth="1"/>
    <col min="14859" max="14859" width="1.66796875" style="258" customWidth="1"/>
    <col min="14860" max="15104" width="9.33203125" style="258" customWidth="1"/>
    <col min="15105" max="15105" width="8.33203125" style="258" customWidth="1"/>
    <col min="15106" max="15106" width="1.66796875" style="258" customWidth="1"/>
    <col min="15107" max="15108" width="5" style="258" customWidth="1"/>
    <col min="15109" max="15109" width="11.66015625" style="258" customWidth="1"/>
    <col min="15110" max="15110" width="9.16015625" style="258" customWidth="1"/>
    <col min="15111" max="15111" width="5" style="258" customWidth="1"/>
    <col min="15112" max="15112" width="77.83203125" style="258" customWidth="1"/>
    <col min="15113" max="15114" width="20" style="258" customWidth="1"/>
    <col min="15115" max="15115" width="1.66796875" style="258" customWidth="1"/>
    <col min="15116" max="15360" width="9.33203125" style="258" customWidth="1"/>
    <col min="15361" max="15361" width="8.33203125" style="258" customWidth="1"/>
    <col min="15362" max="15362" width="1.66796875" style="258" customWidth="1"/>
    <col min="15363" max="15364" width="5" style="258" customWidth="1"/>
    <col min="15365" max="15365" width="11.66015625" style="258" customWidth="1"/>
    <col min="15366" max="15366" width="9.16015625" style="258" customWidth="1"/>
    <col min="15367" max="15367" width="5" style="258" customWidth="1"/>
    <col min="15368" max="15368" width="77.83203125" style="258" customWidth="1"/>
    <col min="15369" max="15370" width="20" style="258" customWidth="1"/>
    <col min="15371" max="15371" width="1.66796875" style="258" customWidth="1"/>
    <col min="15372" max="15616" width="9.33203125" style="258" customWidth="1"/>
    <col min="15617" max="15617" width="8.33203125" style="258" customWidth="1"/>
    <col min="15618" max="15618" width="1.66796875" style="258" customWidth="1"/>
    <col min="15619" max="15620" width="5" style="258" customWidth="1"/>
    <col min="15621" max="15621" width="11.66015625" style="258" customWidth="1"/>
    <col min="15622" max="15622" width="9.16015625" style="258" customWidth="1"/>
    <col min="15623" max="15623" width="5" style="258" customWidth="1"/>
    <col min="15624" max="15624" width="77.83203125" style="258" customWidth="1"/>
    <col min="15625" max="15626" width="20" style="258" customWidth="1"/>
    <col min="15627" max="15627" width="1.66796875" style="258" customWidth="1"/>
    <col min="15628" max="15872" width="9.33203125" style="258" customWidth="1"/>
    <col min="15873" max="15873" width="8.33203125" style="258" customWidth="1"/>
    <col min="15874" max="15874" width="1.66796875" style="258" customWidth="1"/>
    <col min="15875" max="15876" width="5" style="258" customWidth="1"/>
    <col min="15877" max="15877" width="11.66015625" style="258" customWidth="1"/>
    <col min="15878" max="15878" width="9.16015625" style="258" customWidth="1"/>
    <col min="15879" max="15879" width="5" style="258" customWidth="1"/>
    <col min="15880" max="15880" width="77.83203125" style="258" customWidth="1"/>
    <col min="15881" max="15882" width="20" style="258" customWidth="1"/>
    <col min="15883" max="15883" width="1.66796875" style="258" customWidth="1"/>
    <col min="15884" max="16128" width="9.33203125" style="258" customWidth="1"/>
    <col min="16129" max="16129" width="8.33203125" style="258" customWidth="1"/>
    <col min="16130" max="16130" width="1.66796875" style="258" customWidth="1"/>
    <col min="16131" max="16132" width="5" style="258" customWidth="1"/>
    <col min="16133" max="16133" width="11.66015625" style="258" customWidth="1"/>
    <col min="16134" max="16134" width="9.16015625" style="258" customWidth="1"/>
    <col min="16135" max="16135" width="5" style="258" customWidth="1"/>
    <col min="16136" max="16136" width="77.83203125" style="258" customWidth="1"/>
    <col min="16137" max="16138" width="20" style="258" customWidth="1"/>
    <col min="16139" max="16139" width="1.66796875" style="258" customWidth="1"/>
    <col min="16140" max="16384" width="9.33203125" style="258" customWidth="1"/>
  </cols>
  <sheetData>
    <row r="1" ht="37.5" customHeight="1"/>
    <row r="2" spans="2:11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pans="2:11" s="264" customFormat="1" ht="45" customHeight="1">
      <c r="B3" s="262"/>
      <c r="C3" s="385" t="s">
        <v>1237</v>
      </c>
      <c r="D3" s="385"/>
      <c r="E3" s="385"/>
      <c r="F3" s="385"/>
      <c r="G3" s="385"/>
      <c r="H3" s="385"/>
      <c r="I3" s="385"/>
      <c r="J3" s="385"/>
      <c r="K3" s="263"/>
    </row>
    <row r="4" spans="2:11" ht="25.5" customHeight="1">
      <c r="B4" s="265"/>
      <c r="C4" s="390" t="s">
        <v>1238</v>
      </c>
      <c r="D4" s="390"/>
      <c r="E4" s="390"/>
      <c r="F4" s="390"/>
      <c r="G4" s="390"/>
      <c r="H4" s="390"/>
      <c r="I4" s="390"/>
      <c r="J4" s="390"/>
      <c r="K4" s="266"/>
    </row>
    <row r="5" spans="2:11" ht="5.25" customHeight="1">
      <c r="B5" s="265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5"/>
      <c r="C6" s="387" t="s">
        <v>1239</v>
      </c>
      <c r="D6" s="387"/>
      <c r="E6" s="387"/>
      <c r="F6" s="387"/>
      <c r="G6" s="387"/>
      <c r="H6" s="387"/>
      <c r="I6" s="387"/>
      <c r="J6" s="387"/>
      <c r="K6" s="266"/>
    </row>
    <row r="7" spans="2:11" ht="15" customHeight="1">
      <c r="B7" s="268"/>
      <c r="C7" s="387" t="s">
        <v>1240</v>
      </c>
      <c r="D7" s="387"/>
      <c r="E7" s="387"/>
      <c r="F7" s="387"/>
      <c r="G7" s="387"/>
      <c r="H7" s="387"/>
      <c r="I7" s="387"/>
      <c r="J7" s="387"/>
      <c r="K7" s="266"/>
    </row>
    <row r="8" spans="2:11" ht="12.75" customHeight="1">
      <c r="B8" s="268"/>
      <c r="C8" s="269"/>
      <c r="D8" s="269"/>
      <c r="E8" s="269"/>
      <c r="F8" s="269"/>
      <c r="G8" s="269"/>
      <c r="H8" s="269"/>
      <c r="I8" s="269"/>
      <c r="J8" s="269"/>
      <c r="K8" s="266"/>
    </row>
    <row r="9" spans="2:11" ht="15" customHeight="1">
      <c r="B9" s="268"/>
      <c r="C9" s="387" t="s">
        <v>1241</v>
      </c>
      <c r="D9" s="387"/>
      <c r="E9" s="387"/>
      <c r="F9" s="387"/>
      <c r="G9" s="387"/>
      <c r="H9" s="387"/>
      <c r="I9" s="387"/>
      <c r="J9" s="387"/>
      <c r="K9" s="266"/>
    </row>
    <row r="10" spans="2:11" ht="15" customHeight="1">
      <c r="B10" s="268"/>
      <c r="C10" s="269"/>
      <c r="D10" s="387" t="s">
        <v>1242</v>
      </c>
      <c r="E10" s="387"/>
      <c r="F10" s="387"/>
      <c r="G10" s="387"/>
      <c r="H10" s="387"/>
      <c r="I10" s="387"/>
      <c r="J10" s="387"/>
      <c r="K10" s="266"/>
    </row>
    <row r="11" spans="2:11" ht="15" customHeight="1">
      <c r="B11" s="268"/>
      <c r="C11" s="270"/>
      <c r="D11" s="387" t="s">
        <v>1243</v>
      </c>
      <c r="E11" s="387"/>
      <c r="F11" s="387"/>
      <c r="G11" s="387"/>
      <c r="H11" s="387"/>
      <c r="I11" s="387"/>
      <c r="J11" s="387"/>
      <c r="K11" s="266"/>
    </row>
    <row r="12" spans="2:11" ht="12.75" customHeight="1">
      <c r="B12" s="268"/>
      <c r="C12" s="270"/>
      <c r="D12" s="270"/>
      <c r="E12" s="270"/>
      <c r="F12" s="270"/>
      <c r="G12" s="270"/>
      <c r="H12" s="270"/>
      <c r="I12" s="270"/>
      <c r="J12" s="270"/>
      <c r="K12" s="266"/>
    </row>
    <row r="13" spans="2:11" ht="15" customHeight="1">
      <c r="B13" s="268"/>
      <c r="C13" s="270"/>
      <c r="D13" s="387" t="s">
        <v>1244</v>
      </c>
      <c r="E13" s="387"/>
      <c r="F13" s="387"/>
      <c r="G13" s="387"/>
      <c r="H13" s="387"/>
      <c r="I13" s="387"/>
      <c r="J13" s="387"/>
      <c r="K13" s="266"/>
    </row>
    <row r="14" spans="2:11" ht="15" customHeight="1">
      <c r="B14" s="268"/>
      <c r="C14" s="270"/>
      <c r="D14" s="387" t="s">
        <v>1245</v>
      </c>
      <c r="E14" s="387"/>
      <c r="F14" s="387"/>
      <c r="G14" s="387"/>
      <c r="H14" s="387"/>
      <c r="I14" s="387"/>
      <c r="J14" s="387"/>
      <c r="K14" s="266"/>
    </row>
    <row r="15" spans="2:11" ht="15" customHeight="1">
      <c r="B15" s="268"/>
      <c r="C15" s="270"/>
      <c r="D15" s="387" t="s">
        <v>1246</v>
      </c>
      <c r="E15" s="387"/>
      <c r="F15" s="387"/>
      <c r="G15" s="387"/>
      <c r="H15" s="387"/>
      <c r="I15" s="387"/>
      <c r="J15" s="387"/>
      <c r="K15" s="266"/>
    </row>
    <row r="16" spans="2:11" ht="15" customHeight="1">
      <c r="B16" s="268"/>
      <c r="C16" s="270"/>
      <c r="D16" s="270"/>
      <c r="E16" s="271" t="s">
        <v>76</v>
      </c>
      <c r="F16" s="387" t="s">
        <v>1247</v>
      </c>
      <c r="G16" s="387"/>
      <c r="H16" s="387"/>
      <c r="I16" s="387"/>
      <c r="J16" s="387"/>
      <c r="K16" s="266"/>
    </row>
    <row r="17" spans="2:11" ht="15" customHeight="1">
      <c r="B17" s="268"/>
      <c r="C17" s="270"/>
      <c r="D17" s="270"/>
      <c r="E17" s="271" t="s">
        <v>1248</v>
      </c>
      <c r="F17" s="387" t="s">
        <v>1249</v>
      </c>
      <c r="G17" s="387"/>
      <c r="H17" s="387"/>
      <c r="I17" s="387"/>
      <c r="J17" s="387"/>
      <c r="K17" s="266"/>
    </row>
    <row r="18" spans="2:11" ht="15" customHeight="1">
      <c r="B18" s="268"/>
      <c r="C18" s="270"/>
      <c r="D18" s="270"/>
      <c r="E18" s="271" t="s">
        <v>1250</v>
      </c>
      <c r="F18" s="387" t="s">
        <v>1251</v>
      </c>
      <c r="G18" s="387"/>
      <c r="H18" s="387"/>
      <c r="I18" s="387"/>
      <c r="J18" s="387"/>
      <c r="K18" s="266"/>
    </row>
    <row r="19" spans="2:11" ht="15" customHeight="1">
      <c r="B19" s="268"/>
      <c r="C19" s="270"/>
      <c r="D19" s="270"/>
      <c r="E19" s="271" t="s">
        <v>1252</v>
      </c>
      <c r="F19" s="387" t="s">
        <v>1253</v>
      </c>
      <c r="G19" s="387"/>
      <c r="H19" s="387"/>
      <c r="I19" s="387"/>
      <c r="J19" s="387"/>
      <c r="K19" s="266"/>
    </row>
    <row r="20" spans="2:11" ht="15" customHeight="1">
      <c r="B20" s="268"/>
      <c r="C20" s="270"/>
      <c r="D20" s="270"/>
      <c r="E20" s="271" t="s">
        <v>1254</v>
      </c>
      <c r="F20" s="387" t="s">
        <v>1157</v>
      </c>
      <c r="G20" s="387"/>
      <c r="H20" s="387"/>
      <c r="I20" s="387"/>
      <c r="J20" s="387"/>
      <c r="K20" s="266"/>
    </row>
    <row r="21" spans="2:11" ht="15" customHeight="1">
      <c r="B21" s="268"/>
      <c r="C21" s="270"/>
      <c r="D21" s="270"/>
      <c r="E21" s="271" t="s">
        <v>88</v>
      </c>
      <c r="F21" s="387" t="s">
        <v>1255</v>
      </c>
      <c r="G21" s="387"/>
      <c r="H21" s="387"/>
      <c r="I21" s="387"/>
      <c r="J21" s="387"/>
      <c r="K21" s="266"/>
    </row>
    <row r="22" spans="2:11" ht="12.75" customHeight="1">
      <c r="B22" s="268"/>
      <c r="C22" s="270"/>
      <c r="D22" s="270"/>
      <c r="E22" s="270"/>
      <c r="F22" s="270"/>
      <c r="G22" s="270"/>
      <c r="H22" s="270"/>
      <c r="I22" s="270"/>
      <c r="J22" s="270"/>
      <c r="K22" s="266"/>
    </row>
    <row r="23" spans="2:11" ht="15" customHeight="1">
      <c r="B23" s="268"/>
      <c r="C23" s="387" t="s">
        <v>1256</v>
      </c>
      <c r="D23" s="387"/>
      <c r="E23" s="387"/>
      <c r="F23" s="387"/>
      <c r="G23" s="387"/>
      <c r="H23" s="387"/>
      <c r="I23" s="387"/>
      <c r="J23" s="387"/>
      <c r="K23" s="266"/>
    </row>
    <row r="24" spans="2:11" ht="15" customHeight="1">
      <c r="B24" s="268"/>
      <c r="C24" s="387" t="s">
        <v>1257</v>
      </c>
      <c r="D24" s="387"/>
      <c r="E24" s="387"/>
      <c r="F24" s="387"/>
      <c r="G24" s="387"/>
      <c r="H24" s="387"/>
      <c r="I24" s="387"/>
      <c r="J24" s="387"/>
      <c r="K24" s="266"/>
    </row>
    <row r="25" spans="2:11" ht="15" customHeight="1">
      <c r="B25" s="268"/>
      <c r="C25" s="269"/>
      <c r="D25" s="387" t="s">
        <v>1258</v>
      </c>
      <c r="E25" s="387"/>
      <c r="F25" s="387"/>
      <c r="G25" s="387"/>
      <c r="H25" s="387"/>
      <c r="I25" s="387"/>
      <c r="J25" s="387"/>
      <c r="K25" s="266"/>
    </row>
    <row r="26" spans="2:11" ht="15" customHeight="1">
      <c r="B26" s="268"/>
      <c r="C26" s="270"/>
      <c r="D26" s="387" t="s">
        <v>1259</v>
      </c>
      <c r="E26" s="387"/>
      <c r="F26" s="387"/>
      <c r="G26" s="387"/>
      <c r="H26" s="387"/>
      <c r="I26" s="387"/>
      <c r="J26" s="387"/>
      <c r="K26" s="266"/>
    </row>
    <row r="27" spans="2:11" ht="12.75" customHeight="1">
      <c r="B27" s="268"/>
      <c r="C27" s="270"/>
      <c r="D27" s="270"/>
      <c r="E27" s="270"/>
      <c r="F27" s="270"/>
      <c r="G27" s="270"/>
      <c r="H27" s="270"/>
      <c r="I27" s="270"/>
      <c r="J27" s="270"/>
      <c r="K27" s="266"/>
    </row>
    <row r="28" spans="2:11" ht="15" customHeight="1">
      <c r="B28" s="268"/>
      <c r="C28" s="270"/>
      <c r="D28" s="387" t="s">
        <v>1260</v>
      </c>
      <c r="E28" s="387"/>
      <c r="F28" s="387"/>
      <c r="G28" s="387"/>
      <c r="H28" s="387"/>
      <c r="I28" s="387"/>
      <c r="J28" s="387"/>
      <c r="K28" s="266"/>
    </row>
    <row r="29" spans="2:11" ht="15" customHeight="1">
      <c r="B29" s="268"/>
      <c r="C29" s="270"/>
      <c r="D29" s="387" t="s">
        <v>1261</v>
      </c>
      <c r="E29" s="387"/>
      <c r="F29" s="387"/>
      <c r="G29" s="387"/>
      <c r="H29" s="387"/>
      <c r="I29" s="387"/>
      <c r="J29" s="387"/>
      <c r="K29" s="266"/>
    </row>
    <row r="30" spans="2:11" ht="12.75" customHeight="1">
      <c r="B30" s="268"/>
      <c r="C30" s="270"/>
      <c r="D30" s="270"/>
      <c r="E30" s="270"/>
      <c r="F30" s="270"/>
      <c r="G30" s="270"/>
      <c r="H30" s="270"/>
      <c r="I30" s="270"/>
      <c r="J30" s="270"/>
      <c r="K30" s="266"/>
    </row>
    <row r="31" spans="2:11" ht="15" customHeight="1">
      <c r="B31" s="268"/>
      <c r="C31" s="270"/>
      <c r="D31" s="387" t="s">
        <v>1262</v>
      </c>
      <c r="E31" s="387"/>
      <c r="F31" s="387"/>
      <c r="G31" s="387"/>
      <c r="H31" s="387"/>
      <c r="I31" s="387"/>
      <c r="J31" s="387"/>
      <c r="K31" s="266"/>
    </row>
    <row r="32" spans="2:11" ht="15" customHeight="1">
      <c r="B32" s="268"/>
      <c r="C32" s="270"/>
      <c r="D32" s="387" t="s">
        <v>1263</v>
      </c>
      <c r="E32" s="387"/>
      <c r="F32" s="387"/>
      <c r="G32" s="387"/>
      <c r="H32" s="387"/>
      <c r="I32" s="387"/>
      <c r="J32" s="387"/>
      <c r="K32" s="266"/>
    </row>
    <row r="33" spans="2:11" ht="15" customHeight="1">
      <c r="B33" s="268"/>
      <c r="C33" s="270"/>
      <c r="D33" s="387" t="s">
        <v>1264</v>
      </c>
      <c r="E33" s="387"/>
      <c r="F33" s="387"/>
      <c r="G33" s="387"/>
      <c r="H33" s="387"/>
      <c r="I33" s="387"/>
      <c r="J33" s="387"/>
      <c r="K33" s="266"/>
    </row>
    <row r="34" spans="2:11" ht="15" customHeight="1">
      <c r="B34" s="268"/>
      <c r="C34" s="270"/>
      <c r="D34" s="269"/>
      <c r="E34" s="272" t="s">
        <v>166</v>
      </c>
      <c r="F34" s="269"/>
      <c r="G34" s="387" t="s">
        <v>1265</v>
      </c>
      <c r="H34" s="387"/>
      <c r="I34" s="387"/>
      <c r="J34" s="387"/>
      <c r="K34" s="266"/>
    </row>
    <row r="35" spans="2:11" ht="30.75" customHeight="1">
      <c r="B35" s="268"/>
      <c r="C35" s="270"/>
      <c r="D35" s="269"/>
      <c r="E35" s="272" t="s">
        <v>1266</v>
      </c>
      <c r="F35" s="269"/>
      <c r="G35" s="387" t="s">
        <v>1267</v>
      </c>
      <c r="H35" s="387"/>
      <c r="I35" s="387"/>
      <c r="J35" s="387"/>
      <c r="K35" s="266"/>
    </row>
    <row r="36" spans="2:11" ht="15" customHeight="1">
      <c r="B36" s="268"/>
      <c r="C36" s="270"/>
      <c r="D36" s="269"/>
      <c r="E36" s="272" t="s">
        <v>51</v>
      </c>
      <c r="F36" s="269"/>
      <c r="G36" s="387" t="s">
        <v>1268</v>
      </c>
      <c r="H36" s="387"/>
      <c r="I36" s="387"/>
      <c r="J36" s="387"/>
      <c r="K36" s="266"/>
    </row>
    <row r="37" spans="2:11" ht="15" customHeight="1">
      <c r="B37" s="268"/>
      <c r="C37" s="270"/>
      <c r="D37" s="269"/>
      <c r="E37" s="272" t="s">
        <v>167</v>
      </c>
      <c r="F37" s="269"/>
      <c r="G37" s="387" t="s">
        <v>1269</v>
      </c>
      <c r="H37" s="387"/>
      <c r="I37" s="387"/>
      <c r="J37" s="387"/>
      <c r="K37" s="266"/>
    </row>
    <row r="38" spans="2:11" ht="15" customHeight="1">
      <c r="B38" s="268"/>
      <c r="C38" s="270"/>
      <c r="D38" s="269"/>
      <c r="E38" s="272" t="s">
        <v>168</v>
      </c>
      <c r="F38" s="269"/>
      <c r="G38" s="387" t="s">
        <v>1270</v>
      </c>
      <c r="H38" s="387"/>
      <c r="I38" s="387"/>
      <c r="J38" s="387"/>
      <c r="K38" s="266"/>
    </row>
    <row r="39" spans="2:11" ht="15" customHeight="1">
      <c r="B39" s="268"/>
      <c r="C39" s="270"/>
      <c r="D39" s="269"/>
      <c r="E39" s="272" t="s">
        <v>169</v>
      </c>
      <c r="F39" s="269"/>
      <c r="G39" s="387" t="s">
        <v>1271</v>
      </c>
      <c r="H39" s="387"/>
      <c r="I39" s="387"/>
      <c r="J39" s="387"/>
      <c r="K39" s="266"/>
    </row>
    <row r="40" spans="2:11" ht="15" customHeight="1">
      <c r="B40" s="268"/>
      <c r="C40" s="270"/>
      <c r="D40" s="269"/>
      <c r="E40" s="272" t="s">
        <v>1272</v>
      </c>
      <c r="F40" s="269"/>
      <c r="G40" s="387" t="s">
        <v>1273</v>
      </c>
      <c r="H40" s="387"/>
      <c r="I40" s="387"/>
      <c r="J40" s="387"/>
      <c r="K40" s="266"/>
    </row>
    <row r="41" spans="2:11" ht="15" customHeight="1">
      <c r="B41" s="268"/>
      <c r="C41" s="270"/>
      <c r="D41" s="269"/>
      <c r="E41" s="272"/>
      <c r="F41" s="269"/>
      <c r="G41" s="387" t="s">
        <v>1274</v>
      </c>
      <c r="H41" s="387"/>
      <c r="I41" s="387"/>
      <c r="J41" s="387"/>
      <c r="K41" s="266"/>
    </row>
    <row r="42" spans="2:11" ht="15" customHeight="1">
      <c r="B42" s="268"/>
      <c r="C42" s="270"/>
      <c r="D42" s="269"/>
      <c r="E42" s="272" t="s">
        <v>1275</v>
      </c>
      <c r="F42" s="269"/>
      <c r="G42" s="387" t="s">
        <v>1276</v>
      </c>
      <c r="H42" s="387"/>
      <c r="I42" s="387"/>
      <c r="J42" s="387"/>
      <c r="K42" s="266"/>
    </row>
    <row r="43" spans="2:11" ht="15" customHeight="1">
      <c r="B43" s="268"/>
      <c r="C43" s="270"/>
      <c r="D43" s="269"/>
      <c r="E43" s="272" t="s">
        <v>171</v>
      </c>
      <c r="F43" s="269"/>
      <c r="G43" s="387" t="s">
        <v>1277</v>
      </c>
      <c r="H43" s="387"/>
      <c r="I43" s="387"/>
      <c r="J43" s="387"/>
      <c r="K43" s="266"/>
    </row>
    <row r="44" spans="2:11" ht="12.75" customHeight="1">
      <c r="B44" s="268"/>
      <c r="C44" s="270"/>
      <c r="D44" s="269"/>
      <c r="E44" s="269"/>
      <c r="F44" s="269"/>
      <c r="G44" s="269"/>
      <c r="H44" s="269"/>
      <c r="I44" s="269"/>
      <c r="J44" s="269"/>
      <c r="K44" s="266"/>
    </row>
    <row r="45" spans="2:11" ht="15" customHeight="1">
      <c r="B45" s="268"/>
      <c r="C45" s="270"/>
      <c r="D45" s="387" t="s">
        <v>1278</v>
      </c>
      <c r="E45" s="387"/>
      <c r="F45" s="387"/>
      <c r="G45" s="387"/>
      <c r="H45" s="387"/>
      <c r="I45" s="387"/>
      <c r="J45" s="387"/>
      <c r="K45" s="266"/>
    </row>
    <row r="46" spans="2:11" ht="15" customHeight="1">
      <c r="B46" s="268"/>
      <c r="C46" s="270"/>
      <c r="D46" s="270"/>
      <c r="E46" s="387" t="s">
        <v>1279</v>
      </c>
      <c r="F46" s="387"/>
      <c r="G46" s="387"/>
      <c r="H46" s="387"/>
      <c r="I46" s="387"/>
      <c r="J46" s="387"/>
      <c r="K46" s="266"/>
    </row>
    <row r="47" spans="2:11" ht="15" customHeight="1">
      <c r="B47" s="268"/>
      <c r="C47" s="270"/>
      <c r="D47" s="270"/>
      <c r="E47" s="387" t="s">
        <v>1280</v>
      </c>
      <c r="F47" s="387"/>
      <c r="G47" s="387"/>
      <c r="H47" s="387"/>
      <c r="I47" s="387"/>
      <c r="J47" s="387"/>
      <c r="K47" s="266"/>
    </row>
    <row r="48" spans="2:11" ht="15" customHeight="1">
      <c r="B48" s="268"/>
      <c r="C48" s="270"/>
      <c r="D48" s="270"/>
      <c r="E48" s="387" t="s">
        <v>1281</v>
      </c>
      <c r="F48" s="387"/>
      <c r="G48" s="387"/>
      <c r="H48" s="387"/>
      <c r="I48" s="387"/>
      <c r="J48" s="387"/>
      <c r="K48" s="266"/>
    </row>
    <row r="49" spans="2:11" ht="15" customHeight="1">
      <c r="B49" s="268"/>
      <c r="C49" s="270"/>
      <c r="D49" s="387" t="s">
        <v>1282</v>
      </c>
      <c r="E49" s="387"/>
      <c r="F49" s="387"/>
      <c r="G49" s="387"/>
      <c r="H49" s="387"/>
      <c r="I49" s="387"/>
      <c r="J49" s="387"/>
      <c r="K49" s="266"/>
    </row>
    <row r="50" spans="2:11" ht="25.5" customHeight="1">
      <c r="B50" s="265"/>
      <c r="C50" s="390" t="s">
        <v>1283</v>
      </c>
      <c r="D50" s="390"/>
      <c r="E50" s="390"/>
      <c r="F50" s="390"/>
      <c r="G50" s="390"/>
      <c r="H50" s="390"/>
      <c r="I50" s="390"/>
      <c r="J50" s="390"/>
      <c r="K50" s="266"/>
    </row>
    <row r="51" spans="2:11" ht="5.25" customHeight="1">
      <c r="B51" s="265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5"/>
      <c r="C52" s="387" t="s">
        <v>1284</v>
      </c>
      <c r="D52" s="387"/>
      <c r="E52" s="387"/>
      <c r="F52" s="387"/>
      <c r="G52" s="387"/>
      <c r="H52" s="387"/>
      <c r="I52" s="387"/>
      <c r="J52" s="387"/>
      <c r="K52" s="266"/>
    </row>
    <row r="53" spans="2:11" ht="15" customHeight="1">
      <c r="B53" s="265"/>
      <c r="C53" s="387" t="s">
        <v>1285</v>
      </c>
      <c r="D53" s="387"/>
      <c r="E53" s="387"/>
      <c r="F53" s="387"/>
      <c r="G53" s="387"/>
      <c r="H53" s="387"/>
      <c r="I53" s="387"/>
      <c r="J53" s="387"/>
      <c r="K53" s="266"/>
    </row>
    <row r="54" spans="2:11" ht="12.75" customHeight="1">
      <c r="B54" s="265"/>
      <c r="C54" s="269"/>
      <c r="D54" s="269"/>
      <c r="E54" s="269"/>
      <c r="F54" s="269"/>
      <c r="G54" s="269"/>
      <c r="H54" s="269"/>
      <c r="I54" s="269"/>
      <c r="J54" s="269"/>
      <c r="K54" s="266"/>
    </row>
    <row r="55" spans="2:11" ht="15" customHeight="1">
      <c r="B55" s="265"/>
      <c r="C55" s="387" t="s">
        <v>1286</v>
      </c>
      <c r="D55" s="387"/>
      <c r="E55" s="387"/>
      <c r="F55" s="387"/>
      <c r="G55" s="387"/>
      <c r="H55" s="387"/>
      <c r="I55" s="387"/>
      <c r="J55" s="387"/>
      <c r="K55" s="266"/>
    </row>
    <row r="56" spans="2:11" ht="15" customHeight="1">
      <c r="B56" s="265"/>
      <c r="C56" s="270"/>
      <c r="D56" s="387" t="s">
        <v>1287</v>
      </c>
      <c r="E56" s="387"/>
      <c r="F56" s="387"/>
      <c r="G56" s="387"/>
      <c r="H56" s="387"/>
      <c r="I56" s="387"/>
      <c r="J56" s="387"/>
      <c r="K56" s="266"/>
    </row>
    <row r="57" spans="2:11" ht="15" customHeight="1">
      <c r="B57" s="265"/>
      <c r="C57" s="270"/>
      <c r="D57" s="387" t="s">
        <v>1288</v>
      </c>
      <c r="E57" s="387"/>
      <c r="F57" s="387"/>
      <c r="G57" s="387"/>
      <c r="H57" s="387"/>
      <c r="I57" s="387"/>
      <c r="J57" s="387"/>
      <c r="K57" s="266"/>
    </row>
    <row r="58" spans="2:11" ht="15" customHeight="1">
      <c r="B58" s="265"/>
      <c r="C58" s="270"/>
      <c r="D58" s="387" t="s">
        <v>1289</v>
      </c>
      <c r="E58" s="387"/>
      <c r="F58" s="387"/>
      <c r="G58" s="387"/>
      <c r="H58" s="387"/>
      <c r="I58" s="387"/>
      <c r="J58" s="387"/>
      <c r="K58" s="266"/>
    </row>
    <row r="59" spans="2:11" ht="15" customHeight="1">
      <c r="B59" s="265"/>
      <c r="C59" s="270"/>
      <c r="D59" s="387" t="s">
        <v>1290</v>
      </c>
      <c r="E59" s="387"/>
      <c r="F59" s="387"/>
      <c r="G59" s="387"/>
      <c r="H59" s="387"/>
      <c r="I59" s="387"/>
      <c r="J59" s="387"/>
      <c r="K59" s="266"/>
    </row>
    <row r="60" spans="2:11" ht="15" customHeight="1">
      <c r="B60" s="265"/>
      <c r="C60" s="270"/>
      <c r="D60" s="389" t="s">
        <v>1291</v>
      </c>
      <c r="E60" s="389"/>
      <c r="F60" s="389"/>
      <c r="G60" s="389"/>
      <c r="H60" s="389"/>
      <c r="I60" s="389"/>
      <c r="J60" s="389"/>
      <c r="K60" s="266"/>
    </row>
    <row r="61" spans="2:11" ht="15" customHeight="1">
      <c r="B61" s="265"/>
      <c r="C61" s="270"/>
      <c r="D61" s="387" t="s">
        <v>1292</v>
      </c>
      <c r="E61" s="387"/>
      <c r="F61" s="387"/>
      <c r="G61" s="387"/>
      <c r="H61" s="387"/>
      <c r="I61" s="387"/>
      <c r="J61" s="387"/>
      <c r="K61" s="266"/>
    </row>
    <row r="62" spans="2:11" ht="12.75" customHeight="1">
      <c r="B62" s="265"/>
      <c r="C62" s="270"/>
      <c r="D62" s="270"/>
      <c r="E62" s="273"/>
      <c r="F62" s="270"/>
      <c r="G62" s="270"/>
      <c r="H62" s="270"/>
      <c r="I62" s="270"/>
      <c r="J62" s="270"/>
      <c r="K62" s="266"/>
    </row>
    <row r="63" spans="2:11" ht="15" customHeight="1">
      <c r="B63" s="265"/>
      <c r="C63" s="270"/>
      <c r="D63" s="387" t="s">
        <v>1293</v>
      </c>
      <c r="E63" s="387"/>
      <c r="F63" s="387"/>
      <c r="G63" s="387"/>
      <c r="H63" s="387"/>
      <c r="I63" s="387"/>
      <c r="J63" s="387"/>
      <c r="K63" s="266"/>
    </row>
    <row r="64" spans="2:11" ht="15" customHeight="1">
      <c r="B64" s="265"/>
      <c r="C64" s="270"/>
      <c r="D64" s="389" t="s">
        <v>1294</v>
      </c>
      <c r="E64" s="389"/>
      <c r="F64" s="389"/>
      <c r="G64" s="389"/>
      <c r="H64" s="389"/>
      <c r="I64" s="389"/>
      <c r="J64" s="389"/>
      <c r="K64" s="266"/>
    </row>
    <row r="65" spans="2:11" ht="15" customHeight="1">
      <c r="B65" s="265"/>
      <c r="C65" s="270"/>
      <c r="D65" s="387" t="s">
        <v>1295</v>
      </c>
      <c r="E65" s="387"/>
      <c r="F65" s="387"/>
      <c r="G65" s="387"/>
      <c r="H65" s="387"/>
      <c r="I65" s="387"/>
      <c r="J65" s="387"/>
      <c r="K65" s="266"/>
    </row>
    <row r="66" spans="2:11" ht="15" customHeight="1">
      <c r="B66" s="265"/>
      <c r="C66" s="270"/>
      <c r="D66" s="387" t="s">
        <v>1296</v>
      </c>
      <c r="E66" s="387"/>
      <c r="F66" s="387"/>
      <c r="G66" s="387"/>
      <c r="H66" s="387"/>
      <c r="I66" s="387"/>
      <c r="J66" s="387"/>
      <c r="K66" s="266"/>
    </row>
    <row r="67" spans="2:11" ht="15" customHeight="1">
      <c r="B67" s="265"/>
      <c r="C67" s="270"/>
      <c r="D67" s="387" t="s">
        <v>1297</v>
      </c>
      <c r="E67" s="387"/>
      <c r="F67" s="387"/>
      <c r="G67" s="387"/>
      <c r="H67" s="387"/>
      <c r="I67" s="387"/>
      <c r="J67" s="387"/>
      <c r="K67" s="266"/>
    </row>
    <row r="68" spans="2:11" ht="15" customHeight="1">
      <c r="B68" s="265"/>
      <c r="C68" s="270"/>
      <c r="D68" s="387" t="s">
        <v>1298</v>
      </c>
      <c r="E68" s="387"/>
      <c r="F68" s="387"/>
      <c r="G68" s="387"/>
      <c r="H68" s="387"/>
      <c r="I68" s="387"/>
      <c r="J68" s="387"/>
      <c r="K68" s="266"/>
    </row>
    <row r="69" spans="2:11" ht="12.75" customHeight="1">
      <c r="B69" s="274"/>
      <c r="C69" s="275"/>
      <c r="D69" s="275"/>
      <c r="E69" s="275"/>
      <c r="F69" s="275"/>
      <c r="G69" s="275"/>
      <c r="H69" s="275"/>
      <c r="I69" s="275"/>
      <c r="J69" s="275"/>
      <c r="K69" s="276"/>
    </row>
    <row r="70" spans="2:11" ht="18.75" customHeight="1">
      <c r="B70" s="277"/>
      <c r="C70" s="277"/>
      <c r="D70" s="277"/>
      <c r="E70" s="277"/>
      <c r="F70" s="277"/>
      <c r="G70" s="277"/>
      <c r="H70" s="277"/>
      <c r="I70" s="277"/>
      <c r="J70" s="277"/>
      <c r="K70" s="278"/>
    </row>
    <row r="71" spans="2:11" ht="18.75" customHeight="1">
      <c r="B71" s="278"/>
      <c r="C71" s="278"/>
      <c r="D71" s="278"/>
      <c r="E71" s="278"/>
      <c r="F71" s="278"/>
      <c r="G71" s="278"/>
      <c r="H71" s="278"/>
      <c r="I71" s="278"/>
      <c r="J71" s="278"/>
      <c r="K71" s="278"/>
    </row>
    <row r="72" spans="2:11" ht="7.5" customHeight="1">
      <c r="B72" s="279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ht="45" customHeight="1">
      <c r="B73" s="282"/>
      <c r="C73" s="388" t="s">
        <v>1236</v>
      </c>
      <c r="D73" s="388"/>
      <c r="E73" s="388"/>
      <c r="F73" s="388"/>
      <c r="G73" s="388"/>
      <c r="H73" s="388"/>
      <c r="I73" s="388"/>
      <c r="J73" s="388"/>
      <c r="K73" s="283"/>
    </row>
    <row r="74" spans="2:11" ht="17.25" customHeight="1">
      <c r="B74" s="282"/>
      <c r="C74" s="284" t="s">
        <v>1299</v>
      </c>
      <c r="D74" s="284"/>
      <c r="E74" s="284"/>
      <c r="F74" s="284" t="s">
        <v>1300</v>
      </c>
      <c r="G74" s="285"/>
      <c r="H74" s="284" t="s">
        <v>167</v>
      </c>
      <c r="I74" s="284" t="s">
        <v>55</v>
      </c>
      <c r="J74" s="284" t="s">
        <v>1301</v>
      </c>
      <c r="K74" s="283"/>
    </row>
    <row r="75" spans="2:11" ht="17.25" customHeight="1">
      <c r="B75" s="282"/>
      <c r="C75" s="286" t="s">
        <v>1302</v>
      </c>
      <c r="D75" s="286"/>
      <c r="E75" s="286"/>
      <c r="F75" s="287" t="s">
        <v>1303</v>
      </c>
      <c r="G75" s="288"/>
      <c r="H75" s="286"/>
      <c r="I75" s="286"/>
      <c r="J75" s="286" t="s">
        <v>1304</v>
      </c>
      <c r="K75" s="283"/>
    </row>
    <row r="76" spans="2:11" ht="5.25" customHeight="1">
      <c r="B76" s="282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2"/>
      <c r="C77" s="272" t="s">
        <v>51</v>
      </c>
      <c r="D77" s="289"/>
      <c r="E77" s="289"/>
      <c r="F77" s="291" t="s">
        <v>1305</v>
      </c>
      <c r="G77" s="290"/>
      <c r="H77" s="272" t="s">
        <v>1306</v>
      </c>
      <c r="I77" s="272" t="s">
        <v>1307</v>
      </c>
      <c r="J77" s="272">
        <v>20</v>
      </c>
      <c r="K77" s="283"/>
    </row>
    <row r="78" spans="2:11" ht="15" customHeight="1">
      <c r="B78" s="282"/>
      <c r="C78" s="272" t="s">
        <v>1308</v>
      </c>
      <c r="D78" s="272"/>
      <c r="E78" s="272"/>
      <c r="F78" s="291" t="s">
        <v>1305</v>
      </c>
      <c r="G78" s="290"/>
      <c r="H78" s="272" t="s">
        <v>1309</v>
      </c>
      <c r="I78" s="272" t="s">
        <v>1307</v>
      </c>
      <c r="J78" s="272">
        <v>120</v>
      </c>
      <c r="K78" s="283"/>
    </row>
    <row r="79" spans="2:11" ht="15" customHeight="1">
      <c r="B79" s="292"/>
      <c r="C79" s="272" t="s">
        <v>1310</v>
      </c>
      <c r="D79" s="272"/>
      <c r="E79" s="272"/>
      <c r="F79" s="291" t="s">
        <v>1311</v>
      </c>
      <c r="G79" s="290"/>
      <c r="H79" s="272" t="s">
        <v>1312</v>
      </c>
      <c r="I79" s="272" t="s">
        <v>1307</v>
      </c>
      <c r="J79" s="272">
        <v>50</v>
      </c>
      <c r="K79" s="283"/>
    </row>
    <row r="80" spans="2:11" ht="15" customHeight="1">
      <c r="B80" s="292"/>
      <c r="C80" s="272" t="s">
        <v>1313</v>
      </c>
      <c r="D80" s="272"/>
      <c r="E80" s="272"/>
      <c r="F80" s="291" t="s">
        <v>1305</v>
      </c>
      <c r="G80" s="290"/>
      <c r="H80" s="272" t="s">
        <v>1314</v>
      </c>
      <c r="I80" s="272" t="s">
        <v>1315</v>
      </c>
      <c r="J80" s="272"/>
      <c r="K80" s="283"/>
    </row>
    <row r="81" spans="2:11" ht="15" customHeight="1">
      <c r="B81" s="292"/>
      <c r="C81" s="293" t="s">
        <v>1316</v>
      </c>
      <c r="D81" s="293"/>
      <c r="E81" s="293"/>
      <c r="F81" s="294" t="s">
        <v>1311</v>
      </c>
      <c r="G81" s="293"/>
      <c r="H81" s="293" t="s">
        <v>1317</v>
      </c>
      <c r="I81" s="293" t="s">
        <v>1307</v>
      </c>
      <c r="J81" s="293">
        <v>15</v>
      </c>
      <c r="K81" s="283"/>
    </row>
    <row r="82" spans="2:11" ht="15" customHeight="1">
      <c r="B82" s="292"/>
      <c r="C82" s="293" t="s">
        <v>1318</v>
      </c>
      <c r="D82" s="293"/>
      <c r="E82" s="293"/>
      <c r="F82" s="294" t="s">
        <v>1311</v>
      </c>
      <c r="G82" s="293"/>
      <c r="H82" s="293" t="s">
        <v>1319</v>
      </c>
      <c r="I82" s="293" t="s">
        <v>1307</v>
      </c>
      <c r="J82" s="293">
        <v>15</v>
      </c>
      <c r="K82" s="283"/>
    </row>
    <row r="83" spans="2:11" ht="15" customHeight="1">
      <c r="B83" s="292"/>
      <c r="C83" s="293" t="s">
        <v>1320</v>
      </c>
      <c r="D83" s="293"/>
      <c r="E83" s="293"/>
      <c r="F83" s="294" t="s">
        <v>1311</v>
      </c>
      <c r="G83" s="293"/>
      <c r="H83" s="293" t="s">
        <v>1321</v>
      </c>
      <c r="I83" s="293" t="s">
        <v>1307</v>
      </c>
      <c r="J83" s="293">
        <v>20</v>
      </c>
      <c r="K83" s="283"/>
    </row>
    <row r="84" spans="2:11" ht="15" customHeight="1">
      <c r="B84" s="292"/>
      <c r="C84" s="293" t="s">
        <v>1322</v>
      </c>
      <c r="D84" s="293"/>
      <c r="E84" s="293"/>
      <c r="F84" s="294" t="s">
        <v>1311</v>
      </c>
      <c r="G84" s="293"/>
      <c r="H84" s="293" t="s">
        <v>1323</v>
      </c>
      <c r="I84" s="293" t="s">
        <v>1307</v>
      </c>
      <c r="J84" s="293">
        <v>20</v>
      </c>
      <c r="K84" s="283"/>
    </row>
    <row r="85" spans="2:11" ht="15" customHeight="1">
      <c r="B85" s="292"/>
      <c r="C85" s="272" t="s">
        <v>1324</v>
      </c>
      <c r="D85" s="272"/>
      <c r="E85" s="272"/>
      <c r="F85" s="291" t="s">
        <v>1311</v>
      </c>
      <c r="G85" s="290"/>
      <c r="H85" s="272" t="s">
        <v>1325</v>
      </c>
      <c r="I85" s="272" t="s">
        <v>1307</v>
      </c>
      <c r="J85" s="272">
        <v>50</v>
      </c>
      <c r="K85" s="283"/>
    </row>
    <row r="86" spans="2:11" ht="15" customHeight="1">
      <c r="B86" s="292"/>
      <c r="C86" s="272" t="s">
        <v>1326</v>
      </c>
      <c r="D86" s="272"/>
      <c r="E86" s="272"/>
      <c r="F86" s="291" t="s">
        <v>1311</v>
      </c>
      <c r="G86" s="290"/>
      <c r="H86" s="272" t="s">
        <v>1327</v>
      </c>
      <c r="I86" s="272" t="s">
        <v>1307</v>
      </c>
      <c r="J86" s="272">
        <v>20</v>
      </c>
      <c r="K86" s="283"/>
    </row>
    <row r="87" spans="2:11" ht="15" customHeight="1">
      <c r="B87" s="292"/>
      <c r="C87" s="272" t="s">
        <v>1328</v>
      </c>
      <c r="D87" s="272"/>
      <c r="E87" s="272"/>
      <c r="F87" s="291" t="s">
        <v>1311</v>
      </c>
      <c r="G87" s="290"/>
      <c r="H87" s="272" t="s">
        <v>1329</v>
      </c>
      <c r="I87" s="272" t="s">
        <v>1307</v>
      </c>
      <c r="J87" s="272">
        <v>20</v>
      </c>
      <c r="K87" s="283"/>
    </row>
    <row r="88" spans="2:11" ht="15" customHeight="1">
      <c r="B88" s="292"/>
      <c r="C88" s="272" t="s">
        <v>1330</v>
      </c>
      <c r="D88" s="272"/>
      <c r="E88" s="272"/>
      <c r="F88" s="291" t="s">
        <v>1311</v>
      </c>
      <c r="G88" s="290"/>
      <c r="H88" s="272" t="s">
        <v>1331</v>
      </c>
      <c r="I88" s="272" t="s">
        <v>1307</v>
      </c>
      <c r="J88" s="272">
        <v>50</v>
      </c>
      <c r="K88" s="283"/>
    </row>
    <row r="89" spans="2:11" ht="15" customHeight="1">
      <c r="B89" s="292"/>
      <c r="C89" s="272" t="s">
        <v>1332</v>
      </c>
      <c r="D89" s="272"/>
      <c r="E89" s="272"/>
      <c r="F89" s="291" t="s">
        <v>1311</v>
      </c>
      <c r="G89" s="290"/>
      <c r="H89" s="272" t="s">
        <v>1332</v>
      </c>
      <c r="I89" s="272" t="s">
        <v>1307</v>
      </c>
      <c r="J89" s="272">
        <v>50</v>
      </c>
      <c r="K89" s="283"/>
    </row>
    <row r="90" spans="2:11" ht="15" customHeight="1">
      <c r="B90" s="292"/>
      <c r="C90" s="272" t="s">
        <v>172</v>
      </c>
      <c r="D90" s="272"/>
      <c r="E90" s="272"/>
      <c r="F90" s="291" t="s">
        <v>1311</v>
      </c>
      <c r="G90" s="290"/>
      <c r="H90" s="272" t="s">
        <v>1333</v>
      </c>
      <c r="I90" s="272" t="s">
        <v>1307</v>
      </c>
      <c r="J90" s="272">
        <v>255</v>
      </c>
      <c r="K90" s="283"/>
    </row>
    <row r="91" spans="2:11" ht="15" customHeight="1">
      <c r="B91" s="292"/>
      <c r="C91" s="272" t="s">
        <v>1334</v>
      </c>
      <c r="D91" s="272"/>
      <c r="E91" s="272"/>
      <c r="F91" s="291" t="s">
        <v>1305</v>
      </c>
      <c r="G91" s="290"/>
      <c r="H91" s="272" t="s">
        <v>1335</v>
      </c>
      <c r="I91" s="272" t="s">
        <v>1336</v>
      </c>
      <c r="J91" s="272"/>
      <c r="K91" s="283"/>
    </row>
    <row r="92" spans="2:11" ht="15" customHeight="1">
      <c r="B92" s="292"/>
      <c r="C92" s="272" t="s">
        <v>1337</v>
      </c>
      <c r="D92" s="272"/>
      <c r="E92" s="272"/>
      <c r="F92" s="291" t="s">
        <v>1305</v>
      </c>
      <c r="G92" s="290"/>
      <c r="H92" s="272" t="s">
        <v>1338</v>
      </c>
      <c r="I92" s="272" t="s">
        <v>1339</v>
      </c>
      <c r="J92" s="272"/>
      <c r="K92" s="283"/>
    </row>
    <row r="93" spans="2:11" ht="15" customHeight="1">
      <c r="B93" s="292"/>
      <c r="C93" s="272" t="s">
        <v>1340</v>
      </c>
      <c r="D93" s="272"/>
      <c r="E93" s="272"/>
      <c r="F93" s="291" t="s">
        <v>1305</v>
      </c>
      <c r="G93" s="290"/>
      <c r="H93" s="272" t="s">
        <v>1340</v>
      </c>
      <c r="I93" s="272" t="s">
        <v>1339</v>
      </c>
      <c r="J93" s="272"/>
      <c r="K93" s="283"/>
    </row>
    <row r="94" spans="2:11" ht="15" customHeight="1">
      <c r="B94" s="292"/>
      <c r="C94" s="272" t="s">
        <v>36</v>
      </c>
      <c r="D94" s="272"/>
      <c r="E94" s="272"/>
      <c r="F94" s="291" t="s">
        <v>1305</v>
      </c>
      <c r="G94" s="290"/>
      <c r="H94" s="272" t="s">
        <v>1341</v>
      </c>
      <c r="I94" s="272" t="s">
        <v>1339</v>
      </c>
      <c r="J94" s="272"/>
      <c r="K94" s="283"/>
    </row>
    <row r="95" spans="2:11" ht="15" customHeight="1">
      <c r="B95" s="292"/>
      <c r="C95" s="272" t="s">
        <v>46</v>
      </c>
      <c r="D95" s="272"/>
      <c r="E95" s="272"/>
      <c r="F95" s="291" t="s">
        <v>1305</v>
      </c>
      <c r="G95" s="290"/>
      <c r="H95" s="272" t="s">
        <v>1342</v>
      </c>
      <c r="I95" s="272" t="s">
        <v>1339</v>
      </c>
      <c r="J95" s="272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8"/>
      <c r="C98" s="278"/>
      <c r="D98" s="278"/>
      <c r="E98" s="278"/>
      <c r="F98" s="278"/>
      <c r="G98" s="278"/>
      <c r="H98" s="278"/>
      <c r="I98" s="278"/>
      <c r="J98" s="278"/>
      <c r="K98" s="278"/>
    </row>
    <row r="99" spans="2:11" ht="7.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81"/>
    </row>
    <row r="100" spans="2:11" ht="45" customHeight="1">
      <c r="B100" s="282"/>
      <c r="C100" s="388" t="s">
        <v>1343</v>
      </c>
      <c r="D100" s="388"/>
      <c r="E100" s="388"/>
      <c r="F100" s="388"/>
      <c r="G100" s="388"/>
      <c r="H100" s="388"/>
      <c r="I100" s="388"/>
      <c r="J100" s="388"/>
      <c r="K100" s="283"/>
    </row>
    <row r="101" spans="2:11" ht="17.25" customHeight="1">
      <c r="B101" s="282"/>
      <c r="C101" s="284" t="s">
        <v>1299</v>
      </c>
      <c r="D101" s="284"/>
      <c r="E101" s="284"/>
      <c r="F101" s="284" t="s">
        <v>1300</v>
      </c>
      <c r="G101" s="285"/>
      <c r="H101" s="284" t="s">
        <v>167</v>
      </c>
      <c r="I101" s="284" t="s">
        <v>55</v>
      </c>
      <c r="J101" s="284" t="s">
        <v>1301</v>
      </c>
      <c r="K101" s="283"/>
    </row>
    <row r="102" spans="2:11" ht="17.25" customHeight="1">
      <c r="B102" s="282"/>
      <c r="C102" s="286" t="s">
        <v>1302</v>
      </c>
      <c r="D102" s="286"/>
      <c r="E102" s="286"/>
      <c r="F102" s="287" t="s">
        <v>1303</v>
      </c>
      <c r="G102" s="288"/>
      <c r="H102" s="286"/>
      <c r="I102" s="286"/>
      <c r="J102" s="286" t="s">
        <v>1304</v>
      </c>
      <c r="K102" s="283"/>
    </row>
    <row r="103" spans="2:11" ht="5.25" customHeight="1">
      <c r="B103" s="282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2"/>
      <c r="C104" s="272" t="s">
        <v>51</v>
      </c>
      <c r="D104" s="289"/>
      <c r="E104" s="289"/>
      <c r="F104" s="291" t="s">
        <v>1305</v>
      </c>
      <c r="G104" s="300"/>
      <c r="H104" s="272" t="s">
        <v>1344</v>
      </c>
      <c r="I104" s="272" t="s">
        <v>1307</v>
      </c>
      <c r="J104" s="272">
        <v>20</v>
      </c>
      <c r="K104" s="283"/>
    </row>
    <row r="105" spans="2:11" ht="15" customHeight="1">
      <c r="B105" s="282"/>
      <c r="C105" s="272" t="s">
        <v>1308</v>
      </c>
      <c r="D105" s="272"/>
      <c r="E105" s="272"/>
      <c r="F105" s="291" t="s">
        <v>1305</v>
      </c>
      <c r="G105" s="272"/>
      <c r="H105" s="272" t="s">
        <v>1344</v>
      </c>
      <c r="I105" s="272" t="s">
        <v>1307</v>
      </c>
      <c r="J105" s="272">
        <v>120</v>
      </c>
      <c r="K105" s="283"/>
    </row>
    <row r="106" spans="2:11" ht="15" customHeight="1">
      <c r="B106" s="292"/>
      <c r="C106" s="272" t="s">
        <v>1310</v>
      </c>
      <c r="D106" s="272"/>
      <c r="E106" s="272"/>
      <c r="F106" s="291" t="s">
        <v>1311</v>
      </c>
      <c r="G106" s="272"/>
      <c r="H106" s="272" t="s">
        <v>1344</v>
      </c>
      <c r="I106" s="272" t="s">
        <v>1307</v>
      </c>
      <c r="J106" s="272">
        <v>50</v>
      </c>
      <c r="K106" s="283"/>
    </row>
    <row r="107" spans="2:11" ht="15" customHeight="1">
      <c r="B107" s="292"/>
      <c r="C107" s="272" t="s">
        <v>1313</v>
      </c>
      <c r="D107" s="272"/>
      <c r="E107" s="272"/>
      <c r="F107" s="291" t="s">
        <v>1305</v>
      </c>
      <c r="G107" s="272"/>
      <c r="H107" s="272" t="s">
        <v>1344</v>
      </c>
      <c r="I107" s="272" t="s">
        <v>1315</v>
      </c>
      <c r="J107" s="272"/>
      <c r="K107" s="283"/>
    </row>
    <row r="108" spans="2:11" ht="15" customHeight="1">
      <c r="B108" s="292"/>
      <c r="C108" s="272" t="s">
        <v>1324</v>
      </c>
      <c r="D108" s="272"/>
      <c r="E108" s="272"/>
      <c r="F108" s="291" t="s">
        <v>1311</v>
      </c>
      <c r="G108" s="272"/>
      <c r="H108" s="272" t="s">
        <v>1344</v>
      </c>
      <c r="I108" s="272" t="s">
        <v>1307</v>
      </c>
      <c r="J108" s="272">
        <v>50</v>
      </c>
      <c r="K108" s="283"/>
    </row>
    <row r="109" spans="2:11" ht="15" customHeight="1">
      <c r="B109" s="292"/>
      <c r="C109" s="272" t="s">
        <v>1332</v>
      </c>
      <c r="D109" s="272"/>
      <c r="E109" s="272"/>
      <c r="F109" s="291" t="s">
        <v>1311</v>
      </c>
      <c r="G109" s="272"/>
      <c r="H109" s="272" t="s">
        <v>1344</v>
      </c>
      <c r="I109" s="272" t="s">
        <v>1307</v>
      </c>
      <c r="J109" s="272">
        <v>50</v>
      </c>
      <c r="K109" s="283"/>
    </row>
    <row r="110" spans="2:11" ht="15" customHeight="1">
      <c r="B110" s="292"/>
      <c r="C110" s="272" t="s">
        <v>1330</v>
      </c>
      <c r="D110" s="272"/>
      <c r="E110" s="272"/>
      <c r="F110" s="291" t="s">
        <v>1311</v>
      </c>
      <c r="G110" s="272"/>
      <c r="H110" s="272" t="s">
        <v>1344</v>
      </c>
      <c r="I110" s="272" t="s">
        <v>1307</v>
      </c>
      <c r="J110" s="272">
        <v>50</v>
      </c>
      <c r="K110" s="283"/>
    </row>
    <row r="111" spans="2:11" ht="15" customHeight="1">
      <c r="B111" s="292"/>
      <c r="C111" s="272" t="s">
        <v>51</v>
      </c>
      <c r="D111" s="272"/>
      <c r="E111" s="272"/>
      <c r="F111" s="291" t="s">
        <v>1305</v>
      </c>
      <c r="G111" s="272"/>
      <c r="H111" s="272" t="s">
        <v>1345</v>
      </c>
      <c r="I111" s="272" t="s">
        <v>1307</v>
      </c>
      <c r="J111" s="272">
        <v>20</v>
      </c>
      <c r="K111" s="283"/>
    </row>
    <row r="112" spans="2:11" ht="15" customHeight="1">
      <c r="B112" s="292"/>
      <c r="C112" s="272" t="s">
        <v>1346</v>
      </c>
      <c r="D112" s="272"/>
      <c r="E112" s="272"/>
      <c r="F112" s="291" t="s">
        <v>1305</v>
      </c>
      <c r="G112" s="272"/>
      <c r="H112" s="272" t="s">
        <v>1347</v>
      </c>
      <c r="I112" s="272" t="s">
        <v>1307</v>
      </c>
      <c r="J112" s="272">
        <v>120</v>
      </c>
      <c r="K112" s="283"/>
    </row>
    <row r="113" spans="2:11" ht="15" customHeight="1">
      <c r="B113" s="292"/>
      <c r="C113" s="272" t="s">
        <v>36</v>
      </c>
      <c r="D113" s="272"/>
      <c r="E113" s="272"/>
      <c r="F113" s="291" t="s">
        <v>1305</v>
      </c>
      <c r="G113" s="272"/>
      <c r="H113" s="272" t="s">
        <v>1348</v>
      </c>
      <c r="I113" s="272" t="s">
        <v>1339</v>
      </c>
      <c r="J113" s="272"/>
      <c r="K113" s="283"/>
    </row>
    <row r="114" spans="2:11" ht="15" customHeight="1">
      <c r="B114" s="292"/>
      <c r="C114" s="272" t="s">
        <v>46</v>
      </c>
      <c r="D114" s="272"/>
      <c r="E114" s="272"/>
      <c r="F114" s="291" t="s">
        <v>1305</v>
      </c>
      <c r="G114" s="272"/>
      <c r="H114" s="272" t="s">
        <v>1349</v>
      </c>
      <c r="I114" s="272" t="s">
        <v>1339</v>
      </c>
      <c r="J114" s="272"/>
      <c r="K114" s="283"/>
    </row>
    <row r="115" spans="2:11" ht="15" customHeight="1">
      <c r="B115" s="292"/>
      <c r="C115" s="272" t="s">
        <v>55</v>
      </c>
      <c r="D115" s="272"/>
      <c r="E115" s="272"/>
      <c r="F115" s="291" t="s">
        <v>1305</v>
      </c>
      <c r="G115" s="272"/>
      <c r="H115" s="272" t="s">
        <v>1350</v>
      </c>
      <c r="I115" s="272" t="s">
        <v>1351</v>
      </c>
      <c r="J115" s="272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9"/>
      <c r="D117" s="269"/>
      <c r="E117" s="269"/>
      <c r="F117" s="303"/>
      <c r="G117" s="269"/>
      <c r="H117" s="269"/>
      <c r="I117" s="269"/>
      <c r="J117" s="269"/>
      <c r="K117" s="302"/>
    </row>
    <row r="118" spans="2:11" ht="18.75" customHeight="1"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385" t="s">
        <v>1352</v>
      </c>
      <c r="D120" s="385"/>
      <c r="E120" s="385"/>
      <c r="F120" s="385"/>
      <c r="G120" s="385"/>
      <c r="H120" s="385"/>
      <c r="I120" s="385"/>
      <c r="J120" s="385"/>
      <c r="K120" s="308"/>
    </row>
    <row r="121" spans="2:11" ht="17.25" customHeight="1">
      <c r="B121" s="309"/>
      <c r="C121" s="284" t="s">
        <v>1299</v>
      </c>
      <c r="D121" s="284"/>
      <c r="E121" s="284"/>
      <c r="F121" s="284" t="s">
        <v>1300</v>
      </c>
      <c r="G121" s="285"/>
      <c r="H121" s="284" t="s">
        <v>167</v>
      </c>
      <c r="I121" s="284" t="s">
        <v>55</v>
      </c>
      <c r="J121" s="284" t="s">
        <v>1301</v>
      </c>
      <c r="K121" s="310"/>
    </row>
    <row r="122" spans="2:11" ht="17.25" customHeight="1">
      <c r="B122" s="309"/>
      <c r="C122" s="286" t="s">
        <v>1302</v>
      </c>
      <c r="D122" s="286"/>
      <c r="E122" s="286"/>
      <c r="F122" s="287" t="s">
        <v>1303</v>
      </c>
      <c r="G122" s="288"/>
      <c r="H122" s="286"/>
      <c r="I122" s="286"/>
      <c r="J122" s="286" t="s">
        <v>1304</v>
      </c>
      <c r="K122" s="310"/>
    </row>
    <row r="123" spans="2:11" ht="5.25" customHeight="1">
      <c r="B123" s="311"/>
      <c r="C123" s="289"/>
      <c r="D123" s="289"/>
      <c r="E123" s="289"/>
      <c r="F123" s="289"/>
      <c r="G123" s="272"/>
      <c r="H123" s="289"/>
      <c r="I123" s="289"/>
      <c r="J123" s="289"/>
      <c r="K123" s="312"/>
    </row>
    <row r="124" spans="2:11" ht="15" customHeight="1">
      <c r="B124" s="311"/>
      <c r="C124" s="272" t="s">
        <v>1308</v>
      </c>
      <c r="D124" s="289"/>
      <c r="E124" s="289"/>
      <c r="F124" s="291" t="s">
        <v>1305</v>
      </c>
      <c r="G124" s="272"/>
      <c r="H124" s="272" t="s">
        <v>1344</v>
      </c>
      <c r="I124" s="272" t="s">
        <v>1307</v>
      </c>
      <c r="J124" s="272">
        <v>120</v>
      </c>
      <c r="K124" s="313"/>
    </row>
    <row r="125" spans="2:11" ht="15" customHeight="1">
      <c r="B125" s="311"/>
      <c r="C125" s="272" t="s">
        <v>1353</v>
      </c>
      <c r="D125" s="272"/>
      <c r="E125" s="272"/>
      <c r="F125" s="291" t="s">
        <v>1305</v>
      </c>
      <c r="G125" s="272"/>
      <c r="H125" s="272" t="s">
        <v>1354</v>
      </c>
      <c r="I125" s="272" t="s">
        <v>1307</v>
      </c>
      <c r="J125" s="272" t="s">
        <v>1355</v>
      </c>
      <c r="K125" s="313"/>
    </row>
    <row r="126" spans="2:11" ht="15" customHeight="1">
      <c r="B126" s="311"/>
      <c r="C126" s="272" t="s">
        <v>88</v>
      </c>
      <c r="D126" s="272"/>
      <c r="E126" s="272"/>
      <c r="F126" s="291" t="s">
        <v>1305</v>
      </c>
      <c r="G126" s="272"/>
      <c r="H126" s="272" t="s">
        <v>1356</v>
      </c>
      <c r="I126" s="272" t="s">
        <v>1307</v>
      </c>
      <c r="J126" s="272" t="s">
        <v>1355</v>
      </c>
      <c r="K126" s="313"/>
    </row>
    <row r="127" spans="2:11" ht="15" customHeight="1">
      <c r="B127" s="311"/>
      <c r="C127" s="272" t="s">
        <v>1316</v>
      </c>
      <c r="D127" s="272"/>
      <c r="E127" s="272"/>
      <c r="F127" s="291" t="s">
        <v>1311</v>
      </c>
      <c r="G127" s="272"/>
      <c r="H127" s="272" t="s">
        <v>1317</v>
      </c>
      <c r="I127" s="272" t="s">
        <v>1307</v>
      </c>
      <c r="J127" s="272">
        <v>15</v>
      </c>
      <c r="K127" s="313"/>
    </row>
    <row r="128" spans="2:11" ht="15" customHeight="1">
      <c r="B128" s="311"/>
      <c r="C128" s="293" t="s">
        <v>1318</v>
      </c>
      <c r="D128" s="293"/>
      <c r="E128" s="293"/>
      <c r="F128" s="294" t="s">
        <v>1311</v>
      </c>
      <c r="G128" s="293"/>
      <c r="H128" s="293" t="s">
        <v>1319</v>
      </c>
      <c r="I128" s="293" t="s">
        <v>1307</v>
      </c>
      <c r="J128" s="293">
        <v>15</v>
      </c>
      <c r="K128" s="313"/>
    </row>
    <row r="129" spans="2:11" ht="15" customHeight="1">
      <c r="B129" s="311"/>
      <c r="C129" s="293" t="s">
        <v>1320</v>
      </c>
      <c r="D129" s="293"/>
      <c r="E129" s="293"/>
      <c r="F129" s="294" t="s">
        <v>1311</v>
      </c>
      <c r="G129" s="293"/>
      <c r="H129" s="293" t="s">
        <v>1321</v>
      </c>
      <c r="I129" s="293" t="s">
        <v>1307</v>
      </c>
      <c r="J129" s="293">
        <v>20</v>
      </c>
      <c r="K129" s="313"/>
    </row>
    <row r="130" spans="2:11" ht="15" customHeight="1">
      <c r="B130" s="311"/>
      <c r="C130" s="293" t="s">
        <v>1322</v>
      </c>
      <c r="D130" s="293"/>
      <c r="E130" s="293"/>
      <c r="F130" s="294" t="s">
        <v>1311</v>
      </c>
      <c r="G130" s="293"/>
      <c r="H130" s="293" t="s">
        <v>1323</v>
      </c>
      <c r="I130" s="293" t="s">
        <v>1307</v>
      </c>
      <c r="J130" s="293">
        <v>20</v>
      </c>
      <c r="K130" s="313"/>
    </row>
    <row r="131" spans="2:11" ht="15" customHeight="1">
      <c r="B131" s="311"/>
      <c r="C131" s="272" t="s">
        <v>1310</v>
      </c>
      <c r="D131" s="272"/>
      <c r="E131" s="272"/>
      <c r="F131" s="291" t="s">
        <v>1311</v>
      </c>
      <c r="G131" s="272"/>
      <c r="H131" s="272" t="s">
        <v>1344</v>
      </c>
      <c r="I131" s="272" t="s">
        <v>1307</v>
      </c>
      <c r="J131" s="272">
        <v>50</v>
      </c>
      <c r="K131" s="313"/>
    </row>
    <row r="132" spans="2:11" ht="15" customHeight="1">
      <c r="B132" s="311"/>
      <c r="C132" s="272" t="s">
        <v>1324</v>
      </c>
      <c r="D132" s="272"/>
      <c r="E132" s="272"/>
      <c r="F132" s="291" t="s">
        <v>1311</v>
      </c>
      <c r="G132" s="272"/>
      <c r="H132" s="272" t="s">
        <v>1344</v>
      </c>
      <c r="I132" s="272" t="s">
        <v>1307</v>
      </c>
      <c r="J132" s="272">
        <v>50</v>
      </c>
      <c r="K132" s="313"/>
    </row>
    <row r="133" spans="2:11" ht="15" customHeight="1">
      <c r="B133" s="311"/>
      <c r="C133" s="272" t="s">
        <v>1330</v>
      </c>
      <c r="D133" s="272"/>
      <c r="E133" s="272"/>
      <c r="F133" s="291" t="s">
        <v>1311</v>
      </c>
      <c r="G133" s="272"/>
      <c r="H133" s="272" t="s">
        <v>1344</v>
      </c>
      <c r="I133" s="272" t="s">
        <v>1307</v>
      </c>
      <c r="J133" s="272">
        <v>50</v>
      </c>
      <c r="K133" s="313"/>
    </row>
    <row r="134" spans="2:11" ht="15" customHeight="1">
      <c r="B134" s="311"/>
      <c r="C134" s="272" t="s">
        <v>1332</v>
      </c>
      <c r="D134" s="272"/>
      <c r="E134" s="272"/>
      <c r="F134" s="291" t="s">
        <v>1311</v>
      </c>
      <c r="G134" s="272"/>
      <c r="H134" s="272" t="s">
        <v>1344</v>
      </c>
      <c r="I134" s="272" t="s">
        <v>1307</v>
      </c>
      <c r="J134" s="272">
        <v>50</v>
      </c>
      <c r="K134" s="313"/>
    </row>
    <row r="135" spans="2:11" ht="15" customHeight="1">
      <c r="B135" s="311"/>
      <c r="C135" s="272" t="s">
        <v>172</v>
      </c>
      <c r="D135" s="272"/>
      <c r="E135" s="272"/>
      <c r="F135" s="291" t="s">
        <v>1311</v>
      </c>
      <c r="G135" s="272"/>
      <c r="H135" s="272" t="s">
        <v>1357</v>
      </c>
      <c r="I135" s="272" t="s">
        <v>1307</v>
      </c>
      <c r="J135" s="272">
        <v>255</v>
      </c>
      <c r="K135" s="313"/>
    </row>
    <row r="136" spans="2:11" ht="15" customHeight="1">
      <c r="B136" s="311"/>
      <c r="C136" s="272" t="s">
        <v>1334</v>
      </c>
      <c r="D136" s="272"/>
      <c r="E136" s="272"/>
      <c r="F136" s="291" t="s">
        <v>1305</v>
      </c>
      <c r="G136" s="272"/>
      <c r="H136" s="272" t="s">
        <v>1358</v>
      </c>
      <c r="I136" s="272" t="s">
        <v>1336</v>
      </c>
      <c r="J136" s="272"/>
      <c r="K136" s="313"/>
    </row>
    <row r="137" spans="2:11" ht="15" customHeight="1">
      <c r="B137" s="311"/>
      <c r="C137" s="272" t="s">
        <v>1337</v>
      </c>
      <c r="D137" s="272"/>
      <c r="E137" s="272"/>
      <c r="F137" s="291" t="s">
        <v>1305</v>
      </c>
      <c r="G137" s="272"/>
      <c r="H137" s="272" t="s">
        <v>1359</v>
      </c>
      <c r="I137" s="272" t="s">
        <v>1339</v>
      </c>
      <c r="J137" s="272"/>
      <c r="K137" s="313"/>
    </row>
    <row r="138" spans="2:11" ht="15" customHeight="1">
      <c r="B138" s="311"/>
      <c r="C138" s="272" t="s">
        <v>1340</v>
      </c>
      <c r="D138" s="272"/>
      <c r="E138" s="272"/>
      <c r="F138" s="291" t="s">
        <v>1305</v>
      </c>
      <c r="G138" s="272"/>
      <c r="H138" s="272" t="s">
        <v>1340</v>
      </c>
      <c r="I138" s="272" t="s">
        <v>1339</v>
      </c>
      <c r="J138" s="272"/>
      <c r="K138" s="313"/>
    </row>
    <row r="139" spans="2:11" ht="15" customHeight="1">
      <c r="B139" s="311"/>
      <c r="C139" s="272" t="s">
        <v>36</v>
      </c>
      <c r="D139" s="272"/>
      <c r="E139" s="272"/>
      <c r="F139" s="291" t="s">
        <v>1305</v>
      </c>
      <c r="G139" s="272"/>
      <c r="H139" s="272" t="s">
        <v>1360</v>
      </c>
      <c r="I139" s="272" t="s">
        <v>1339</v>
      </c>
      <c r="J139" s="272"/>
      <c r="K139" s="313"/>
    </row>
    <row r="140" spans="2:11" ht="15" customHeight="1">
      <c r="B140" s="311"/>
      <c r="C140" s="272" t="s">
        <v>1361</v>
      </c>
      <c r="D140" s="272"/>
      <c r="E140" s="272"/>
      <c r="F140" s="291" t="s">
        <v>1305</v>
      </c>
      <c r="G140" s="272"/>
      <c r="H140" s="272" t="s">
        <v>1362</v>
      </c>
      <c r="I140" s="272" t="s">
        <v>1339</v>
      </c>
      <c r="J140" s="272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9"/>
      <c r="C142" s="269"/>
      <c r="D142" s="269"/>
      <c r="E142" s="269"/>
      <c r="F142" s="303"/>
      <c r="G142" s="269"/>
      <c r="H142" s="269"/>
      <c r="I142" s="269"/>
      <c r="J142" s="269"/>
      <c r="K142" s="269"/>
    </row>
    <row r="143" spans="2:11" ht="18.75" customHeight="1"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</row>
    <row r="144" spans="2:11" ht="7.5" customHeight="1">
      <c r="B144" s="279"/>
      <c r="C144" s="280"/>
      <c r="D144" s="280"/>
      <c r="E144" s="280"/>
      <c r="F144" s="280"/>
      <c r="G144" s="280"/>
      <c r="H144" s="280"/>
      <c r="I144" s="280"/>
      <c r="J144" s="280"/>
      <c r="K144" s="281"/>
    </row>
    <row r="145" spans="2:11" ht="45" customHeight="1">
      <c r="B145" s="282"/>
      <c r="C145" s="388" t="s">
        <v>1363</v>
      </c>
      <c r="D145" s="388"/>
      <c r="E145" s="388"/>
      <c r="F145" s="388"/>
      <c r="G145" s="388"/>
      <c r="H145" s="388"/>
      <c r="I145" s="388"/>
      <c r="J145" s="388"/>
      <c r="K145" s="283"/>
    </row>
    <row r="146" spans="2:11" ht="17.25" customHeight="1">
      <c r="B146" s="282"/>
      <c r="C146" s="284" t="s">
        <v>1299</v>
      </c>
      <c r="D146" s="284"/>
      <c r="E146" s="284"/>
      <c r="F146" s="284" t="s">
        <v>1300</v>
      </c>
      <c r="G146" s="285"/>
      <c r="H146" s="284" t="s">
        <v>167</v>
      </c>
      <c r="I146" s="284" t="s">
        <v>55</v>
      </c>
      <c r="J146" s="284" t="s">
        <v>1301</v>
      </c>
      <c r="K146" s="283"/>
    </row>
    <row r="147" spans="2:11" ht="17.25" customHeight="1">
      <c r="B147" s="282"/>
      <c r="C147" s="286" t="s">
        <v>1302</v>
      </c>
      <c r="D147" s="286"/>
      <c r="E147" s="286"/>
      <c r="F147" s="287" t="s">
        <v>1303</v>
      </c>
      <c r="G147" s="288"/>
      <c r="H147" s="286"/>
      <c r="I147" s="286"/>
      <c r="J147" s="286" t="s">
        <v>1304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1308</v>
      </c>
      <c r="D149" s="272"/>
      <c r="E149" s="272"/>
      <c r="F149" s="318" t="s">
        <v>1305</v>
      </c>
      <c r="G149" s="272"/>
      <c r="H149" s="317" t="s">
        <v>1344</v>
      </c>
      <c r="I149" s="317" t="s">
        <v>1307</v>
      </c>
      <c r="J149" s="317">
        <v>120</v>
      </c>
      <c r="K149" s="313"/>
    </row>
    <row r="150" spans="2:11" ht="15" customHeight="1">
      <c r="B150" s="292"/>
      <c r="C150" s="317" t="s">
        <v>1353</v>
      </c>
      <c r="D150" s="272"/>
      <c r="E150" s="272"/>
      <c r="F150" s="318" t="s">
        <v>1305</v>
      </c>
      <c r="G150" s="272"/>
      <c r="H150" s="317" t="s">
        <v>1364</v>
      </c>
      <c r="I150" s="317" t="s">
        <v>1307</v>
      </c>
      <c r="J150" s="317" t="s">
        <v>1355</v>
      </c>
      <c r="K150" s="313"/>
    </row>
    <row r="151" spans="2:11" ht="15" customHeight="1">
      <c r="B151" s="292"/>
      <c r="C151" s="317" t="s">
        <v>88</v>
      </c>
      <c r="D151" s="272"/>
      <c r="E151" s="272"/>
      <c r="F151" s="318" t="s">
        <v>1305</v>
      </c>
      <c r="G151" s="272"/>
      <c r="H151" s="317" t="s">
        <v>1365</v>
      </c>
      <c r="I151" s="317" t="s">
        <v>1307</v>
      </c>
      <c r="J151" s="317" t="s">
        <v>1355</v>
      </c>
      <c r="K151" s="313"/>
    </row>
    <row r="152" spans="2:11" ht="15" customHeight="1">
      <c r="B152" s="292"/>
      <c r="C152" s="317" t="s">
        <v>1310</v>
      </c>
      <c r="D152" s="272"/>
      <c r="E152" s="272"/>
      <c r="F152" s="318" t="s">
        <v>1311</v>
      </c>
      <c r="G152" s="272"/>
      <c r="H152" s="317" t="s">
        <v>1344</v>
      </c>
      <c r="I152" s="317" t="s">
        <v>1307</v>
      </c>
      <c r="J152" s="317">
        <v>50</v>
      </c>
      <c r="K152" s="313"/>
    </row>
    <row r="153" spans="2:11" ht="15" customHeight="1">
      <c r="B153" s="292"/>
      <c r="C153" s="317" t="s">
        <v>1313</v>
      </c>
      <c r="D153" s="272"/>
      <c r="E153" s="272"/>
      <c r="F153" s="318" t="s">
        <v>1305</v>
      </c>
      <c r="G153" s="272"/>
      <c r="H153" s="317" t="s">
        <v>1344</v>
      </c>
      <c r="I153" s="317" t="s">
        <v>1315</v>
      </c>
      <c r="J153" s="317"/>
      <c r="K153" s="313"/>
    </row>
    <row r="154" spans="2:11" ht="15" customHeight="1">
      <c r="B154" s="292"/>
      <c r="C154" s="317" t="s">
        <v>1324</v>
      </c>
      <c r="D154" s="272"/>
      <c r="E154" s="272"/>
      <c r="F154" s="318" t="s">
        <v>1311</v>
      </c>
      <c r="G154" s="272"/>
      <c r="H154" s="317" t="s">
        <v>1344</v>
      </c>
      <c r="I154" s="317" t="s">
        <v>1307</v>
      </c>
      <c r="J154" s="317">
        <v>50</v>
      </c>
      <c r="K154" s="313"/>
    </row>
    <row r="155" spans="2:11" ht="15" customHeight="1">
      <c r="B155" s="292"/>
      <c r="C155" s="317" t="s">
        <v>1332</v>
      </c>
      <c r="D155" s="272"/>
      <c r="E155" s="272"/>
      <c r="F155" s="318" t="s">
        <v>1311</v>
      </c>
      <c r="G155" s="272"/>
      <c r="H155" s="317" t="s">
        <v>1344</v>
      </c>
      <c r="I155" s="317" t="s">
        <v>1307</v>
      </c>
      <c r="J155" s="317">
        <v>50</v>
      </c>
      <c r="K155" s="313"/>
    </row>
    <row r="156" spans="2:11" ht="15" customHeight="1">
      <c r="B156" s="292"/>
      <c r="C156" s="317" t="s">
        <v>1330</v>
      </c>
      <c r="D156" s="272"/>
      <c r="E156" s="272"/>
      <c r="F156" s="318" t="s">
        <v>1311</v>
      </c>
      <c r="G156" s="272"/>
      <c r="H156" s="317" t="s">
        <v>1344</v>
      </c>
      <c r="I156" s="317" t="s">
        <v>1307</v>
      </c>
      <c r="J156" s="317">
        <v>50</v>
      </c>
      <c r="K156" s="313"/>
    </row>
    <row r="157" spans="2:11" ht="15" customHeight="1">
      <c r="B157" s="292"/>
      <c r="C157" s="317" t="s">
        <v>135</v>
      </c>
      <c r="D157" s="272"/>
      <c r="E157" s="272"/>
      <c r="F157" s="318" t="s">
        <v>1305</v>
      </c>
      <c r="G157" s="272"/>
      <c r="H157" s="317" t="s">
        <v>1366</v>
      </c>
      <c r="I157" s="317" t="s">
        <v>1307</v>
      </c>
      <c r="J157" s="317" t="s">
        <v>1367</v>
      </c>
      <c r="K157" s="313"/>
    </row>
    <row r="158" spans="2:11" ht="15" customHeight="1">
      <c r="B158" s="292"/>
      <c r="C158" s="317" t="s">
        <v>1368</v>
      </c>
      <c r="D158" s="272"/>
      <c r="E158" s="272"/>
      <c r="F158" s="318" t="s">
        <v>1305</v>
      </c>
      <c r="G158" s="272"/>
      <c r="H158" s="317" t="s">
        <v>1369</v>
      </c>
      <c r="I158" s="317" t="s">
        <v>1339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9"/>
      <c r="C160" s="272"/>
      <c r="D160" s="272"/>
      <c r="E160" s="272"/>
      <c r="F160" s="291"/>
      <c r="G160" s="272"/>
      <c r="H160" s="272"/>
      <c r="I160" s="272"/>
      <c r="J160" s="272"/>
      <c r="K160" s="269"/>
    </row>
    <row r="161" spans="2:11" ht="18.75" customHeight="1"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</row>
    <row r="162" spans="2:11" ht="7.5" customHeight="1">
      <c r="B162" s="259"/>
      <c r="C162" s="260"/>
      <c r="D162" s="260"/>
      <c r="E162" s="260"/>
      <c r="F162" s="260"/>
      <c r="G162" s="260"/>
      <c r="H162" s="260"/>
      <c r="I162" s="260"/>
      <c r="J162" s="260"/>
      <c r="K162" s="261"/>
    </row>
    <row r="163" spans="2:11" ht="45" customHeight="1">
      <c r="B163" s="262"/>
      <c r="C163" s="385" t="s">
        <v>1370</v>
      </c>
      <c r="D163" s="385"/>
      <c r="E163" s="385"/>
      <c r="F163" s="385"/>
      <c r="G163" s="385"/>
      <c r="H163" s="385"/>
      <c r="I163" s="385"/>
      <c r="J163" s="385"/>
      <c r="K163" s="263"/>
    </row>
    <row r="164" spans="2:11" ht="17.25" customHeight="1">
      <c r="B164" s="262"/>
      <c r="C164" s="284" t="s">
        <v>1299</v>
      </c>
      <c r="D164" s="284"/>
      <c r="E164" s="284"/>
      <c r="F164" s="284" t="s">
        <v>1300</v>
      </c>
      <c r="G164" s="321"/>
      <c r="H164" s="322" t="s">
        <v>167</v>
      </c>
      <c r="I164" s="322" t="s">
        <v>55</v>
      </c>
      <c r="J164" s="284" t="s">
        <v>1301</v>
      </c>
      <c r="K164" s="263"/>
    </row>
    <row r="165" spans="2:11" ht="17.25" customHeight="1">
      <c r="B165" s="265"/>
      <c r="C165" s="286" t="s">
        <v>1302</v>
      </c>
      <c r="D165" s="286"/>
      <c r="E165" s="286"/>
      <c r="F165" s="287" t="s">
        <v>1303</v>
      </c>
      <c r="G165" s="323"/>
      <c r="H165" s="324"/>
      <c r="I165" s="324"/>
      <c r="J165" s="286" t="s">
        <v>1304</v>
      </c>
      <c r="K165" s="266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2" t="s">
        <v>1308</v>
      </c>
      <c r="D167" s="272"/>
      <c r="E167" s="272"/>
      <c r="F167" s="291" t="s">
        <v>1305</v>
      </c>
      <c r="G167" s="272"/>
      <c r="H167" s="272" t="s">
        <v>1344</v>
      </c>
      <c r="I167" s="272" t="s">
        <v>1307</v>
      </c>
      <c r="J167" s="272">
        <v>120</v>
      </c>
      <c r="K167" s="313"/>
    </row>
    <row r="168" spans="2:11" ht="15" customHeight="1">
      <c r="B168" s="292"/>
      <c r="C168" s="272" t="s">
        <v>1353</v>
      </c>
      <c r="D168" s="272"/>
      <c r="E168" s="272"/>
      <c r="F168" s="291" t="s">
        <v>1305</v>
      </c>
      <c r="G168" s="272"/>
      <c r="H168" s="272" t="s">
        <v>1354</v>
      </c>
      <c r="I168" s="272" t="s">
        <v>1307</v>
      </c>
      <c r="J168" s="272" t="s">
        <v>1355</v>
      </c>
      <c r="K168" s="313"/>
    </row>
    <row r="169" spans="2:11" ht="15" customHeight="1">
      <c r="B169" s="292"/>
      <c r="C169" s="272" t="s">
        <v>88</v>
      </c>
      <c r="D169" s="272"/>
      <c r="E169" s="272"/>
      <c r="F169" s="291" t="s">
        <v>1305</v>
      </c>
      <c r="G169" s="272"/>
      <c r="H169" s="272" t="s">
        <v>1371</v>
      </c>
      <c r="I169" s="272" t="s">
        <v>1307</v>
      </c>
      <c r="J169" s="272" t="s">
        <v>1355</v>
      </c>
      <c r="K169" s="313"/>
    </row>
    <row r="170" spans="2:11" ht="15" customHeight="1">
      <c r="B170" s="292"/>
      <c r="C170" s="272" t="s">
        <v>1310</v>
      </c>
      <c r="D170" s="272"/>
      <c r="E170" s="272"/>
      <c r="F170" s="291" t="s">
        <v>1311</v>
      </c>
      <c r="G170" s="272"/>
      <c r="H170" s="272" t="s">
        <v>1371</v>
      </c>
      <c r="I170" s="272" t="s">
        <v>1307</v>
      </c>
      <c r="J170" s="272">
        <v>50</v>
      </c>
      <c r="K170" s="313"/>
    </row>
    <row r="171" spans="2:11" ht="15" customHeight="1">
      <c r="B171" s="292"/>
      <c r="C171" s="272" t="s">
        <v>1313</v>
      </c>
      <c r="D171" s="272"/>
      <c r="E171" s="272"/>
      <c r="F171" s="291" t="s">
        <v>1305</v>
      </c>
      <c r="G171" s="272"/>
      <c r="H171" s="272" t="s">
        <v>1371</v>
      </c>
      <c r="I171" s="272" t="s">
        <v>1315</v>
      </c>
      <c r="J171" s="272"/>
      <c r="K171" s="313"/>
    </row>
    <row r="172" spans="2:11" ht="15" customHeight="1">
      <c r="B172" s="292"/>
      <c r="C172" s="272" t="s">
        <v>1324</v>
      </c>
      <c r="D172" s="272"/>
      <c r="E172" s="272"/>
      <c r="F172" s="291" t="s">
        <v>1311</v>
      </c>
      <c r="G172" s="272"/>
      <c r="H172" s="272" t="s">
        <v>1371</v>
      </c>
      <c r="I172" s="272" t="s">
        <v>1307</v>
      </c>
      <c r="J172" s="272">
        <v>50</v>
      </c>
      <c r="K172" s="313"/>
    </row>
    <row r="173" spans="2:11" ht="15" customHeight="1">
      <c r="B173" s="292"/>
      <c r="C173" s="272" t="s">
        <v>1332</v>
      </c>
      <c r="D173" s="272"/>
      <c r="E173" s="272"/>
      <c r="F173" s="291" t="s">
        <v>1311</v>
      </c>
      <c r="G173" s="272"/>
      <c r="H173" s="272" t="s">
        <v>1371</v>
      </c>
      <c r="I173" s="272" t="s">
        <v>1307</v>
      </c>
      <c r="J173" s="272">
        <v>50</v>
      </c>
      <c r="K173" s="313"/>
    </row>
    <row r="174" spans="2:11" ht="15" customHeight="1">
      <c r="B174" s="292"/>
      <c r="C174" s="272" t="s">
        <v>1330</v>
      </c>
      <c r="D174" s="272"/>
      <c r="E174" s="272"/>
      <c r="F174" s="291" t="s">
        <v>1311</v>
      </c>
      <c r="G174" s="272"/>
      <c r="H174" s="272" t="s">
        <v>1371</v>
      </c>
      <c r="I174" s="272" t="s">
        <v>1307</v>
      </c>
      <c r="J174" s="272">
        <v>50</v>
      </c>
      <c r="K174" s="313"/>
    </row>
    <row r="175" spans="2:11" ht="15" customHeight="1">
      <c r="B175" s="292"/>
      <c r="C175" s="272" t="s">
        <v>166</v>
      </c>
      <c r="D175" s="272"/>
      <c r="E175" s="272"/>
      <c r="F175" s="291" t="s">
        <v>1305</v>
      </c>
      <c r="G175" s="272"/>
      <c r="H175" s="272" t="s">
        <v>1372</v>
      </c>
      <c r="I175" s="272" t="s">
        <v>1373</v>
      </c>
      <c r="J175" s="272"/>
      <c r="K175" s="313"/>
    </row>
    <row r="176" spans="2:11" ht="15" customHeight="1">
      <c r="B176" s="292"/>
      <c r="C176" s="272" t="s">
        <v>55</v>
      </c>
      <c r="D176" s="272"/>
      <c r="E176" s="272"/>
      <c r="F176" s="291" t="s">
        <v>1305</v>
      </c>
      <c r="G176" s="272"/>
      <c r="H176" s="272" t="s">
        <v>1374</v>
      </c>
      <c r="I176" s="272" t="s">
        <v>1375</v>
      </c>
      <c r="J176" s="272">
        <v>1</v>
      </c>
      <c r="K176" s="313"/>
    </row>
    <row r="177" spans="2:11" ht="15" customHeight="1">
      <c r="B177" s="292"/>
      <c r="C177" s="272" t="s">
        <v>51</v>
      </c>
      <c r="D177" s="272"/>
      <c r="E177" s="272"/>
      <c r="F177" s="291" t="s">
        <v>1305</v>
      </c>
      <c r="G177" s="272"/>
      <c r="H177" s="272" t="s">
        <v>1376</v>
      </c>
      <c r="I177" s="272" t="s">
        <v>1307</v>
      </c>
      <c r="J177" s="272">
        <v>20</v>
      </c>
      <c r="K177" s="313"/>
    </row>
    <row r="178" spans="2:11" ht="15" customHeight="1">
      <c r="B178" s="292"/>
      <c r="C178" s="272" t="s">
        <v>167</v>
      </c>
      <c r="D178" s="272"/>
      <c r="E178" s="272"/>
      <c r="F178" s="291" t="s">
        <v>1305</v>
      </c>
      <c r="G178" s="272"/>
      <c r="H178" s="272" t="s">
        <v>1377</v>
      </c>
      <c r="I178" s="272" t="s">
        <v>1307</v>
      </c>
      <c r="J178" s="272">
        <v>255</v>
      </c>
      <c r="K178" s="313"/>
    </row>
    <row r="179" spans="2:11" ht="15" customHeight="1">
      <c r="B179" s="292"/>
      <c r="C179" s="272" t="s">
        <v>168</v>
      </c>
      <c r="D179" s="272"/>
      <c r="E179" s="272"/>
      <c r="F179" s="291" t="s">
        <v>1305</v>
      </c>
      <c r="G179" s="272"/>
      <c r="H179" s="272" t="s">
        <v>1270</v>
      </c>
      <c r="I179" s="272" t="s">
        <v>1307</v>
      </c>
      <c r="J179" s="272">
        <v>10</v>
      </c>
      <c r="K179" s="313"/>
    </row>
    <row r="180" spans="2:11" ht="15" customHeight="1">
      <c r="B180" s="292"/>
      <c r="C180" s="272" t="s">
        <v>169</v>
      </c>
      <c r="D180" s="272"/>
      <c r="E180" s="272"/>
      <c r="F180" s="291" t="s">
        <v>1305</v>
      </c>
      <c r="G180" s="272"/>
      <c r="H180" s="272" t="s">
        <v>1378</v>
      </c>
      <c r="I180" s="272" t="s">
        <v>1339</v>
      </c>
      <c r="J180" s="272"/>
      <c r="K180" s="313"/>
    </row>
    <row r="181" spans="2:11" ht="15" customHeight="1">
      <c r="B181" s="292"/>
      <c r="C181" s="272" t="s">
        <v>1379</v>
      </c>
      <c r="D181" s="272"/>
      <c r="E181" s="272"/>
      <c r="F181" s="291" t="s">
        <v>1305</v>
      </c>
      <c r="G181" s="272"/>
      <c r="H181" s="272" t="s">
        <v>1380</v>
      </c>
      <c r="I181" s="272" t="s">
        <v>1339</v>
      </c>
      <c r="J181" s="272"/>
      <c r="K181" s="313"/>
    </row>
    <row r="182" spans="2:11" ht="15" customHeight="1">
      <c r="B182" s="292"/>
      <c r="C182" s="272" t="s">
        <v>1368</v>
      </c>
      <c r="D182" s="272"/>
      <c r="E182" s="272"/>
      <c r="F182" s="291" t="s">
        <v>1305</v>
      </c>
      <c r="G182" s="272"/>
      <c r="H182" s="272" t="s">
        <v>1381</v>
      </c>
      <c r="I182" s="272" t="s">
        <v>1339</v>
      </c>
      <c r="J182" s="272"/>
      <c r="K182" s="313"/>
    </row>
    <row r="183" spans="2:11" ht="15" customHeight="1">
      <c r="B183" s="292"/>
      <c r="C183" s="272" t="s">
        <v>171</v>
      </c>
      <c r="D183" s="272"/>
      <c r="E183" s="272"/>
      <c r="F183" s="291" t="s">
        <v>1311</v>
      </c>
      <c r="G183" s="272"/>
      <c r="H183" s="272" t="s">
        <v>1382</v>
      </c>
      <c r="I183" s="272" t="s">
        <v>1307</v>
      </c>
      <c r="J183" s="272">
        <v>50</v>
      </c>
      <c r="K183" s="313"/>
    </row>
    <row r="184" spans="2:11" ht="15" customHeight="1">
      <c r="B184" s="292"/>
      <c r="C184" s="272" t="s">
        <v>1383</v>
      </c>
      <c r="D184" s="272"/>
      <c r="E184" s="272"/>
      <c r="F184" s="291" t="s">
        <v>1311</v>
      </c>
      <c r="G184" s="272"/>
      <c r="H184" s="272" t="s">
        <v>1384</v>
      </c>
      <c r="I184" s="272" t="s">
        <v>1385</v>
      </c>
      <c r="J184" s="272"/>
      <c r="K184" s="313"/>
    </row>
    <row r="185" spans="2:11" ht="15" customHeight="1">
      <c r="B185" s="292"/>
      <c r="C185" s="272" t="s">
        <v>1386</v>
      </c>
      <c r="D185" s="272"/>
      <c r="E185" s="272"/>
      <c r="F185" s="291" t="s">
        <v>1311</v>
      </c>
      <c r="G185" s="272"/>
      <c r="H185" s="272" t="s">
        <v>1387</v>
      </c>
      <c r="I185" s="272" t="s">
        <v>1385</v>
      </c>
      <c r="J185" s="272"/>
      <c r="K185" s="313"/>
    </row>
    <row r="186" spans="2:11" ht="15" customHeight="1">
      <c r="B186" s="292"/>
      <c r="C186" s="272" t="s">
        <v>1388</v>
      </c>
      <c r="D186" s="272"/>
      <c r="E186" s="272"/>
      <c r="F186" s="291" t="s">
        <v>1311</v>
      </c>
      <c r="G186" s="272"/>
      <c r="H186" s="272" t="s">
        <v>1389</v>
      </c>
      <c r="I186" s="272" t="s">
        <v>1385</v>
      </c>
      <c r="J186" s="272"/>
      <c r="K186" s="313"/>
    </row>
    <row r="187" spans="2:11" ht="15" customHeight="1">
      <c r="B187" s="292"/>
      <c r="C187" s="325" t="s">
        <v>1390</v>
      </c>
      <c r="D187" s="272"/>
      <c r="E187" s="272"/>
      <c r="F187" s="291" t="s">
        <v>1311</v>
      </c>
      <c r="G187" s="272"/>
      <c r="H187" s="272" t="s">
        <v>1391</v>
      </c>
      <c r="I187" s="272" t="s">
        <v>1392</v>
      </c>
      <c r="J187" s="326" t="s">
        <v>1393</v>
      </c>
      <c r="K187" s="313"/>
    </row>
    <row r="188" spans="2:11" ht="15" customHeight="1">
      <c r="B188" s="292"/>
      <c r="C188" s="277" t="s">
        <v>40</v>
      </c>
      <c r="D188" s="272"/>
      <c r="E188" s="272"/>
      <c r="F188" s="291" t="s">
        <v>1305</v>
      </c>
      <c r="G188" s="272"/>
      <c r="H188" s="269" t="s">
        <v>1394</v>
      </c>
      <c r="I188" s="272" t="s">
        <v>1395</v>
      </c>
      <c r="J188" s="272"/>
      <c r="K188" s="313"/>
    </row>
    <row r="189" spans="2:11" ht="15" customHeight="1">
      <c r="B189" s="292"/>
      <c r="C189" s="277" t="s">
        <v>1396</v>
      </c>
      <c r="D189" s="272"/>
      <c r="E189" s="272"/>
      <c r="F189" s="291" t="s">
        <v>1305</v>
      </c>
      <c r="G189" s="272"/>
      <c r="H189" s="272" t="s">
        <v>1397</v>
      </c>
      <c r="I189" s="272" t="s">
        <v>1339</v>
      </c>
      <c r="J189" s="272"/>
      <c r="K189" s="313"/>
    </row>
    <row r="190" spans="2:11" ht="15" customHeight="1">
      <c r="B190" s="292"/>
      <c r="C190" s="277" t="s">
        <v>1398</v>
      </c>
      <c r="D190" s="272"/>
      <c r="E190" s="272"/>
      <c r="F190" s="291" t="s">
        <v>1305</v>
      </c>
      <c r="G190" s="272"/>
      <c r="H190" s="272" t="s">
        <v>1399</v>
      </c>
      <c r="I190" s="272" t="s">
        <v>1339</v>
      </c>
      <c r="J190" s="272"/>
      <c r="K190" s="313"/>
    </row>
    <row r="191" spans="2:11" ht="15" customHeight="1">
      <c r="B191" s="292"/>
      <c r="C191" s="277" t="s">
        <v>1400</v>
      </c>
      <c r="D191" s="272"/>
      <c r="E191" s="272"/>
      <c r="F191" s="291" t="s">
        <v>1311</v>
      </c>
      <c r="G191" s="272"/>
      <c r="H191" s="272" t="s">
        <v>1401</v>
      </c>
      <c r="I191" s="272" t="s">
        <v>1339</v>
      </c>
      <c r="J191" s="272"/>
      <c r="K191" s="313"/>
    </row>
    <row r="192" spans="2:11" ht="15" customHeight="1">
      <c r="B192" s="319"/>
      <c r="C192" s="327"/>
      <c r="D192" s="301"/>
      <c r="E192" s="301"/>
      <c r="F192" s="301"/>
      <c r="G192" s="301"/>
      <c r="H192" s="301"/>
      <c r="I192" s="301"/>
      <c r="J192" s="301"/>
      <c r="K192" s="320"/>
    </row>
    <row r="193" spans="2:11" ht="18.75" customHeight="1">
      <c r="B193" s="269"/>
      <c r="C193" s="272"/>
      <c r="D193" s="272"/>
      <c r="E193" s="272"/>
      <c r="F193" s="291"/>
      <c r="G193" s="272"/>
      <c r="H193" s="272"/>
      <c r="I193" s="272"/>
      <c r="J193" s="272"/>
      <c r="K193" s="269"/>
    </row>
    <row r="194" spans="2:11" ht="18.75" customHeight="1">
      <c r="B194" s="269"/>
      <c r="C194" s="272"/>
      <c r="D194" s="272"/>
      <c r="E194" s="272"/>
      <c r="F194" s="291"/>
      <c r="G194" s="272"/>
      <c r="H194" s="272"/>
      <c r="I194" s="272"/>
      <c r="J194" s="272"/>
      <c r="K194" s="269"/>
    </row>
    <row r="195" spans="2:11" ht="18.75" customHeight="1"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</row>
    <row r="196" spans="2:11" ht="13.5">
      <c r="B196" s="259"/>
      <c r="C196" s="260"/>
      <c r="D196" s="260"/>
      <c r="E196" s="260"/>
      <c r="F196" s="260"/>
      <c r="G196" s="260"/>
      <c r="H196" s="260"/>
      <c r="I196" s="260"/>
      <c r="J196" s="260"/>
      <c r="K196" s="261"/>
    </row>
    <row r="197" spans="2:11" ht="21">
      <c r="B197" s="262"/>
      <c r="C197" s="385" t="s">
        <v>1402</v>
      </c>
      <c r="D197" s="385"/>
      <c r="E197" s="385"/>
      <c r="F197" s="385"/>
      <c r="G197" s="385"/>
      <c r="H197" s="385"/>
      <c r="I197" s="385"/>
      <c r="J197" s="385"/>
      <c r="K197" s="263"/>
    </row>
    <row r="198" spans="2:11" ht="25.5" customHeight="1">
      <c r="B198" s="262"/>
      <c r="C198" s="328" t="s">
        <v>1403</v>
      </c>
      <c r="D198" s="328"/>
      <c r="E198" s="328"/>
      <c r="F198" s="328" t="s">
        <v>1404</v>
      </c>
      <c r="G198" s="329"/>
      <c r="H198" s="386" t="s">
        <v>1405</v>
      </c>
      <c r="I198" s="386"/>
      <c r="J198" s="386"/>
      <c r="K198" s="263"/>
    </row>
    <row r="199" spans="2:11" ht="5.25" customHeight="1">
      <c r="B199" s="292"/>
      <c r="C199" s="289"/>
      <c r="D199" s="289"/>
      <c r="E199" s="289"/>
      <c r="F199" s="289"/>
      <c r="G199" s="272"/>
      <c r="H199" s="289"/>
      <c r="I199" s="289"/>
      <c r="J199" s="289"/>
      <c r="K199" s="313"/>
    </row>
    <row r="200" spans="2:11" ht="15" customHeight="1">
      <c r="B200" s="292"/>
      <c r="C200" s="272" t="s">
        <v>1395</v>
      </c>
      <c r="D200" s="272"/>
      <c r="E200" s="272"/>
      <c r="F200" s="291" t="s">
        <v>41</v>
      </c>
      <c r="G200" s="272"/>
      <c r="H200" s="384" t="s">
        <v>1406</v>
      </c>
      <c r="I200" s="384"/>
      <c r="J200" s="384"/>
      <c r="K200" s="313"/>
    </row>
    <row r="201" spans="2:11" ht="15" customHeight="1">
      <c r="B201" s="292"/>
      <c r="C201" s="298"/>
      <c r="D201" s="272"/>
      <c r="E201" s="272"/>
      <c r="F201" s="291" t="s">
        <v>42</v>
      </c>
      <c r="G201" s="272"/>
      <c r="H201" s="384" t="s">
        <v>1407</v>
      </c>
      <c r="I201" s="384"/>
      <c r="J201" s="384"/>
      <c r="K201" s="313"/>
    </row>
    <row r="202" spans="2:11" ht="15" customHeight="1">
      <c r="B202" s="292"/>
      <c r="C202" s="298"/>
      <c r="D202" s="272"/>
      <c r="E202" s="272"/>
      <c r="F202" s="291" t="s">
        <v>45</v>
      </c>
      <c r="G202" s="272"/>
      <c r="H202" s="384" t="s">
        <v>1408</v>
      </c>
      <c r="I202" s="384"/>
      <c r="J202" s="384"/>
      <c r="K202" s="313"/>
    </row>
    <row r="203" spans="2:11" ht="15" customHeight="1">
      <c r="B203" s="292"/>
      <c r="C203" s="272"/>
      <c r="D203" s="272"/>
      <c r="E203" s="272"/>
      <c r="F203" s="291" t="s">
        <v>43</v>
      </c>
      <c r="G203" s="272"/>
      <c r="H203" s="384" t="s">
        <v>1409</v>
      </c>
      <c r="I203" s="384"/>
      <c r="J203" s="384"/>
      <c r="K203" s="313"/>
    </row>
    <row r="204" spans="2:11" ht="15" customHeight="1">
      <c r="B204" s="292"/>
      <c r="C204" s="272"/>
      <c r="D204" s="272"/>
      <c r="E204" s="272"/>
      <c r="F204" s="291" t="s">
        <v>44</v>
      </c>
      <c r="G204" s="272"/>
      <c r="H204" s="384" t="s">
        <v>1410</v>
      </c>
      <c r="I204" s="384"/>
      <c r="J204" s="384"/>
      <c r="K204" s="313"/>
    </row>
    <row r="205" spans="2:11" ht="15" customHeight="1">
      <c r="B205" s="292"/>
      <c r="C205" s="272"/>
      <c r="D205" s="272"/>
      <c r="E205" s="272"/>
      <c r="F205" s="291"/>
      <c r="G205" s="272"/>
      <c r="H205" s="272"/>
      <c r="I205" s="272"/>
      <c r="J205" s="272"/>
      <c r="K205" s="313"/>
    </row>
    <row r="206" spans="2:11" ht="15" customHeight="1">
      <c r="B206" s="292"/>
      <c r="C206" s="272" t="s">
        <v>1351</v>
      </c>
      <c r="D206" s="272"/>
      <c r="E206" s="272"/>
      <c r="F206" s="291" t="s">
        <v>76</v>
      </c>
      <c r="G206" s="272"/>
      <c r="H206" s="384" t="s">
        <v>1411</v>
      </c>
      <c r="I206" s="384"/>
      <c r="J206" s="384"/>
      <c r="K206" s="313"/>
    </row>
    <row r="207" spans="2:11" ht="15" customHeight="1">
      <c r="B207" s="292"/>
      <c r="C207" s="298"/>
      <c r="D207" s="272"/>
      <c r="E207" s="272"/>
      <c r="F207" s="291" t="s">
        <v>1250</v>
      </c>
      <c r="G207" s="272"/>
      <c r="H207" s="384" t="s">
        <v>1251</v>
      </c>
      <c r="I207" s="384"/>
      <c r="J207" s="384"/>
      <c r="K207" s="313"/>
    </row>
    <row r="208" spans="2:11" ht="15" customHeight="1">
      <c r="B208" s="292"/>
      <c r="C208" s="272"/>
      <c r="D208" s="272"/>
      <c r="E208" s="272"/>
      <c r="F208" s="291" t="s">
        <v>1248</v>
      </c>
      <c r="G208" s="272"/>
      <c r="H208" s="384" t="s">
        <v>1412</v>
      </c>
      <c r="I208" s="384"/>
      <c r="J208" s="384"/>
      <c r="K208" s="313"/>
    </row>
    <row r="209" spans="2:11" ht="15" customHeight="1">
      <c r="B209" s="330"/>
      <c r="C209" s="298"/>
      <c r="D209" s="298"/>
      <c r="E209" s="298"/>
      <c r="F209" s="291" t="s">
        <v>1252</v>
      </c>
      <c r="G209" s="277"/>
      <c r="H209" s="383" t="s">
        <v>1253</v>
      </c>
      <c r="I209" s="383"/>
      <c r="J209" s="383"/>
      <c r="K209" s="331"/>
    </row>
    <row r="210" spans="2:11" ht="15" customHeight="1">
      <c r="B210" s="330"/>
      <c r="C210" s="298"/>
      <c r="D210" s="298"/>
      <c r="E210" s="298"/>
      <c r="F210" s="291" t="s">
        <v>1254</v>
      </c>
      <c r="G210" s="277"/>
      <c r="H210" s="383" t="s">
        <v>1413</v>
      </c>
      <c r="I210" s="383"/>
      <c r="J210" s="383"/>
      <c r="K210" s="331"/>
    </row>
    <row r="211" spans="2:11" ht="15" customHeight="1">
      <c r="B211" s="330"/>
      <c r="C211" s="298"/>
      <c r="D211" s="298"/>
      <c r="E211" s="298"/>
      <c r="F211" s="332"/>
      <c r="G211" s="277"/>
      <c r="H211" s="333"/>
      <c r="I211" s="333"/>
      <c r="J211" s="333"/>
      <c r="K211" s="331"/>
    </row>
    <row r="212" spans="2:11" ht="15" customHeight="1">
      <c r="B212" s="330"/>
      <c r="C212" s="272" t="s">
        <v>1375</v>
      </c>
      <c r="D212" s="298"/>
      <c r="E212" s="298"/>
      <c r="F212" s="291">
        <v>1</v>
      </c>
      <c r="G212" s="277"/>
      <c r="H212" s="383" t="s">
        <v>1414</v>
      </c>
      <c r="I212" s="383"/>
      <c r="J212" s="383"/>
      <c r="K212" s="331"/>
    </row>
    <row r="213" spans="2:11" ht="15" customHeight="1">
      <c r="B213" s="330"/>
      <c r="C213" s="298"/>
      <c r="D213" s="298"/>
      <c r="E213" s="298"/>
      <c r="F213" s="291">
        <v>2</v>
      </c>
      <c r="G213" s="277"/>
      <c r="H213" s="383" t="s">
        <v>1415</v>
      </c>
      <c r="I213" s="383"/>
      <c r="J213" s="383"/>
      <c r="K213" s="331"/>
    </row>
    <row r="214" spans="2:11" ht="15" customHeight="1">
      <c r="B214" s="330"/>
      <c r="C214" s="298"/>
      <c r="D214" s="298"/>
      <c r="E214" s="298"/>
      <c r="F214" s="291">
        <v>3</v>
      </c>
      <c r="G214" s="277"/>
      <c r="H214" s="383" t="s">
        <v>1416</v>
      </c>
      <c r="I214" s="383"/>
      <c r="J214" s="383"/>
      <c r="K214" s="331"/>
    </row>
    <row r="215" spans="2:11" ht="15" customHeight="1">
      <c r="B215" s="330"/>
      <c r="C215" s="298"/>
      <c r="D215" s="298"/>
      <c r="E215" s="298"/>
      <c r="F215" s="291">
        <v>4</v>
      </c>
      <c r="G215" s="277"/>
      <c r="H215" s="383" t="s">
        <v>1417</v>
      </c>
      <c r="I215" s="383"/>
      <c r="J215" s="383"/>
      <c r="K215" s="331"/>
    </row>
    <row r="216" spans="2:11" ht="12.75" customHeight="1">
      <c r="B216" s="334"/>
      <c r="C216" s="335"/>
      <c r="D216" s="335"/>
      <c r="E216" s="335"/>
      <c r="F216" s="335"/>
      <c r="G216" s="335"/>
      <c r="H216" s="335"/>
      <c r="I216" s="335"/>
      <c r="J216" s="335"/>
      <c r="K216" s="336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LENKA-NTB\Lenka</dc:creator>
  <cp:keywords/>
  <dc:description/>
  <cp:lastModifiedBy>user</cp:lastModifiedBy>
  <dcterms:created xsi:type="dcterms:W3CDTF">2016-11-22T08:07:15Z</dcterms:created>
  <dcterms:modified xsi:type="dcterms:W3CDTF">2016-11-24T13:42:34Z</dcterms:modified>
  <cp:category/>
  <cp:version/>
  <cp:contentType/>
  <cp:contentStatus/>
</cp:coreProperties>
</file>