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25" windowWidth="20730" windowHeight="11445" tabRatio="1000" activeTab="0"/>
  </bookViews>
  <sheets>
    <sheet name="Rekapitulace stavby" sheetId="1" r:id="rId1"/>
    <sheet name="01 - Chodník " sheetId="2" r:id="rId2"/>
    <sheet name="02 - Komunikace dlažba pojezd" sheetId="3" r:id="rId3"/>
    <sheet name="03 - Komunikace" sheetId="4" r:id="rId4"/>
    <sheet name="04 - Opěrná zídka" sheetId="5" r:id="rId5"/>
    <sheet name="05 - Plochy zatravněné" sheetId="6" r:id="rId6"/>
    <sheet name="06 - Plochy z kačírku" sheetId="7" r:id="rId7"/>
    <sheet name="07 - Oprava šachet" sheetId="8" r:id="rId8"/>
    <sheet name="08 Optický kanál" sheetId="9" r:id="rId9"/>
    <sheet name="09 Soklová izolace" sheetId="10" r:id="rId10"/>
  </sheets>
  <definedNames>
    <definedName name="_xlnm.Print_Area" localSheetId="1">'01 - Chodník '!$C$4:$Q$70,'01 - Chodník '!$C$76:$Q$97,'01 - Chodník '!$C$103:$Q$129</definedName>
    <definedName name="_xlnm.Print_Area" localSheetId="2">'02 - Komunikace dlažba pojezd'!$C$4:$Q$70,'02 - Komunikace dlažba pojezd'!$C$76:$Q$97,'02 - Komunikace dlažba pojezd'!$C$103:$Q$131</definedName>
    <definedName name="_xlnm.Print_Area" localSheetId="3">'03 - Komunikace'!$C$4:$Q$70,'03 - Komunikace'!$C$76:$Q$97,'03 - Komunikace'!$C$103:$Q$130</definedName>
    <definedName name="_xlnm.Print_Area" localSheetId="4">'04 - Opěrná zídka'!$C$4:$Q$70,'04 - Opěrná zídka'!$C$76:$Q$96,'04 - Opěrná zídka'!$C$102:$Q$126</definedName>
    <definedName name="_xlnm.Print_Area" localSheetId="5">'05 - Plochy zatravněné'!$C$4:$Q$70,'05 - Plochy zatravněné'!$C$76:$Q$96,'05 - Plochy zatravněné'!$C$102:$Q$126</definedName>
    <definedName name="_xlnm.Print_Area" localSheetId="0">'Rekapitulace stavby'!$C$4:$AP$70,'Rekapitulace stavby'!$C$76:$AP$99</definedName>
    <definedName name="_xlnm.Print_Titles" localSheetId="0">'Rekapitulace stavby'!$85:$85</definedName>
    <definedName name="_xlnm.Print_Titles" localSheetId="1">'01 - Chodník '!$113:$113</definedName>
    <definedName name="_xlnm.Print_Titles" localSheetId="2">'02 - Komunikace dlažba pojezd'!$113:$113</definedName>
    <definedName name="_xlnm.Print_Titles" localSheetId="3">'03 - Komunikace'!$113:$113</definedName>
    <definedName name="_xlnm.Print_Titles" localSheetId="4">'04 - Opěrná zídka'!$112:$112</definedName>
    <definedName name="_xlnm.Print_Titles" localSheetId="5">'05 - Plochy zatravněné'!$112:$112</definedName>
  </definedNames>
  <calcPr calcId="145621"/>
</workbook>
</file>

<file path=xl/sharedStrings.xml><?xml version="1.0" encoding="utf-8"?>
<sst xmlns="http://schemas.openxmlformats.org/spreadsheetml/2006/main" count="2252" uniqueCount="350">
  <si>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</si>
  <si>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</si>
  <si>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</si>
  <si>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</si>
  <si>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</si>
  <si>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</si>
  <si>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</si>
  <si>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</si>
  <si>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</si>
  <si>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</si>
  <si>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</si>
  <si>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</si>
  <si>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</si>
  <si>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</si>
  <si>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</si>
  <si>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</si>
  <si>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2017024a</t>
  </si>
  <si>
    <t>Stavba: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</si>
  <si>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</si>
  <si>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</si>
  <si>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</si>
  <si>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</si>
  <si>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</si>
  <si>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</si>
  <si>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</si>
  <si>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</si>
  <si>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</si>
  <si>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</si>
  <si>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</si>
  <si>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</si>
  <si>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</si>
  <si>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</si>
  <si>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</si>
  <si>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</si>
  <si>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</si>
  <si>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</si>
  <si>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</si>
  <si>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</si>
  <si>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</si>
  <si>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</si>
  <si>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</si>
  <si>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</si>
  <si>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</si>
  <si>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</si>
  <si>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</si>
  <si>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</si>
  <si>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</si>
  <si>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</si>
  <si>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</si>
  <si>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</si>
  <si>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</si>
  <si>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</si>
  <si>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</si>
  <si>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</si>
  <si>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</si>
  <si>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</si>
  <si>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</si>
  <si>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</si>
  <si>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</si>
  <si>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</si>
  <si>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</si>
  <si>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</si>
  <si>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</si>
  <si>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</si>
  <si>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</si>
  <si>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</si>
  <si>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</si>
  <si>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</si>
  <si>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</si>
  <si>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</si>
  <si>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</si>
  <si>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</si>
  <si>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</si>
  <si>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{68dbe615-6f48-4dd7-9f0a-c4f6bc7f4501}</t>
  </si>
  <si>
    <t>{00000000-0000-0000-0000-000000000000}</t>
  </si>
  <si>
    <t>/</t>
  </si>
  <si>
    <t xml:space="preserve">Chodník </t>
  </si>
  <si>
    <t>1</t>
  </si>
  <si>
    <t>{74cb7328-5b73-4e9c-8f59-aafe1c0b36e9}</t>
  </si>
  <si>
    <t>02</t>
  </si>
  <si>
    <t>Komunikace</t>
  </si>
  <si>
    <t>{4e090e46-d492-494b-8f40-88793c5467e2}</t>
  </si>
  <si>
    <t>{7db6110d-a96a-47d0-a737-450b09f22287}</t>
  </si>
  <si>
    <t>03</t>
  </si>
  <si>
    <t>Opěrná zídka</t>
  </si>
  <si>
    <t>{907e0ce3-3821-4d34-9216-a95a6e82315f}</t>
  </si>
  <si>
    <t>04</t>
  </si>
  <si>
    <t>{07f756dd-9c07-4ac7-adf2-b7c0afa4c796}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</si>
  <si>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</si>
  <si>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</si>
  <si>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</si>
  <si>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</si>
  <si>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</si>
  <si>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</si>
  <si>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</si>
  <si>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</si>
  <si>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</si>
  <si>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</si>
  <si>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</si>
  <si>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</si>
  <si>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 xml:space="preserve">01 - Chodník 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</si>
  <si>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</si>
  <si>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</si>
  <si>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</si>
  <si>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</si>
  <si>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</si>
  <si>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</si>
  <si>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</si>
  <si>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 Práce a dodávky HSV</t>
  </si>
  <si>
    <t xml:space="preserve">    1 -  Zemní práce</t>
  </si>
  <si>
    <t xml:space="preserve">    5 -  Komunikace pozemní</t>
  </si>
  <si>
    <t xml:space="preserve">    9 - Ostatní konstrukce a práce, bourání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</si>
  <si>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</si>
  <si>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</si>
  <si>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</si>
  <si>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</si>
  <si>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</si>
  <si>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</si>
  <si>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</si>
  <si>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</si>
  <si>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</si>
  <si>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</si>
  <si>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</si>
  <si>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</si>
  <si>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</si>
  <si>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</si>
  <si>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</si>
  <si>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</si>
  <si>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</si>
  <si>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</si>
  <si>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122201102</t>
  </si>
  <si>
    <t>Odkopávky a prokopávky nezapažené v hornině tř. 3 objem do 1000 m3</t>
  </si>
  <si>
    <t>m3</t>
  </si>
  <si>
    <t>4</t>
  </si>
  <si>
    <t>-999469334</t>
  </si>
  <si>
    <t>Vodorovné přemístění do 50 m výkopku/sypaniny z horniny tř. 1 až 4</t>
  </si>
  <si>
    <t>-1469710211</t>
  </si>
  <si>
    <t>3</t>
  </si>
  <si>
    <t>m2</t>
  </si>
  <si>
    <t>701373392</t>
  </si>
  <si>
    <t>5</t>
  </si>
  <si>
    <t>-2107106604</t>
  </si>
  <si>
    <t>9</t>
  </si>
  <si>
    <t>-177721108</t>
  </si>
  <si>
    <t>10</t>
  </si>
  <si>
    <t>M</t>
  </si>
  <si>
    <t>592453080</t>
  </si>
  <si>
    <t>dlažba BEST-KLASIKO 20 x 10 x 6 cm přírodní</t>
  </si>
  <si>
    <t>8</t>
  </si>
  <si>
    <t>-920139166</t>
  </si>
  <si>
    <t>11</t>
  </si>
  <si>
    <t>m</t>
  </si>
  <si>
    <t>-102586624</t>
  </si>
  <si>
    <t>12</t>
  </si>
  <si>
    <t>592174110</t>
  </si>
  <si>
    <t>kus</t>
  </si>
  <si>
    <t>-1523680326</t>
  </si>
  <si>
    <t>998223011</t>
  </si>
  <si>
    <t>Přesun hmot pro pozemní komunikace s krytem dlážděným</t>
  </si>
  <si>
    <t>t</t>
  </si>
  <si>
    <t>270955822</t>
  </si>
  <si>
    <t xml:space="preserve">    9 -  Ostatní konstrukce a práce, bourání</t>
  </si>
  <si>
    <t>-768220120</t>
  </si>
  <si>
    <t>-561096831</t>
  </si>
  <si>
    <t>288037847</t>
  </si>
  <si>
    <t>256794383</t>
  </si>
  <si>
    <t>-339116462</t>
  </si>
  <si>
    <t>13</t>
  </si>
  <si>
    <t>-130303460</t>
  </si>
  <si>
    <t>592453110</t>
  </si>
  <si>
    <t>1554574238</t>
  </si>
  <si>
    <t>6</t>
  </si>
  <si>
    <t>916131213</t>
  </si>
  <si>
    <t>Osazení silničního obrubníku betonového stojatého s boční opěrou do lože z betonu prostého</t>
  </si>
  <si>
    <t>-1556939626</t>
  </si>
  <si>
    <t>7</t>
  </si>
  <si>
    <t>592174650</t>
  </si>
  <si>
    <t>-634718472</t>
  </si>
  <si>
    <t>-609246311</t>
  </si>
  <si>
    <t>-1627996081</t>
  </si>
  <si>
    <t>HSV - Práce a dodávky HSV</t>
  </si>
  <si>
    <t xml:space="preserve">    1 - Zemní práce</t>
  </si>
  <si>
    <t xml:space="preserve">    2 - Zakládání</t>
  </si>
  <si>
    <t>1016037900</t>
  </si>
  <si>
    <t>-1396219169</t>
  </si>
  <si>
    <t>-1903666585</t>
  </si>
  <si>
    <t>512370279</t>
  </si>
  <si>
    <t>-1958332822</t>
  </si>
  <si>
    <t>998232110</t>
  </si>
  <si>
    <t>Přesun hmot pro oplocení zděné z cihel nebo tvárnic v do 3 m</t>
  </si>
  <si>
    <t>841223188</t>
  </si>
  <si>
    <t xml:space="preserve">    4 - Vodorovné konstrukce</t>
  </si>
  <si>
    <t>-723390992</t>
  </si>
  <si>
    <t>693111420</t>
  </si>
  <si>
    <t>895710685</t>
  </si>
  <si>
    <t>Zřízení ochranného opevnění dna z geotextilie, fólie nebo síťoviny</t>
  </si>
  <si>
    <t>-1974156959</t>
  </si>
  <si>
    <t>693345000</t>
  </si>
  <si>
    <t>ochranná fólie proti prorůstání kořínků</t>
  </si>
  <si>
    <t>761649265</t>
  </si>
  <si>
    <t>564581111</t>
  </si>
  <si>
    <t>Zřízení podsypu nebo podkladu ze sypaniny tl 300 mm</t>
  </si>
  <si>
    <t>2073962312</t>
  </si>
  <si>
    <t>103641000</t>
  </si>
  <si>
    <t>547067327</t>
  </si>
  <si>
    <t>564841111R</t>
  </si>
  <si>
    <t>-106389450</t>
  </si>
  <si>
    <t>998225111</t>
  </si>
  <si>
    <t>Přesun hmot pro pozemní komunikace s krytem z kamene, monolitickým betonovým nebo živičným</t>
  </si>
  <si>
    <t>-1300999829</t>
  </si>
  <si>
    <t>460650014RT1</t>
  </si>
  <si>
    <t>Podkladová vrstva z makadamu penetračního tl.8 cm</t>
  </si>
  <si>
    <t>574391111R00</t>
  </si>
  <si>
    <t>Makadam hrubý  20 cm</t>
  </si>
  <si>
    <t>564861111R00</t>
  </si>
  <si>
    <t xml:space="preserve">Podklad ze štěrkodrti po zhutnění tloušťky 20 cm fr.0/8 </t>
  </si>
  <si>
    <t>564831111R00</t>
  </si>
  <si>
    <t>Podklad ze štěrkodrti po zhutnění tloušťky 10 cm fr. 8/16</t>
  </si>
  <si>
    <t>181201102R00</t>
  </si>
  <si>
    <t>Úprava pláně v násypech v hor. 1-4, se zhutněním</t>
  </si>
  <si>
    <t>918101111R00</t>
  </si>
  <si>
    <t>Lože pod obrubníky nebo obruby dlažeb z C 12/15</t>
  </si>
  <si>
    <t>998222011R00</t>
  </si>
  <si>
    <t>Přesun hmot, pozemní komunikace, kryt z kameniva</t>
  </si>
  <si>
    <t>122201102R00</t>
  </si>
  <si>
    <t>564761111R00</t>
  </si>
  <si>
    <t>Podklad z kameniva drceného vel.32-63 mm,tl. 20 cm</t>
  </si>
  <si>
    <t>564731111R00</t>
  </si>
  <si>
    <t>Podklad z kameniva drceného vel.16-32 mm,tl. 10 cm</t>
  </si>
  <si>
    <t>917862111R00</t>
  </si>
  <si>
    <t>Osazení stojat. obrub.bet. s opěrou,lože z C 12/15</t>
  </si>
  <si>
    <t xml:space="preserve">obrubník betonový silniční základní (1000x150x250 mm) </t>
  </si>
  <si>
    <t>Betonová zámková dlažba CSB CIHLA 80 šedá</t>
  </si>
  <si>
    <t>596215040R00</t>
  </si>
  <si>
    <t>Kladení zámkové dlažby tl. 8 cm do drtě tl. 4 cm</t>
  </si>
  <si>
    <t>02 - Komunikace dlažba pojezd.</t>
  </si>
  <si>
    <t>Komunikace dlažba pojezd</t>
  </si>
  <si>
    <t>162201102R00</t>
  </si>
  <si>
    <t>596215020R00</t>
  </si>
  <si>
    <t>Kladení zámkové dlažby tl. 6 cm do drtě tl. 3 cm</t>
  </si>
  <si>
    <t>916561111R00</t>
  </si>
  <si>
    <t>Osazení záhon.obrubníků do lože z C 12/15 s opěrou</t>
  </si>
  <si>
    <t>obrubník betonový chodníkový CSB 100x5x20 cm</t>
  </si>
  <si>
    <t>03 Komunikace</t>
  </si>
  <si>
    <t>05</t>
  </si>
  <si>
    <t>Plochy zatravněné</t>
  </si>
  <si>
    <t>06</t>
  </si>
  <si>
    <t>Plochy z kačírku</t>
  </si>
  <si>
    <t>06 Plochy z kačírku</t>
  </si>
  <si>
    <t>289971212R00</t>
  </si>
  <si>
    <t>182001111R00</t>
  </si>
  <si>
    <t>Plošná úprava terénu, nerovnosti do 10 cm v rovině</t>
  </si>
  <si>
    <t>461991111TRU</t>
  </si>
  <si>
    <t>180401211R00</t>
  </si>
  <si>
    <t>Založení trávníku lučního výsevem v rovině</t>
  </si>
  <si>
    <t>0057247T</t>
  </si>
  <si>
    <t>osivo směs travní</t>
  </si>
  <si>
    <t>kg</t>
  </si>
  <si>
    <r>
      <t xml:space="preserve">Zřízení vrstvy z </t>
    </r>
    <r>
      <rPr>
        <b/>
        <sz val="8"/>
        <rFont val="Trebuchet MS"/>
        <family val="2"/>
      </rPr>
      <t>geotextilie</t>
    </r>
    <r>
      <rPr>
        <sz val="8"/>
        <rFont val="Trebuchet MS"/>
        <family val="2"/>
      </rPr>
      <t xml:space="preserve"> sklon do 1:5 š.do 6 m</t>
    </r>
  </si>
  <si>
    <t>Folie proti prorůstání plevelu</t>
  </si>
  <si>
    <t xml:space="preserve">zemina pro terénní úpravy - nadloží skrývka </t>
  </si>
  <si>
    <t>Podklad ze štěrkodrtě ŠD tl 100 mm kačírek praný 8 - 16</t>
  </si>
  <si>
    <t>07 Oprava šachet</t>
  </si>
  <si>
    <t>132201111R00</t>
  </si>
  <si>
    <t>Hloubení rýh š.do 60 cm v hor.3 do 100 m3, STROJNĚ</t>
  </si>
  <si>
    <t>274313511R00</t>
  </si>
  <si>
    <t xml:space="preserve">Beton základových pasů prostý C 12/15 </t>
  </si>
  <si>
    <t>274361821R00</t>
  </si>
  <si>
    <t>Výztuž základ. pasů z betonářské oceli 10505 ®</t>
  </si>
  <si>
    <t>311112140RT1</t>
  </si>
  <si>
    <t>279361821R00</t>
  </si>
  <si>
    <t>Výztuž základových zdí z betonář. oceli 10 505 ®</t>
  </si>
  <si>
    <t>07</t>
  </si>
  <si>
    <t>Oprava šachet</t>
  </si>
  <si>
    <t>961044111R00</t>
  </si>
  <si>
    <t>Bourání základů z betonu prostého</t>
  </si>
  <si>
    <t>979082111R00</t>
  </si>
  <si>
    <t>Vnitrostaveništní doprava suti do 10 m</t>
  </si>
  <si>
    <t>979082121R00</t>
  </si>
  <si>
    <t>Příplatek k vnitrost. dopravě suti za dalších 5 m</t>
  </si>
  <si>
    <t>894215111R00</t>
  </si>
  <si>
    <t>Šachtice.domovní.kanalizač.z betonu, do 1,3 m3 doplnění betonu a zpětné zakrytí šachet</t>
  </si>
  <si>
    <t>899102111R00</t>
  </si>
  <si>
    <t>Osazení poklopu s rámem do 100 kg</t>
  </si>
  <si>
    <t>ks</t>
  </si>
  <si>
    <t>899331111R00</t>
  </si>
  <si>
    <t>Výšková úprava vstupu do 20 cm, zvýšení poklopu</t>
  </si>
  <si>
    <t>R pol</t>
  </si>
  <si>
    <t>Demontáž, úprava a zpětná montáž zakrytí kanálových šachet</t>
  </si>
  <si>
    <t>Optická trasa Věznice Nové Sedlo</t>
  </si>
  <si>
    <t>název položky</t>
  </si>
  <si>
    <t>cena jednotka</t>
  </si>
  <si>
    <t>počet</t>
  </si>
  <si>
    <t>cena bez DPH</t>
  </si>
  <si>
    <t>DPH (%)</t>
  </si>
  <si>
    <t>celkem s DPH</t>
  </si>
  <si>
    <t>Conteg 9U 60/40</t>
  </si>
  <si>
    <t>Switch HP 1920 24G</t>
  </si>
  <si>
    <t xml:space="preserve">Laser WDM (pár) </t>
  </si>
  <si>
    <t>Opt. vana ORVE vč. čela</t>
  </si>
  <si>
    <t>Mikrotrubička DB 10/6</t>
  </si>
  <si>
    <t xml:space="preserve">Optický kabel SM 4 vl. G657A1 </t>
  </si>
  <si>
    <t>SPL-CAS-MCM-BODY-A1-4-P – optická kazeta + víčko</t>
  </si>
  <si>
    <t>držák svárů</t>
  </si>
  <si>
    <t>SC/PC pigtail SM 1m + ochrana sváru</t>
  </si>
  <si>
    <t>Spojka SC – SC</t>
  </si>
  <si>
    <t>Patchcord SC/LC 0,5m</t>
  </si>
  <si>
    <t>Lišta 18x13 (m)</t>
  </si>
  <si>
    <t>Patchpanel 24x RJ45</t>
  </si>
  <si>
    <t>Modul RJ 45 do patchpanelu</t>
  </si>
  <si>
    <t>Rozvodný panel 230V</t>
  </si>
  <si>
    <t>Spojovací materiál</t>
  </si>
  <si>
    <t>Celkem materiál</t>
  </si>
  <si>
    <t>pokládka trasy + zapojení</t>
  </si>
  <si>
    <t>doprava materiálu</t>
  </si>
  <si>
    <t>Celkem práce</t>
  </si>
  <si>
    <t xml:space="preserve">CELKEM  </t>
  </si>
  <si>
    <r>
      <t xml:space="preserve">GRAPE SC, A.S.                                                                                        </t>
    </r>
    <r>
      <rPr>
        <b/>
        <sz val="9"/>
        <color indexed="9"/>
        <rFont val="Times New Roman"/>
        <family val="1"/>
      </rPr>
      <t>… internet pro každého …</t>
    </r>
  </si>
  <si>
    <r>
      <t xml:space="preserve">Sídlo:   </t>
    </r>
    <r>
      <rPr>
        <sz val="7"/>
        <color indexed="55"/>
        <rFont val="Tahoma"/>
        <family val="2"/>
      </rPr>
      <t xml:space="preserve">                 </t>
    </r>
    <r>
      <rPr>
        <b/>
        <sz val="7"/>
        <color indexed="55"/>
        <rFont val="Tahoma"/>
        <family val="2"/>
      </rPr>
      <t xml:space="preserve">Štěpánská 621/34, 110 00 Praha 1                                                                                                                          č.ú.  </t>
    </r>
    <r>
      <rPr>
        <sz val="7"/>
        <color indexed="55"/>
        <rFont val="Tahoma"/>
        <family val="2"/>
      </rPr>
      <t xml:space="preserve">22000247/0100  KB  Chomutov </t>
    </r>
  </si>
  <si>
    <r>
      <t xml:space="preserve">Pobočky:          </t>
    </r>
    <r>
      <rPr>
        <sz val="7"/>
        <color indexed="55"/>
        <rFont val="Tahoma"/>
        <family val="2"/>
      </rPr>
      <t>Kukaňova 2262, 430 04 Chomutov, tel.:+420 474 620 077</t>
    </r>
    <r>
      <rPr>
        <b/>
        <sz val="7"/>
        <color indexed="55"/>
        <rFont val="Tahoma"/>
        <family val="2"/>
      </rPr>
      <t xml:space="preserve">                                                                                                            IČO:  </t>
    </r>
    <r>
      <rPr>
        <sz val="7"/>
        <color indexed="55"/>
        <rFont val="Tahoma"/>
        <family val="2"/>
      </rPr>
      <t>25708783</t>
    </r>
  </si>
  <si>
    <r>
      <t xml:space="preserve">                   </t>
    </r>
    <r>
      <rPr>
        <sz val="7"/>
        <color indexed="55"/>
        <rFont val="Tahoma"/>
        <family val="2"/>
      </rPr>
      <t>Volyňských Čechů 837, 438 01 Žatec, tel.:+420 415 210 556</t>
    </r>
    <r>
      <rPr>
        <b/>
        <sz val="7"/>
        <color indexed="55"/>
        <rFont val="Tahoma"/>
        <family val="2"/>
      </rPr>
      <t xml:space="preserve">                                                                                                                     DIČ:  </t>
    </r>
    <r>
      <rPr>
        <sz val="7"/>
        <color indexed="55"/>
        <rFont val="Tahoma"/>
        <family val="2"/>
      </rPr>
      <t xml:space="preserve">CZ25708783  </t>
    </r>
  </si>
  <si>
    <t xml:space="preserve">společnost zapsána v obchodním rejstříku, vedeného u Městského soudu v Praze oddíl B, vložka 5635 </t>
  </si>
  <si>
    <t>08</t>
  </si>
  <si>
    <t>Optický kanál</t>
  </si>
  <si>
    <t>09 soklová izolace okolo pův. kotelny</t>
  </si>
  <si>
    <t>09</t>
  </si>
  <si>
    <t>Soklová izolace okolo pův. kotelny</t>
  </si>
  <si>
    <t>174101101R00</t>
  </si>
  <si>
    <t>Zásyp jam, šachet rýh nebo kolem objektů sypaninou se zhutněním</t>
  </si>
  <si>
    <t>PSV -  Práce a dodávky PSV</t>
  </si>
  <si>
    <t>711161331U00</t>
  </si>
  <si>
    <t>283760160</t>
  </si>
  <si>
    <t>deska fasádní polystyrénová soklová 1000 x 500 x 80 mm</t>
  </si>
  <si>
    <t>622211011U00</t>
  </si>
  <si>
    <t>Montáž zateplení vnějších stěn z polystyrénových desek tl do 80 mm</t>
  </si>
  <si>
    <t>622511111U00</t>
  </si>
  <si>
    <t>Tenkovrstvá akrylátová mozaiková střednězrnná omítka vnějších stěn na podkladní penetraci</t>
  </si>
  <si>
    <t xml:space="preserve">    712 - Izolace tepelné</t>
  </si>
  <si>
    <t>Izolace proti zemní vlhkosti foliemi nopovými výška NOPU 80 mm s odvodňovací funkcí s textilií  šířky 2,0 vč ukončení lištou Al</t>
  </si>
  <si>
    <t>132201511R00</t>
  </si>
  <si>
    <t>Dokopávky a odkopávky ručně</t>
  </si>
  <si>
    <t>Doplnění zakrytí šachet PZD panely</t>
  </si>
  <si>
    <t>Stěna z tvárnic ztraceného bednění, tl. 40 cm jednostranně šípaná</t>
  </si>
  <si>
    <t>279361835R00</t>
  </si>
  <si>
    <t>79361835</t>
  </si>
  <si>
    <t>Montáž  stříšky betonové</t>
  </si>
  <si>
    <t>Betonová Stříška 500x250 mm</t>
  </si>
  <si>
    <t>04 - Opěrná zídka</t>
  </si>
  <si>
    <t>05 - Plochy zatravněné</t>
  </si>
  <si>
    <t>„Nové Sedlo – terénní úpravy výrobní zóny“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</si>
</sst>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%"/>
    <numFmt numFmtId="165" formatCode="dd\.mm\.yyyy"/>
    <numFmt numFmtId="166" formatCode="#,##0.00000"/>
    <numFmt numFmtId="167" formatCode="#,##0.000"/>
    <numFmt numFmtId="168" formatCode="\ #,##0&quot; Kč &quot;;\-#,##0&quot; Kč &quot;;&quot; - Kč &quot;;@\ "/>
    <numFmt numFmtId="169" formatCode="0.000"/>
    <numFmt numFmtId="170" formatCode="#,##0.00\ [$Kč-405];[Red]\-#,##0.00\ [$Kč-405]"/>
    <numFmt numFmtId="171" formatCode="\ #,##0.00&quot; Kč &quot;;\-#,##0.00&quot; Kč &quot;;&quot; -&quot;#&quot; Kč &quot;;@\ "/>
  </numFmts>
  <fonts count="4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Trebuchet MS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7"/>
      <color indexed="55"/>
      <name val="Tahoma"/>
      <family val="2"/>
    </font>
    <font>
      <sz val="7"/>
      <color indexed="55"/>
      <name val="Tahoma"/>
      <family val="2"/>
    </font>
    <font>
      <sz val="10"/>
      <name val="Arial CE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>
      <alignment/>
      <protection/>
    </xf>
  </cellStyleXfs>
  <cellXfs count="33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3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1" xfId="0" applyNumberFormat="1" applyFont="1" applyBorder="1" applyAlignment="1">
      <alignment/>
    </xf>
    <xf numFmtId="166" fontId="31" fillId="0" borderId="12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24" xfId="0" applyFont="1" applyBorder="1" applyAlignment="1" applyProtection="1">
      <alignment horizontal="center" vertical="center"/>
      <protection locked="0"/>
    </xf>
    <xf numFmtId="49" fontId="33" fillId="0" borderId="24" xfId="0" applyNumberFormat="1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167" fontId="33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/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0" fillId="0" borderId="0" xfId="0"/>
    <xf numFmtId="0" fontId="27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0" fontId="35" fillId="0" borderId="24" xfId="0" applyFont="1" applyBorder="1" applyAlignment="1" applyProtection="1">
      <alignment horizontal="center" vertical="center"/>
      <protection locked="0"/>
    </xf>
    <xf numFmtId="49" fontId="35" fillId="0" borderId="24" xfId="0" applyNumberFormat="1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167" fontId="35" fillId="0" borderId="24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/>
    </xf>
    <xf numFmtId="166" fontId="0" fillId="0" borderId="14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168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168" fontId="39" fillId="0" borderId="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5" borderId="0" xfId="0" applyFont="1" applyFill="1" applyAlignment="1">
      <alignment vertical="center"/>
    </xf>
    <xf numFmtId="169" fontId="40" fillId="5" borderId="0" xfId="0" applyNumberFormat="1" applyFont="1" applyFill="1" applyAlignment="1">
      <alignment horizontal="center" vertical="center"/>
    </xf>
    <xf numFmtId="1" fontId="40" fillId="5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69" fontId="41" fillId="0" borderId="0" xfId="0" applyNumberFormat="1" applyFont="1" applyFill="1" applyAlignment="1">
      <alignment horizontal="right" vertical="center"/>
    </xf>
    <xf numFmtId="1" fontId="41" fillId="0" borderId="0" xfId="0" applyNumberFormat="1" applyFont="1" applyFill="1" applyAlignment="1">
      <alignment horizontal="right" vertical="center"/>
    </xf>
    <xf numFmtId="170" fontId="41" fillId="0" borderId="0" xfId="0" applyNumberFormat="1" applyFont="1" applyAlignment="1">
      <alignment vertical="center"/>
    </xf>
    <xf numFmtId="1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170" fontId="40" fillId="5" borderId="0" xfId="0" applyNumberFormat="1" applyFont="1" applyFill="1" applyAlignment="1">
      <alignment vertical="center"/>
    </xf>
    <xf numFmtId="1" fontId="40" fillId="5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170" fontId="40" fillId="0" borderId="0" xfId="0" applyNumberFormat="1" applyFont="1" applyFill="1" applyAlignment="1">
      <alignment vertical="center"/>
    </xf>
    <xf numFmtId="1" fontId="40" fillId="0" borderId="0" xfId="0" applyNumberFormat="1" applyFont="1" applyFill="1" applyAlignment="1">
      <alignment vertical="center"/>
    </xf>
    <xf numFmtId="170" fontId="40" fillId="5" borderId="0" xfId="0" applyNumberFormat="1" applyFont="1" applyFill="1" applyAlignment="1">
      <alignment horizontal="center" vertical="center"/>
    </xf>
    <xf numFmtId="170" fontId="41" fillId="0" borderId="0" xfId="0" applyNumberFormat="1" applyFont="1" applyFill="1" applyBorder="1" applyAlignment="1" applyProtection="1">
      <alignment vertical="center"/>
      <protection/>
    </xf>
    <xf numFmtId="171" fontId="40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49" fontId="47" fillId="0" borderId="0" xfId="21" applyNumberFormat="1" applyFont="1" applyBorder="1" applyAlignment="1">
      <alignment horizontal="left" vertical="top"/>
      <protection/>
    </xf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/>
    </xf>
    <xf numFmtId="166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4" fontId="10" fillId="0" borderId="0" xfId="0" applyNumberFormat="1" applyFont="1" applyBorder="1" applyAlignment="1">
      <alignment vertical="center"/>
    </xf>
    <xf numFmtId="0" fontId="0" fillId="0" borderId="0" xfId="0" applyBorder="1"/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7" fillId="0" borderId="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2" fillId="2" borderId="0" xfId="20" applyFont="1" applyFill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33" fillId="0" borderId="24" xfId="0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left" vertical="center" wrapText="1"/>
      <protection locked="0"/>
    </xf>
    <xf numFmtId="4" fontId="33" fillId="0" borderId="24" xfId="0" applyNumberFormat="1" applyFont="1" applyBorder="1" applyAlignment="1" applyProtection="1">
      <alignment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6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4" fontId="23" fillId="0" borderId="11" xfId="0" applyNumberFormat="1" applyFont="1" applyBorder="1" applyAlignment="1">
      <alignment horizontal="right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4" fontId="6" fillId="0" borderId="0" xfId="0" applyNumberFormat="1" applyFont="1" applyBorder="1" applyAlignment="1">
      <alignment horizontal="right" vertical="center"/>
    </xf>
    <xf numFmtId="0" fontId="35" fillId="0" borderId="24" xfId="0" applyFont="1" applyBorder="1" applyAlignment="1" applyProtection="1">
      <alignment horizontal="left" vertical="center" wrapText="1"/>
      <protection locked="0"/>
    </xf>
    <xf numFmtId="4" fontId="35" fillId="0" borderId="24" xfId="0" applyNumberFormat="1" applyFont="1" applyBorder="1" applyAlignment="1" applyProtection="1">
      <alignment vertical="center"/>
      <protection locked="0"/>
    </xf>
    <xf numFmtId="0" fontId="45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42" fillId="7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4" fontId="4" fillId="0" borderId="11" xfId="0" applyNumberFormat="1" applyFont="1" applyBorder="1" applyAlignment="1">
      <alignment horizontal="right" vertical="center"/>
    </xf>
    <xf numFmtId="0" fontId="47" fillId="0" borderId="22" xfId="21" applyFont="1" applyBorder="1" applyAlignment="1">
      <alignment horizontal="left" vertical="top" wrapText="1"/>
      <protection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POL.XLS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0</xdr:col>
      <xdr:colOff>2800350</xdr:colOff>
      <xdr:row>3</xdr:row>
      <xdr:rowOff>66675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104775"/>
          <a:ext cx="2771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00"/>
  <sheetViews>
    <sheetView showGridLines="0" tabSelected="1" workbookViewId="0" topLeftCell="A1">
      <pane ySplit="1" topLeftCell="A2" activePane="bottomLeft" state="frozen"/>
      <selection pane="bottomLeft" activeCell="AG92" sqref="AG92:AM9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8.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R2" s="252" t="s">
        <v>8</v>
      </c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S2" s="17" t="s">
        <v>9</v>
      </c>
      <c r="BT2" s="17" t="s">
        <v>10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95" customHeight="1">
      <c r="B4" s="21"/>
      <c r="C4" s="266" t="s">
        <v>12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2"/>
      <c r="AS4" s="23" t="s">
        <v>13</v>
      </c>
      <c r="BS4" s="17" t="s">
        <v>14</v>
      </c>
    </row>
    <row r="5" spans="2:71" ht="14.45" customHeight="1">
      <c r="B5" s="21"/>
      <c r="C5" s="24"/>
      <c r="D5" s="25" t="s">
        <v>15</v>
      </c>
      <c r="E5" s="24"/>
      <c r="F5" s="24"/>
      <c r="G5" s="24"/>
      <c r="H5" s="24"/>
      <c r="I5" s="24"/>
      <c r="J5" s="24"/>
      <c r="K5" s="268" t="s">
        <v>16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4"/>
      <c r="AQ5" s="22"/>
      <c r="BS5" s="17" t="s">
        <v>9</v>
      </c>
    </row>
    <row r="6" spans="2:71" ht="36.95" customHeight="1">
      <c r="B6" s="21"/>
      <c r="C6" s="24"/>
      <c r="D6" s="27" t="s">
        <v>17</v>
      </c>
      <c r="E6" s="24"/>
      <c r="F6" s="24"/>
      <c r="G6" s="24"/>
      <c r="H6" s="24"/>
      <c r="I6" s="24"/>
      <c r="J6" s="24"/>
      <c r="K6" s="283" t="s">
        <v>349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4"/>
      <c r="AQ6" s="22"/>
      <c r="BS6" s="17" t="s">
        <v>9</v>
      </c>
    </row>
    <row r="7" spans="2:71" ht="14.45" customHeight="1">
      <c r="B7" s="21"/>
      <c r="C7" s="24"/>
      <c r="D7" s="28" t="s">
        <v>18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19</v>
      </c>
      <c r="AL7" s="24"/>
      <c r="AM7" s="24"/>
      <c r="AN7" s="26" t="s">
        <v>5</v>
      </c>
      <c r="AO7" s="24"/>
      <c r="AP7" s="24"/>
      <c r="AQ7" s="22"/>
      <c r="BS7" s="17" t="s">
        <v>9</v>
      </c>
    </row>
    <row r="8" spans="2:71" ht="14.45" customHeight="1">
      <c r="B8" s="21"/>
      <c r="C8" s="24"/>
      <c r="D8" s="28" t="s">
        <v>20</v>
      </c>
      <c r="E8" s="24"/>
      <c r="F8" s="24"/>
      <c r="G8" s="24"/>
      <c r="H8" s="24"/>
      <c r="I8" s="24"/>
      <c r="J8" s="24"/>
      <c r="K8" s="26" t="s">
        <v>21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22</v>
      </c>
      <c r="AL8" s="24"/>
      <c r="AM8" s="24"/>
      <c r="AN8" s="245">
        <v>42989</v>
      </c>
      <c r="AO8" s="24"/>
      <c r="AP8" s="24"/>
      <c r="AQ8" s="22"/>
      <c r="BS8" s="17" t="s">
        <v>9</v>
      </c>
    </row>
    <row r="9" spans="2:71" ht="14.45" customHeight="1"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2"/>
      <c r="BS9" s="17" t="s">
        <v>9</v>
      </c>
    </row>
    <row r="10" spans="2:71" ht="14.45" customHeight="1">
      <c r="B10" s="21"/>
      <c r="C10" s="24"/>
      <c r="D10" s="28" t="s">
        <v>23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24</v>
      </c>
      <c r="AL10" s="24"/>
      <c r="AM10" s="24"/>
      <c r="AN10" s="26" t="s">
        <v>5</v>
      </c>
      <c r="AO10" s="24"/>
      <c r="AP10" s="24"/>
      <c r="AQ10" s="22"/>
      <c r="BS10" s="17" t="s">
        <v>9</v>
      </c>
    </row>
    <row r="11" spans="2:71" ht="18.4" customHeight="1">
      <c r="B11" s="21"/>
      <c r="C11" s="24"/>
      <c r="D11" s="24"/>
      <c r="E11" s="26" t="s">
        <v>21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25</v>
      </c>
      <c r="AL11" s="24"/>
      <c r="AM11" s="24"/>
      <c r="AN11" s="26" t="s">
        <v>5</v>
      </c>
      <c r="AO11" s="24"/>
      <c r="AP11" s="24"/>
      <c r="AQ11" s="22"/>
      <c r="BS11" s="17" t="s">
        <v>9</v>
      </c>
    </row>
    <row r="12" spans="2:71" ht="6.95" customHeight="1"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2"/>
      <c r="BS12" s="17" t="s">
        <v>9</v>
      </c>
    </row>
    <row r="13" spans="2:71" ht="14.45" customHeight="1">
      <c r="B13" s="21"/>
      <c r="C13" s="24"/>
      <c r="D13" s="28" t="s">
        <v>26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24</v>
      </c>
      <c r="AL13" s="24"/>
      <c r="AM13" s="24"/>
      <c r="AN13" s="26" t="s">
        <v>5</v>
      </c>
      <c r="AO13" s="24"/>
      <c r="AP13" s="24"/>
      <c r="AQ13" s="22"/>
      <c r="BS13" s="17" t="s">
        <v>9</v>
      </c>
    </row>
    <row r="14" spans="2:71" ht="15">
      <c r="B14" s="21"/>
      <c r="C14" s="24"/>
      <c r="D14" s="24"/>
      <c r="E14" s="26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25</v>
      </c>
      <c r="AL14" s="24"/>
      <c r="AM14" s="24"/>
      <c r="AN14" s="26" t="s">
        <v>5</v>
      </c>
      <c r="AO14" s="24"/>
      <c r="AP14" s="24"/>
      <c r="AQ14" s="22"/>
      <c r="BS14" s="17" t="s">
        <v>9</v>
      </c>
    </row>
    <row r="15" spans="2:71" ht="6.95" customHeight="1"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2"/>
      <c r="BS15" s="17" t="s">
        <v>6</v>
      </c>
    </row>
    <row r="16" spans="2:71" ht="14.45" customHeight="1">
      <c r="B16" s="21"/>
      <c r="C16" s="24"/>
      <c r="D16" s="28" t="s">
        <v>27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24</v>
      </c>
      <c r="AL16" s="24"/>
      <c r="AM16" s="24"/>
      <c r="AN16" s="26" t="s">
        <v>5</v>
      </c>
      <c r="AO16" s="24"/>
      <c r="AP16" s="24"/>
      <c r="AQ16" s="22"/>
      <c r="BS16" s="17" t="s">
        <v>6</v>
      </c>
    </row>
    <row r="17" spans="2:71" ht="18.4" customHeight="1">
      <c r="B17" s="21"/>
      <c r="C17" s="24"/>
      <c r="D17" s="24"/>
      <c r="E17" s="26" t="s">
        <v>21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25</v>
      </c>
      <c r="AL17" s="24"/>
      <c r="AM17" s="24"/>
      <c r="AN17" s="26" t="s">
        <v>5</v>
      </c>
      <c r="AO17" s="24"/>
      <c r="AP17" s="24"/>
      <c r="AQ17" s="22"/>
      <c r="BS17" s="17" t="s">
        <v>28</v>
      </c>
    </row>
    <row r="18" spans="2:71" ht="6.95" customHeight="1"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2"/>
      <c r="BS18" s="17" t="s">
        <v>9</v>
      </c>
    </row>
    <row r="19" spans="2:71" ht="14.45" customHeight="1">
      <c r="B19" s="21"/>
      <c r="C19" s="24"/>
      <c r="D19" s="28" t="s">
        <v>29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24</v>
      </c>
      <c r="AL19" s="24"/>
      <c r="AM19" s="24"/>
      <c r="AN19" s="26" t="s">
        <v>5</v>
      </c>
      <c r="AO19" s="24"/>
      <c r="AP19" s="24"/>
      <c r="AQ19" s="22"/>
      <c r="BS19" s="17" t="s">
        <v>9</v>
      </c>
    </row>
    <row r="20" spans="2:43" ht="18.4" customHeight="1">
      <c r="B20" s="21"/>
      <c r="C20" s="24"/>
      <c r="D20" s="24"/>
      <c r="E20" s="26" t="s">
        <v>21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25</v>
      </c>
      <c r="AL20" s="24"/>
      <c r="AM20" s="24"/>
      <c r="AN20" s="26" t="s">
        <v>5</v>
      </c>
      <c r="AO20" s="24"/>
      <c r="AP20" s="24"/>
      <c r="AQ20" s="22"/>
    </row>
    <row r="21" spans="2:43" ht="6.95" customHeight="1"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2"/>
    </row>
    <row r="22" spans="2:43" ht="15">
      <c r="B22" s="21"/>
      <c r="C22" s="24"/>
      <c r="D22" s="28" t="s">
        <v>30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2"/>
    </row>
    <row r="23" spans="2:43" ht="22.5" customHeight="1">
      <c r="B23" s="21"/>
      <c r="C23" s="24"/>
      <c r="D23" s="24"/>
      <c r="E23" s="284" t="s">
        <v>5</v>
      </c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4"/>
      <c r="AP23" s="24"/>
      <c r="AQ23" s="22"/>
    </row>
    <row r="24" spans="2:43" ht="6.95" customHeight="1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2"/>
    </row>
    <row r="25" spans="2:43" ht="6.95" customHeight="1">
      <c r="B25" s="21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2"/>
    </row>
    <row r="26" spans="2:43" ht="14.45" customHeight="1">
      <c r="B26" s="21"/>
      <c r="C26" s="24"/>
      <c r="D26" s="30" t="s">
        <v>31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54">
        <f>ROUND(AG87,2)</f>
        <v>0</v>
      </c>
      <c r="AL26" s="255"/>
      <c r="AM26" s="255"/>
      <c r="AN26" s="255"/>
      <c r="AO26" s="255"/>
      <c r="AP26" s="24"/>
      <c r="AQ26" s="22"/>
    </row>
    <row r="27" spans="2:43" ht="14.45" customHeight="1">
      <c r="B27" s="21"/>
      <c r="C27" s="24"/>
      <c r="D27" s="30" t="s">
        <v>32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54">
        <f>ROUND(AG97,2)</f>
        <v>0</v>
      </c>
      <c r="AL27" s="254"/>
      <c r="AM27" s="254"/>
      <c r="AN27" s="254"/>
      <c r="AO27" s="254"/>
      <c r="AP27" s="24"/>
      <c r="AQ27" s="22"/>
    </row>
    <row r="28" spans="2:43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9" customHeight="1">
      <c r="B29" s="31"/>
      <c r="C29" s="32"/>
      <c r="D29" s="34" t="s">
        <v>33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56">
        <f>ROUND(AK26+AK27,2)</f>
        <v>0</v>
      </c>
      <c r="AL29" s="257"/>
      <c r="AM29" s="257"/>
      <c r="AN29" s="257"/>
      <c r="AO29" s="257"/>
      <c r="AP29" s="32"/>
      <c r="AQ29" s="33"/>
    </row>
    <row r="30" spans="2:43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45" customHeight="1">
      <c r="B31" s="36"/>
      <c r="C31" s="37"/>
      <c r="D31" s="38" t="s">
        <v>34</v>
      </c>
      <c r="E31" s="37"/>
      <c r="F31" s="38" t="s">
        <v>35</v>
      </c>
      <c r="G31" s="37"/>
      <c r="H31" s="37"/>
      <c r="I31" s="37"/>
      <c r="J31" s="37"/>
      <c r="K31" s="37"/>
      <c r="L31" s="278">
        <v>0.21</v>
      </c>
      <c r="M31" s="271"/>
      <c r="N31" s="271"/>
      <c r="O31" s="271"/>
      <c r="P31" s="37"/>
      <c r="Q31" s="37"/>
      <c r="R31" s="37"/>
      <c r="S31" s="37"/>
      <c r="T31" s="40" t="s">
        <v>36</v>
      </c>
      <c r="U31" s="37"/>
      <c r="V31" s="37"/>
      <c r="W31" s="270">
        <f>AK29</f>
        <v>0</v>
      </c>
      <c r="X31" s="271"/>
      <c r="Y31" s="271"/>
      <c r="Z31" s="271"/>
      <c r="AA31" s="271"/>
      <c r="AB31" s="271"/>
      <c r="AC31" s="271"/>
      <c r="AD31" s="271"/>
      <c r="AE31" s="271"/>
      <c r="AF31" s="37"/>
      <c r="AG31" s="37"/>
      <c r="AH31" s="37"/>
      <c r="AI31" s="37"/>
      <c r="AJ31" s="37"/>
      <c r="AK31" s="270">
        <f>W31/100*21</f>
        <v>0</v>
      </c>
      <c r="AL31" s="271"/>
      <c r="AM31" s="271"/>
      <c r="AN31" s="271"/>
      <c r="AO31" s="271"/>
      <c r="AP31" s="37"/>
      <c r="AQ31" s="41"/>
    </row>
    <row r="32" spans="2:43" s="2" customFormat="1" ht="14.45" customHeight="1">
      <c r="B32" s="36"/>
      <c r="C32" s="37"/>
      <c r="D32" s="37"/>
      <c r="E32" s="37"/>
      <c r="F32" s="38" t="s">
        <v>37</v>
      </c>
      <c r="G32" s="37"/>
      <c r="H32" s="37"/>
      <c r="I32" s="37"/>
      <c r="J32" s="37"/>
      <c r="K32" s="37"/>
      <c r="L32" s="278">
        <v>0.15</v>
      </c>
      <c r="M32" s="271"/>
      <c r="N32" s="271"/>
      <c r="O32" s="271"/>
      <c r="P32" s="37"/>
      <c r="Q32" s="37"/>
      <c r="R32" s="37"/>
      <c r="S32" s="37"/>
      <c r="T32" s="40" t="s">
        <v>36</v>
      </c>
      <c r="U32" s="37"/>
      <c r="V32" s="37"/>
      <c r="W32" s="270">
        <f>ROUND(BA87+SUM(CE98),2)</f>
        <v>0</v>
      </c>
      <c r="X32" s="271"/>
      <c r="Y32" s="271"/>
      <c r="Z32" s="271"/>
      <c r="AA32" s="271"/>
      <c r="AB32" s="271"/>
      <c r="AC32" s="271"/>
      <c r="AD32" s="271"/>
      <c r="AE32" s="271"/>
      <c r="AF32" s="37"/>
      <c r="AG32" s="37"/>
      <c r="AH32" s="37"/>
      <c r="AI32" s="37"/>
      <c r="AJ32" s="37"/>
      <c r="AK32" s="270">
        <f>ROUND(AW87+SUM(BZ98),2)</f>
        <v>0</v>
      </c>
      <c r="AL32" s="271"/>
      <c r="AM32" s="271"/>
      <c r="AN32" s="271"/>
      <c r="AO32" s="271"/>
      <c r="AP32" s="37"/>
      <c r="AQ32" s="41"/>
    </row>
    <row r="33" spans="2:43" s="2" customFormat="1" ht="14.45" customHeight="1" hidden="1">
      <c r="B33" s="36"/>
      <c r="C33" s="37"/>
      <c r="D33" s="37"/>
      <c r="E33" s="37"/>
      <c r="F33" s="38" t="s">
        <v>38</v>
      </c>
      <c r="G33" s="37"/>
      <c r="H33" s="37"/>
      <c r="I33" s="37"/>
      <c r="J33" s="37"/>
      <c r="K33" s="37"/>
      <c r="L33" s="278">
        <v>0.21</v>
      </c>
      <c r="M33" s="271"/>
      <c r="N33" s="271"/>
      <c r="O33" s="271"/>
      <c r="P33" s="37"/>
      <c r="Q33" s="37"/>
      <c r="R33" s="37"/>
      <c r="S33" s="37"/>
      <c r="T33" s="40" t="s">
        <v>36</v>
      </c>
      <c r="U33" s="37"/>
      <c r="V33" s="37"/>
      <c r="W33" s="270">
        <f>ROUND(BB87+SUM(CF98),2)</f>
        <v>0</v>
      </c>
      <c r="X33" s="271"/>
      <c r="Y33" s="271"/>
      <c r="Z33" s="271"/>
      <c r="AA33" s="271"/>
      <c r="AB33" s="271"/>
      <c r="AC33" s="271"/>
      <c r="AD33" s="271"/>
      <c r="AE33" s="271"/>
      <c r="AF33" s="37"/>
      <c r="AG33" s="37"/>
      <c r="AH33" s="37"/>
      <c r="AI33" s="37"/>
      <c r="AJ33" s="37"/>
      <c r="AK33" s="270">
        <v>0</v>
      </c>
      <c r="AL33" s="271"/>
      <c r="AM33" s="271"/>
      <c r="AN33" s="271"/>
      <c r="AO33" s="271"/>
      <c r="AP33" s="37"/>
      <c r="AQ33" s="41"/>
    </row>
    <row r="34" spans="2:43" s="2" customFormat="1" ht="14.45" customHeight="1" hidden="1">
      <c r="B34" s="36"/>
      <c r="C34" s="37"/>
      <c r="D34" s="37"/>
      <c r="E34" s="37"/>
      <c r="F34" s="38" t="s">
        <v>39</v>
      </c>
      <c r="G34" s="37"/>
      <c r="H34" s="37"/>
      <c r="I34" s="37"/>
      <c r="J34" s="37"/>
      <c r="K34" s="37"/>
      <c r="L34" s="278">
        <v>0.15</v>
      </c>
      <c r="M34" s="271"/>
      <c r="N34" s="271"/>
      <c r="O34" s="271"/>
      <c r="P34" s="37"/>
      <c r="Q34" s="37"/>
      <c r="R34" s="37"/>
      <c r="S34" s="37"/>
      <c r="T34" s="40" t="s">
        <v>36</v>
      </c>
      <c r="U34" s="37"/>
      <c r="V34" s="37"/>
      <c r="W34" s="270">
        <f>ROUND(BC87+SUM(CG98),2)</f>
        <v>0</v>
      </c>
      <c r="X34" s="271"/>
      <c r="Y34" s="271"/>
      <c r="Z34" s="271"/>
      <c r="AA34" s="271"/>
      <c r="AB34" s="271"/>
      <c r="AC34" s="271"/>
      <c r="AD34" s="271"/>
      <c r="AE34" s="271"/>
      <c r="AF34" s="37"/>
      <c r="AG34" s="37"/>
      <c r="AH34" s="37"/>
      <c r="AI34" s="37"/>
      <c r="AJ34" s="37"/>
      <c r="AK34" s="270">
        <v>0</v>
      </c>
      <c r="AL34" s="271"/>
      <c r="AM34" s="271"/>
      <c r="AN34" s="271"/>
      <c r="AO34" s="271"/>
      <c r="AP34" s="37"/>
      <c r="AQ34" s="41"/>
    </row>
    <row r="35" spans="2:43" s="2" customFormat="1" ht="14.45" customHeight="1" hidden="1">
      <c r="B35" s="36"/>
      <c r="C35" s="37"/>
      <c r="D35" s="37"/>
      <c r="E35" s="37"/>
      <c r="F35" s="38" t="s">
        <v>40</v>
      </c>
      <c r="G35" s="37"/>
      <c r="H35" s="37"/>
      <c r="I35" s="37"/>
      <c r="J35" s="37"/>
      <c r="K35" s="37"/>
      <c r="L35" s="278">
        <v>0</v>
      </c>
      <c r="M35" s="271"/>
      <c r="N35" s="271"/>
      <c r="O35" s="271"/>
      <c r="P35" s="37"/>
      <c r="Q35" s="37"/>
      <c r="R35" s="37"/>
      <c r="S35" s="37"/>
      <c r="T35" s="40" t="s">
        <v>36</v>
      </c>
      <c r="U35" s="37"/>
      <c r="V35" s="37"/>
      <c r="W35" s="270">
        <f>ROUND(BD87+SUM(CH98),2)</f>
        <v>0</v>
      </c>
      <c r="X35" s="271"/>
      <c r="Y35" s="271"/>
      <c r="Z35" s="271"/>
      <c r="AA35" s="271"/>
      <c r="AB35" s="271"/>
      <c r="AC35" s="271"/>
      <c r="AD35" s="271"/>
      <c r="AE35" s="271"/>
      <c r="AF35" s="37"/>
      <c r="AG35" s="37"/>
      <c r="AH35" s="37"/>
      <c r="AI35" s="37"/>
      <c r="AJ35" s="37"/>
      <c r="AK35" s="270">
        <v>0</v>
      </c>
      <c r="AL35" s="271"/>
      <c r="AM35" s="271"/>
      <c r="AN35" s="271"/>
      <c r="AO35" s="271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41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42</v>
      </c>
      <c r="U37" s="44"/>
      <c r="V37" s="44"/>
      <c r="W37" s="44"/>
      <c r="X37" s="279" t="s">
        <v>43</v>
      </c>
      <c r="Y37" s="280"/>
      <c r="Z37" s="280"/>
      <c r="AA37" s="280"/>
      <c r="AB37" s="280"/>
      <c r="AC37" s="44"/>
      <c r="AD37" s="44"/>
      <c r="AE37" s="44"/>
      <c r="AF37" s="44"/>
      <c r="AG37" s="44"/>
      <c r="AH37" s="44"/>
      <c r="AI37" s="44"/>
      <c r="AJ37" s="44"/>
      <c r="AK37" s="281">
        <f>AK29+AK31</f>
        <v>0</v>
      </c>
      <c r="AL37" s="280"/>
      <c r="AM37" s="280"/>
      <c r="AN37" s="280"/>
      <c r="AO37" s="282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"/>
    </row>
    <row r="40" spans="2:43" ht="13.5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2"/>
    </row>
    <row r="41" spans="2:43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2"/>
    </row>
    <row r="42" spans="2:43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2"/>
    </row>
    <row r="43" spans="2:43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2"/>
    </row>
    <row r="44" spans="2:43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2"/>
    </row>
    <row r="45" spans="2:43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2"/>
    </row>
    <row r="46" spans="2:43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2"/>
    </row>
    <row r="47" spans="2:43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2"/>
    </row>
    <row r="48" spans="2:43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2"/>
    </row>
    <row r="49" spans="2:43" s="1" customFormat="1" ht="15">
      <c r="B49" s="31"/>
      <c r="C49" s="32"/>
      <c r="D49" s="46" t="s">
        <v>44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45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1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2"/>
    </row>
    <row r="51" spans="2:43" ht="13.5">
      <c r="B51" s="21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2"/>
    </row>
    <row r="52" spans="2:43" ht="13.5">
      <c r="B52" s="21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2"/>
    </row>
    <row r="53" spans="2:43" ht="13.5">
      <c r="B53" s="21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2"/>
    </row>
    <row r="54" spans="2:43" ht="13.5">
      <c r="B54" s="21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2"/>
    </row>
    <row r="55" spans="2:43" ht="13.5">
      <c r="B55" s="21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2"/>
    </row>
    <row r="56" spans="2:43" ht="13.5">
      <c r="B56" s="21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2"/>
    </row>
    <row r="57" spans="2:43" ht="13.5">
      <c r="B57" s="21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2"/>
    </row>
    <row r="58" spans="2:43" s="1" customFormat="1" ht="15">
      <c r="B58" s="31"/>
      <c r="C58" s="32"/>
      <c r="D58" s="51" t="s">
        <v>46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47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46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47</v>
      </c>
      <c r="AN58" s="52"/>
      <c r="AO58" s="54"/>
      <c r="AP58" s="32"/>
      <c r="AQ58" s="33"/>
    </row>
    <row r="59" spans="2:43" ht="13.5"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2"/>
    </row>
    <row r="60" spans="2:43" s="1" customFormat="1" ht="15">
      <c r="B60" s="31"/>
      <c r="C60" s="32"/>
      <c r="D60" s="46" t="s">
        <v>48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49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1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2"/>
    </row>
    <row r="62" spans="2:43" ht="13.5">
      <c r="B62" s="21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2"/>
    </row>
    <row r="63" spans="2:43" ht="13.5">
      <c r="B63" s="21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2"/>
    </row>
    <row r="64" spans="2:43" ht="13.5">
      <c r="B64" s="21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2"/>
    </row>
    <row r="65" spans="2:43" ht="13.5">
      <c r="B65" s="21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2"/>
    </row>
    <row r="66" spans="2:43" ht="13.5">
      <c r="B66" s="21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2"/>
    </row>
    <row r="67" spans="2:43" ht="13.5">
      <c r="B67" s="21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2"/>
    </row>
    <row r="68" spans="2:43" ht="13.5">
      <c r="B68" s="21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2"/>
    </row>
    <row r="69" spans="2:43" s="1" customFormat="1" ht="15">
      <c r="B69" s="31"/>
      <c r="C69" s="32"/>
      <c r="D69" s="51" t="s">
        <v>46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47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46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47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" customHeight="1">
      <c r="B76" s="31"/>
      <c r="C76" s="266" t="s">
        <v>50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2017024a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276" t="str">
        <f>K6</f>
        <v>„Nové Sedlo – terénní úpravy výrobní zóny“</v>
      </c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77"/>
      <c r="AN78" s="277"/>
      <c r="AO78" s="277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20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22</v>
      </c>
      <c r="AJ80" s="32"/>
      <c r="AK80" s="32"/>
      <c r="AL80" s="32"/>
      <c r="AM80" s="69">
        <f>IF(AN8="","",AN8)</f>
        <v>42989</v>
      </c>
      <c r="AN80" s="32"/>
      <c r="AO80" s="32"/>
      <c r="AP80" s="32"/>
      <c r="AQ80" s="33"/>
    </row>
    <row r="81" spans="2:43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8" t="s">
        <v>23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27</v>
      </c>
      <c r="AJ82" s="32"/>
      <c r="AK82" s="32"/>
      <c r="AL82" s="32"/>
      <c r="AM82" s="263" t="str">
        <f>IF(E17="","",E17)</f>
        <v xml:space="preserve"> </v>
      </c>
      <c r="AN82" s="263"/>
      <c r="AO82" s="263"/>
      <c r="AP82" s="263"/>
      <c r="AQ82" s="33"/>
      <c r="AS82" s="259" t="s">
        <v>51</v>
      </c>
      <c r="AT82" s="260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8" t="s">
        <v>26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/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29</v>
      </c>
      <c r="AJ83" s="32"/>
      <c r="AK83" s="32"/>
      <c r="AL83" s="32"/>
      <c r="AM83" s="263" t="str">
        <f>IF(E20="","",E20)</f>
        <v xml:space="preserve"> </v>
      </c>
      <c r="AN83" s="263"/>
      <c r="AO83" s="263"/>
      <c r="AP83" s="263"/>
      <c r="AQ83" s="33"/>
      <c r="AS83" s="261"/>
      <c r="AT83" s="262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2:5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61"/>
      <c r="AT84" s="262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2:56" s="1" customFormat="1" ht="29.25" customHeight="1">
      <c r="B85" s="31"/>
      <c r="C85" s="272" t="s">
        <v>52</v>
      </c>
      <c r="D85" s="273"/>
      <c r="E85" s="273"/>
      <c r="F85" s="273"/>
      <c r="G85" s="273"/>
      <c r="H85" s="71"/>
      <c r="I85" s="274" t="s">
        <v>53</v>
      </c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4" t="s">
        <v>54</v>
      </c>
      <c r="AH85" s="273"/>
      <c r="AI85" s="273"/>
      <c r="AJ85" s="273"/>
      <c r="AK85" s="273"/>
      <c r="AL85" s="273"/>
      <c r="AM85" s="273"/>
      <c r="AN85" s="274" t="s">
        <v>55</v>
      </c>
      <c r="AO85" s="273"/>
      <c r="AP85" s="275"/>
      <c r="AQ85" s="33"/>
      <c r="AS85" s="72" t="s">
        <v>56</v>
      </c>
      <c r="AT85" s="73" t="s">
        <v>57</v>
      </c>
      <c r="AU85" s="73" t="s">
        <v>58</v>
      </c>
      <c r="AV85" s="73" t="s">
        <v>59</v>
      </c>
      <c r="AW85" s="73" t="s">
        <v>60</v>
      </c>
      <c r="AX85" s="73" t="s">
        <v>61</v>
      </c>
      <c r="AY85" s="73" t="s">
        <v>62</v>
      </c>
      <c r="AZ85" s="73" t="s">
        <v>63</v>
      </c>
      <c r="BA85" s="73" t="s">
        <v>64</v>
      </c>
      <c r="BB85" s="73" t="s">
        <v>65</v>
      </c>
      <c r="BC85" s="73" t="s">
        <v>66</v>
      </c>
      <c r="BD85" s="74" t="s">
        <v>67</v>
      </c>
    </row>
    <row r="86" spans="2:5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5" customHeight="1">
      <c r="B87" s="64"/>
      <c r="C87" s="76" t="s">
        <v>68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269">
        <f>SUM(AG88:AM96)</f>
        <v>0</v>
      </c>
      <c r="AH87" s="269"/>
      <c r="AI87" s="269"/>
      <c r="AJ87" s="269"/>
      <c r="AK87" s="269"/>
      <c r="AL87" s="269"/>
      <c r="AM87" s="269"/>
      <c r="AN87" s="250">
        <f>SUM(AN88:AP96)</f>
        <v>0</v>
      </c>
      <c r="AO87" s="250"/>
      <c r="AP87" s="250"/>
      <c r="AQ87" s="67"/>
      <c r="AR87" s="182"/>
      <c r="AS87" s="78"/>
      <c r="AT87" s="79"/>
      <c r="AU87" s="80"/>
      <c r="AV87" s="79"/>
      <c r="AW87" s="79"/>
      <c r="AX87" s="79"/>
      <c r="AY87" s="79"/>
      <c r="AZ87" s="79"/>
      <c r="BA87" s="79"/>
      <c r="BB87" s="79"/>
      <c r="BC87" s="79"/>
      <c r="BD87" s="81"/>
      <c r="BS87" s="82" t="s">
        <v>69</v>
      </c>
      <c r="BT87" s="82" t="s">
        <v>70</v>
      </c>
      <c r="BU87" s="83" t="s">
        <v>71</v>
      </c>
      <c r="BV87" s="82" t="s">
        <v>72</v>
      </c>
      <c r="BW87" s="82" t="s">
        <v>73</v>
      </c>
      <c r="BX87" s="82" t="s">
        <v>74</v>
      </c>
    </row>
    <row r="88" spans="1:76" s="5" customFormat="1" ht="22.5" customHeight="1">
      <c r="A88" s="84" t="s">
        <v>75</v>
      </c>
      <c r="B88" s="85"/>
      <c r="C88" s="86"/>
      <c r="D88" s="246">
        <v>1</v>
      </c>
      <c r="E88" s="246"/>
      <c r="F88" s="246"/>
      <c r="G88" s="246"/>
      <c r="H88" s="246"/>
      <c r="I88" s="87"/>
      <c r="J88" s="246" t="s">
        <v>76</v>
      </c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8">
        <f>'01 - Chodník '!M30</f>
        <v>0</v>
      </c>
      <c r="AH88" s="249"/>
      <c r="AI88" s="249"/>
      <c r="AJ88" s="249"/>
      <c r="AK88" s="249"/>
      <c r="AL88" s="249"/>
      <c r="AM88" s="249"/>
      <c r="AN88" s="248">
        <f>AG88*1.21</f>
        <v>0</v>
      </c>
      <c r="AO88" s="249"/>
      <c r="AP88" s="249"/>
      <c r="AQ88" s="88"/>
      <c r="AR88" s="182"/>
      <c r="AS88" s="89"/>
      <c r="AT88" s="90"/>
      <c r="AU88" s="91"/>
      <c r="AV88" s="90"/>
      <c r="AW88" s="90"/>
      <c r="AX88" s="90"/>
      <c r="AY88" s="90"/>
      <c r="AZ88" s="90"/>
      <c r="BA88" s="90"/>
      <c r="BB88" s="90"/>
      <c r="BC88" s="90"/>
      <c r="BD88" s="92"/>
      <c r="BT88" s="93" t="s">
        <v>77</v>
      </c>
      <c r="BV88" s="93" t="s">
        <v>72</v>
      </c>
      <c r="BW88" s="93" t="s">
        <v>78</v>
      </c>
      <c r="BX88" s="93" t="s">
        <v>73</v>
      </c>
    </row>
    <row r="89" spans="1:76" s="5" customFormat="1" ht="22.5" customHeight="1">
      <c r="A89" s="84" t="s">
        <v>75</v>
      </c>
      <c r="B89" s="85"/>
      <c r="C89" s="86"/>
      <c r="D89" s="246" t="s">
        <v>79</v>
      </c>
      <c r="E89" s="246"/>
      <c r="F89" s="246"/>
      <c r="G89" s="246"/>
      <c r="H89" s="246"/>
      <c r="I89" s="87"/>
      <c r="J89" s="247" t="s">
        <v>236</v>
      </c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8">
        <f>'02 - Komunikace dlažba pojezd'!M30</f>
        <v>0</v>
      </c>
      <c r="AH89" s="249"/>
      <c r="AI89" s="249"/>
      <c r="AJ89" s="249"/>
      <c r="AK89" s="249"/>
      <c r="AL89" s="249"/>
      <c r="AM89" s="249"/>
      <c r="AN89" s="248">
        <f aca="true" t="shared" si="0" ref="AN89:AN92">AG89*1.21</f>
        <v>0</v>
      </c>
      <c r="AO89" s="249"/>
      <c r="AP89" s="249"/>
      <c r="AQ89" s="88"/>
      <c r="AR89" s="182"/>
      <c r="AS89" s="89"/>
      <c r="AT89" s="90"/>
      <c r="AU89" s="91"/>
      <c r="AV89" s="90"/>
      <c r="AW89" s="90"/>
      <c r="AX89" s="90"/>
      <c r="AY89" s="90"/>
      <c r="AZ89" s="90"/>
      <c r="BA89" s="90"/>
      <c r="BB89" s="90"/>
      <c r="BC89" s="90"/>
      <c r="BD89" s="92"/>
      <c r="BT89" s="93" t="s">
        <v>77</v>
      </c>
      <c r="BV89" s="93" t="s">
        <v>72</v>
      </c>
      <c r="BW89" s="93" t="s">
        <v>81</v>
      </c>
      <c r="BX89" s="93" t="s">
        <v>73</v>
      </c>
    </row>
    <row r="90" spans="1:76" s="5" customFormat="1" ht="32.25" customHeight="1">
      <c r="A90" s="84" t="s">
        <v>75</v>
      </c>
      <c r="B90" s="85"/>
      <c r="C90" s="86"/>
      <c r="D90" s="246" t="s">
        <v>83</v>
      </c>
      <c r="E90" s="246"/>
      <c r="F90" s="246"/>
      <c r="G90" s="246"/>
      <c r="H90" s="246"/>
      <c r="I90" s="87"/>
      <c r="J90" s="247" t="s">
        <v>80</v>
      </c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159"/>
      <c r="AH90" s="258">
        <f>'03 - Komunikace'!N114</f>
        <v>0</v>
      </c>
      <c r="AI90" s="258"/>
      <c r="AJ90" s="258"/>
      <c r="AK90" s="258"/>
      <c r="AL90" s="258"/>
      <c r="AM90" s="258"/>
      <c r="AN90" s="248">
        <f>AH90*1.21</f>
        <v>0</v>
      </c>
      <c r="AO90" s="249"/>
      <c r="AP90" s="249"/>
      <c r="AQ90" s="88"/>
      <c r="AR90" s="182"/>
      <c r="AS90" s="89"/>
      <c r="AT90" s="90"/>
      <c r="AU90" s="91"/>
      <c r="AV90" s="90"/>
      <c r="AW90" s="90"/>
      <c r="AX90" s="90"/>
      <c r="AY90" s="90"/>
      <c r="AZ90" s="90"/>
      <c r="BA90" s="90"/>
      <c r="BB90" s="90"/>
      <c r="BC90" s="90"/>
      <c r="BD90" s="92"/>
      <c r="BT90" s="93" t="s">
        <v>77</v>
      </c>
      <c r="BV90" s="93" t="s">
        <v>72</v>
      </c>
      <c r="BW90" s="93" t="s">
        <v>82</v>
      </c>
      <c r="BX90" s="93" t="s">
        <v>73</v>
      </c>
    </row>
    <row r="91" spans="1:76" s="5" customFormat="1" ht="22.5" customHeight="1">
      <c r="A91" s="84" t="s">
        <v>75</v>
      </c>
      <c r="B91" s="85"/>
      <c r="C91" s="86"/>
      <c r="D91" s="246" t="s">
        <v>86</v>
      </c>
      <c r="E91" s="246"/>
      <c r="F91" s="246"/>
      <c r="G91" s="246"/>
      <c r="H91" s="246"/>
      <c r="I91" s="87"/>
      <c r="J91" s="246" t="s">
        <v>84</v>
      </c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8">
        <f>'04 - Opěrná zídka'!M30</f>
        <v>0</v>
      </c>
      <c r="AH91" s="249"/>
      <c r="AI91" s="249"/>
      <c r="AJ91" s="249"/>
      <c r="AK91" s="249"/>
      <c r="AL91" s="249"/>
      <c r="AM91" s="249"/>
      <c r="AN91" s="248">
        <f t="shared" si="0"/>
        <v>0</v>
      </c>
      <c r="AO91" s="249"/>
      <c r="AP91" s="249"/>
      <c r="AQ91" s="88"/>
      <c r="AR91" s="182"/>
      <c r="AS91" s="89"/>
      <c r="AT91" s="90"/>
      <c r="AU91" s="91"/>
      <c r="AV91" s="90"/>
      <c r="AW91" s="90"/>
      <c r="AX91" s="90"/>
      <c r="AY91" s="90"/>
      <c r="AZ91" s="90"/>
      <c r="BA91" s="90"/>
      <c r="BB91" s="90"/>
      <c r="BC91" s="90"/>
      <c r="BD91" s="92"/>
      <c r="BT91" s="93" t="s">
        <v>77</v>
      </c>
      <c r="BV91" s="93" t="s">
        <v>72</v>
      </c>
      <c r="BW91" s="93" t="s">
        <v>85</v>
      </c>
      <c r="BX91" s="93" t="s">
        <v>73</v>
      </c>
    </row>
    <row r="92" spans="1:76" s="5" customFormat="1" ht="22.5" customHeight="1">
      <c r="A92" s="84" t="s">
        <v>75</v>
      </c>
      <c r="B92" s="85"/>
      <c r="C92" s="86"/>
      <c r="D92" s="246" t="s">
        <v>244</v>
      </c>
      <c r="E92" s="246"/>
      <c r="F92" s="246"/>
      <c r="G92" s="246"/>
      <c r="H92" s="246"/>
      <c r="I92" s="87"/>
      <c r="J92" s="247" t="s">
        <v>245</v>
      </c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8">
        <f>'05 - Plochy zatravněné'!M30</f>
        <v>0</v>
      </c>
      <c r="AH92" s="249"/>
      <c r="AI92" s="249"/>
      <c r="AJ92" s="249"/>
      <c r="AK92" s="249"/>
      <c r="AL92" s="249"/>
      <c r="AM92" s="249"/>
      <c r="AN92" s="248">
        <f t="shared" si="0"/>
        <v>0</v>
      </c>
      <c r="AO92" s="249"/>
      <c r="AP92" s="249"/>
      <c r="AQ92" s="88"/>
      <c r="AR92" s="182"/>
      <c r="AS92" s="94"/>
      <c r="AT92" s="95"/>
      <c r="AU92" s="96"/>
      <c r="AV92" s="95"/>
      <c r="AW92" s="95"/>
      <c r="AX92" s="95"/>
      <c r="AY92" s="95"/>
      <c r="AZ92" s="95"/>
      <c r="BA92" s="95"/>
      <c r="BB92" s="95"/>
      <c r="BC92" s="95"/>
      <c r="BD92" s="97"/>
      <c r="BT92" s="93" t="s">
        <v>77</v>
      </c>
      <c r="BV92" s="93" t="s">
        <v>72</v>
      </c>
      <c r="BW92" s="93" t="s">
        <v>87</v>
      </c>
      <c r="BX92" s="93" t="s">
        <v>73</v>
      </c>
    </row>
    <row r="93" spans="1:76" s="5" customFormat="1" ht="22.5" customHeight="1">
      <c r="A93" s="84" t="s">
        <v>75</v>
      </c>
      <c r="B93" s="85"/>
      <c r="C93" s="86"/>
      <c r="D93" s="246" t="s">
        <v>246</v>
      </c>
      <c r="E93" s="246"/>
      <c r="F93" s="246"/>
      <c r="G93" s="246"/>
      <c r="H93" s="246"/>
      <c r="I93" s="160"/>
      <c r="J93" s="247" t="s">
        <v>247</v>
      </c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8">
        <f>'06 - Plochy z kačírku'!N89</f>
        <v>0</v>
      </c>
      <c r="AH93" s="249"/>
      <c r="AI93" s="249"/>
      <c r="AJ93" s="249"/>
      <c r="AK93" s="249"/>
      <c r="AL93" s="249"/>
      <c r="AM93" s="249"/>
      <c r="AN93" s="248">
        <f aca="true" t="shared" si="1" ref="AN93">AG93*1.21</f>
        <v>0</v>
      </c>
      <c r="AO93" s="249"/>
      <c r="AP93" s="249"/>
      <c r="AQ93" s="88"/>
      <c r="AR93" s="182"/>
      <c r="AS93" s="94"/>
      <c r="AT93" s="95"/>
      <c r="AU93" s="96"/>
      <c r="AV93" s="95"/>
      <c r="AW93" s="95"/>
      <c r="AX93" s="95"/>
      <c r="AY93" s="95"/>
      <c r="AZ93" s="95"/>
      <c r="BA93" s="95"/>
      <c r="BB93" s="95"/>
      <c r="BC93" s="95"/>
      <c r="BD93" s="97"/>
      <c r="BT93" s="93" t="s">
        <v>77</v>
      </c>
      <c r="BV93" s="93" t="s">
        <v>72</v>
      </c>
      <c r="BW93" s="93" t="s">
        <v>87</v>
      </c>
      <c r="BX93" s="93" t="s">
        <v>73</v>
      </c>
    </row>
    <row r="94" spans="1:76" s="5" customFormat="1" ht="22.5" customHeight="1">
      <c r="A94" s="84" t="s">
        <v>75</v>
      </c>
      <c r="B94" s="85"/>
      <c r="C94" s="86"/>
      <c r="D94" s="246" t="s">
        <v>272</v>
      </c>
      <c r="E94" s="246"/>
      <c r="F94" s="246"/>
      <c r="G94" s="246"/>
      <c r="H94" s="246"/>
      <c r="I94" s="170"/>
      <c r="J94" s="247" t="s">
        <v>273</v>
      </c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8">
        <f>'07 - Oprava šachet'!N89</f>
        <v>0</v>
      </c>
      <c r="AH94" s="249"/>
      <c r="AI94" s="249"/>
      <c r="AJ94" s="249"/>
      <c r="AK94" s="249"/>
      <c r="AL94" s="249"/>
      <c r="AM94" s="249"/>
      <c r="AN94" s="248">
        <f>AG94*1.21</f>
        <v>0</v>
      </c>
      <c r="AO94" s="249"/>
      <c r="AP94" s="249"/>
      <c r="AQ94" s="88"/>
      <c r="AR94" s="182"/>
      <c r="AS94" s="94"/>
      <c r="AT94" s="95"/>
      <c r="AU94" s="96"/>
      <c r="AV94" s="95"/>
      <c r="AW94" s="95"/>
      <c r="AX94" s="95"/>
      <c r="AY94" s="95"/>
      <c r="AZ94" s="95"/>
      <c r="BA94" s="95"/>
      <c r="BB94" s="95"/>
      <c r="BC94" s="95"/>
      <c r="BD94" s="97"/>
      <c r="BT94" s="93" t="s">
        <v>77</v>
      </c>
      <c r="BV94" s="93" t="s">
        <v>72</v>
      </c>
      <c r="BW94" s="93" t="s">
        <v>87</v>
      </c>
      <c r="BX94" s="93" t="s">
        <v>73</v>
      </c>
    </row>
    <row r="95" spans="1:76" s="5" customFormat="1" ht="22.5" customHeight="1">
      <c r="A95" s="84"/>
      <c r="B95" s="85"/>
      <c r="C95" s="86"/>
      <c r="D95" s="246" t="s">
        <v>322</v>
      </c>
      <c r="E95" s="246"/>
      <c r="F95" s="246"/>
      <c r="G95" s="246"/>
      <c r="H95" s="246"/>
      <c r="I95" s="192"/>
      <c r="J95" s="247" t="s">
        <v>323</v>
      </c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8">
        <f>'08 Optický kanál'!D33</f>
        <v>0</v>
      </c>
      <c r="AH95" s="249"/>
      <c r="AI95" s="249"/>
      <c r="AJ95" s="249"/>
      <c r="AK95" s="249"/>
      <c r="AL95" s="249"/>
      <c r="AM95" s="249"/>
      <c r="AN95" s="248">
        <f>AG95*1.21</f>
        <v>0</v>
      </c>
      <c r="AO95" s="249"/>
      <c r="AP95" s="249"/>
      <c r="AQ95" s="88"/>
      <c r="AR95" s="182"/>
      <c r="AS95" s="94"/>
      <c r="AT95" s="95"/>
      <c r="AU95" s="96"/>
      <c r="AV95" s="95"/>
      <c r="AW95" s="90"/>
      <c r="AX95" s="90"/>
      <c r="AY95" s="90"/>
      <c r="AZ95" s="90"/>
      <c r="BA95" s="90"/>
      <c r="BB95" s="90"/>
      <c r="BC95" s="90"/>
      <c r="BD95" s="90"/>
      <c r="BT95" s="93"/>
      <c r="BV95" s="93"/>
      <c r="BW95" s="93"/>
      <c r="BX95" s="93"/>
    </row>
    <row r="96" spans="1:76" s="5" customFormat="1" ht="22.5" customHeight="1">
      <c r="A96" s="84"/>
      <c r="B96" s="85"/>
      <c r="C96" s="86"/>
      <c r="D96" s="246" t="s">
        <v>325</v>
      </c>
      <c r="E96" s="246"/>
      <c r="F96" s="246"/>
      <c r="G96" s="246"/>
      <c r="H96" s="246"/>
      <c r="I96" s="192"/>
      <c r="J96" s="247" t="s">
        <v>326</v>
      </c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8">
        <f>'09 Soklová izolace'!N113</f>
        <v>0</v>
      </c>
      <c r="AH96" s="249"/>
      <c r="AI96" s="249"/>
      <c r="AJ96" s="249"/>
      <c r="AK96" s="249"/>
      <c r="AL96" s="249"/>
      <c r="AM96" s="249"/>
      <c r="AN96" s="248">
        <f>AG96*1.21</f>
        <v>0</v>
      </c>
      <c r="AO96" s="249"/>
      <c r="AP96" s="249"/>
      <c r="AQ96" s="88"/>
      <c r="AR96" s="182"/>
      <c r="AS96" s="94"/>
      <c r="AT96" s="95"/>
      <c r="AU96" s="96"/>
      <c r="AV96" s="95"/>
      <c r="AW96" s="90"/>
      <c r="AX96" s="90"/>
      <c r="AY96" s="90"/>
      <c r="AZ96" s="90"/>
      <c r="BA96" s="90"/>
      <c r="BB96" s="90"/>
      <c r="BC96" s="90"/>
      <c r="BD96" s="90"/>
      <c r="BT96" s="93"/>
      <c r="BV96" s="93"/>
      <c r="BW96" s="93"/>
      <c r="BX96" s="93"/>
    </row>
    <row r="97" spans="2:48" s="1" customFormat="1" ht="30" customHeight="1">
      <c r="B97" s="31"/>
      <c r="C97" s="76" t="s">
        <v>88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250">
        <f>'01 - Chodník '!N95+'02 - Komunikace dlažba pojezd'!N95+'03 - Komunikace'!N95+'04 - Opěrná zídka'!N94+'05 - Plochy zatravněné'!N94+'06 - Plochy z kačírku'!N95+'07 - Oprava šachet'!N94+'09 Soklová izolace'!N94</f>
        <v>0</v>
      </c>
      <c r="AH97" s="250"/>
      <c r="AI97" s="250"/>
      <c r="AJ97" s="250"/>
      <c r="AK97" s="250"/>
      <c r="AL97" s="250"/>
      <c r="AM97" s="250"/>
      <c r="AN97" s="250">
        <f>AG97*1.21</f>
        <v>0</v>
      </c>
      <c r="AO97" s="250"/>
      <c r="AP97" s="250"/>
      <c r="AQ97" s="33"/>
      <c r="AR97" s="182"/>
      <c r="AS97" s="72" t="s">
        <v>89</v>
      </c>
      <c r="AT97" s="73" t="s">
        <v>90</v>
      </c>
      <c r="AU97" s="73" t="s">
        <v>34</v>
      </c>
      <c r="AV97" s="74" t="s">
        <v>57</v>
      </c>
    </row>
    <row r="98" spans="2:48" s="1" customFormat="1" ht="10.9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3"/>
      <c r="AS98" s="98"/>
      <c r="AT98" s="52"/>
      <c r="AU98" s="52"/>
      <c r="AV98" s="54"/>
    </row>
    <row r="99" spans="2:44" s="1" customFormat="1" ht="30" customHeight="1">
      <c r="B99" s="31"/>
      <c r="C99" s="99" t="s">
        <v>91</v>
      </c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251">
        <f>AG97+AG87</f>
        <v>0</v>
      </c>
      <c r="AH99" s="251"/>
      <c r="AI99" s="251"/>
      <c r="AJ99" s="251"/>
      <c r="AK99" s="251"/>
      <c r="AL99" s="251"/>
      <c r="AM99" s="251"/>
      <c r="AN99" s="251">
        <f>AN87+AN97</f>
        <v>0</v>
      </c>
      <c r="AO99" s="251"/>
      <c r="AP99" s="251"/>
      <c r="AQ99" s="33"/>
      <c r="AR99" s="146"/>
    </row>
    <row r="100" spans="2:43" s="1" customFormat="1" ht="6.95" customHeight="1"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7"/>
    </row>
  </sheetData>
  <mergeCells count="77">
    <mergeCell ref="K6:AO6"/>
    <mergeCell ref="E23:AN23"/>
    <mergeCell ref="D93:H93"/>
    <mergeCell ref="J93:AF93"/>
    <mergeCell ref="AG93:AM93"/>
    <mergeCell ref="AN93:AP93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J89:AF89"/>
    <mergeCell ref="L35:O35"/>
    <mergeCell ref="W35:AE35"/>
    <mergeCell ref="AK35:AO35"/>
    <mergeCell ref="X37:AB37"/>
    <mergeCell ref="AK37:AO37"/>
    <mergeCell ref="W34:AE34"/>
    <mergeCell ref="AK34:AO34"/>
    <mergeCell ref="C85:G85"/>
    <mergeCell ref="I85:AF85"/>
    <mergeCell ref="AG85:AM85"/>
    <mergeCell ref="AN85:AP85"/>
    <mergeCell ref="C76:AP76"/>
    <mergeCell ref="L78:AO78"/>
    <mergeCell ref="AM82:AP82"/>
    <mergeCell ref="D92:H92"/>
    <mergeCell ref="J92:AF92"/>
    <mergeCell ref="AG87:AM87"/>
    <mergeCell ref="AN87:AP87"/>
    <mergeCell ref="AN90:AP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D89:H89"/>
    <mergeCell ref="AG99:AM99"/>
    <mergeCell ref="AN99:AP99"/>
    <mergeCell ref="AR2:BE2"/>
    <mergeCell ref="AN92:AP92"/>
    <mergeCell ref="AG92:AM92"/>
    <mergeCell ref="AN89:AP89"/>
    <mergeCell ref="AG89:AM89"/>
    <mergeCell ref="AK26:AO26"/>
    <mergeCell ref="AK27:AO27"/>
    <mergeCell ref="AK29:AO29"/>
    <mergeCell ref="AH90:AM90"/>
    <mergeCell ref="AS82:AT84"/>
    <mergeCell ref="AM83:AP83"/>
    <mergeCell ref="C2:AP2"/>
    <mergeCell ref="C4:AP4"/>
    <mergeCell ref="K5:AO5"/>
    <mergeCell ref="D94:H94"/>
    <mergeCell ref="J94:AF94"/>
    <mergeCell ref="AG94:AM94"/>
    <mergeCell ref="AN94:AP94"/>
    <mergeCell ref="AG97:AM97"/>
    <mergeCell ref="AN97:AP97"/>
    <mergeCell ref="D95:H95"/>
    <mergeCell ref="J95:AF95"/>
    <mergeCell ref="AG95:AM95"/>
    <mergeCell ref="AN95:AP95"/>
    <mergeCell ref="D96:H96"/>
    <mergeCell ref="J96:AF96"/>
    <mergeCell ref="AG96:AM96"/>
    <mergeCell ref="AN96:AP96"/>
  </mergeCells>
  <hyperlinks>
    <hyperlink ref="K1:S1" location="C2" display="1) Souhrnný list stavby"/>
    <hyperlink ref="W1:AF1" location="C87" display="2) Rekapitulace objektů"/>
    <hyperlink ref="A88" location="'01 - Chodník '!C2" display="/"/>
    <hyperlink ref="A89" location="'02 - Komunikace'!C2" display="/"/>
    <hyperlink ref="A90" location="'02a - Komunikace'!C2" display="/"/>
    <hyperlink ref="A91" location="'03 - Opěrná zídka'!C2" display="/"/>
    <hyperlink ref="A92" location="'04 - Plochy okolo budovy'!C2" display="/"/>
    <hyperlink ref="A93" location="'04 - Plochy okolo budovy'!C2" display="/"/>
    <hyperlink ref="A94" location="'04 - Plochy okolo budovy'!C2" display="/"/>
  </hyperlinks>
  <printOptions/>
  <pageMargins left="0.5833333" right="0.5833333" top="0.5" bottom="0.4666667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6"/>
  <sheetViews>
    <sheetView workbookViewId="0" topLeftCell="A109">
      <selection activeCell="L119" sqref="L119:M119"/>
    </sheetView>
  </sheetViews>
  <sheetFormatPr defaultColWidth="9.33203125" defaultRowHeight="13.5"/>
  <cols>
    <col min="1" max="1" width="8.33203125" style="193" customWidth="1"/>
    <col min="2" max="2" width="1.66796875" style="193" customWidth="1"/>
    <col min="3" max="3" width="4.16015625" style="193" customWidth="1"/>
    <col min="4" max="4" width="4.33203125" style="193" customWidth="1"/>
    <col min="5" max="5" width="17.16015625" style="193" customWidth="1"/>
    <col min="6" max="7" width="11.16015625" style="193" customWidth="1"/>
    <col min="8" max="8" width="12.5" style="193" customWidth="1"/>
    <col min="9" max="9" width="9.83203125" style="193" customWidth="1"/>
    <col min="10" max="10" width="5.16015625" style="193" customWidth="1"/>
    <col min="11" max="11" width="11.5" style="193" customWidth="1"/>
    <col min="12" max="12" width="12" style="193" customWidth="1"/>
    <col min="13" max="14" width="6" style="193" customWidth="1"/>
    <col min="15" max="15" width="2" style="193" customWidth="1"/>
    <col min="16" max="16" width="12.5" style="193" customWidth="1"/>
    <col min="17" max="17" width="4.16015625" style="193" customWidth="1"/>
    <col min="18" max="18" width="1.66796875" style="193" customWidth="1"/>
    <col min="19" max="19" width="16.83203125" style="193" customWidth="1"/>
    <col min="20" max="20" width="29.66015625" style="193" hidden="1" customWidth="1"/>
    <col min="21" max="21" width="16.33203125" style="193" hidden="1" customWidth="1"/>
    <col min="22" max="22" width="12.33203125" style="193" hidden="1" customWidth="1"/>
    <col min="23" max="23" width="16.33203125" style="193" hidden="1" customWidth="1"/>
    <col min="24" max="24" width="12.16015625" style="193" hidden="1" customWidth="1"/>
    <col min="25" max="25" width="15" style="193" hidden="1" customWidth="1"/>
    <col min="26" max="26" width="11" style="193" hidden="1" customWidth="1"/>
    <col min="27" max="27" width="15" style="193" hidden="1" customWidth="1"/>
    <col min="28" max="28" width="16.33203125" style="193" hidden="1" customWidth="1"/>
    <col min="29" max="29" width="11" style="193" customWidth="1"/>
    <col min="30" max="30" width="15" style="193" customWidth="1"/>
    <col min="31" max="31" width="16.33203125" style="193" customWidth="1"/>
    <col min="32" max="16384" width="9.33203125" style="193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78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2:18" ht="6.95" customHeight="1">
      <c r="B5" s="21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22"/>
    </row>
    <row r="6" spans="2:18" ht="25.35" customHeight="1">
      <c r="B6" s="21"/>
      <c r="C6" s="194"/>
      <c r="D6" s="200" t="s">
        <v>17</v>
      </c>
      <c r="E6" s="19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194"/>
      <c r="R6" s="22"/>
    </row>
    <row r="7" spans="2:18" s="1" customFormat="1" ht="32.85" customHeight="1">
      <c r="B7" s="31"/>
      <c r="C7" s="199"/>
      <c r="D7" s="27" t="s">
        <v>99</v>
      </c>
      <c r="E7" s="199"/>
      <c r="F7" s="283" t="s">
        <v>324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199"/>
      <c r="R7" s="33"/>
    </row>
    <row r="8" spans="2:18" s="1" customFormat="1" ht="14.45" customHeight="1">
      <c r="B8" s="31"/>
      <c r="C8" s="199"/>
      <c r="D8" s="200" t="s">
        <v>18</v>
      </c>
      <c r="E8" s="199"/>
      <c r="F8" s="197" t="s">
        <v>5</v>
      </c>
      <c r="G8" s="199"/>
      <c r="H8" s="199"/>
      <c r="I8" s="199"/>
      <c r="J8" s="199"/>
      <c r="K8" s="199"/>
      <c r="L8" s="199"/>
      <c r="M8" s="200" t="s">
        <v>19</v>
      </c>
      <c r="N8" s="199"/>
      <c r="O8" s="197" t="s">
        <v>5</v>
      </c>
      <c r="P8" s="199"/>
      <c r="Q8" s="199"/>
      <c r="R8" s="33"/>
    </row>
    <row r="9" spans="2:18" s="1" customFormat="1" ht="14.45" customHeight="1">
      <c r="B9" s="31"/>
      <c r="C9" s="199"/>
      <c r="D9" s="200" t="s">
        <v>20</v>
      </c>
      <c r="E9" s="199"/>
      <c r="F9" s="197" t="s">
        <v>21</v>
      </c>
      <c r="G9" s="199"/>
      <c r="H9" s="199"/>
      <c r="I9" s="199"/>
      <c r="J9" s="199"/>
      <c r="K9" s="199"/>
      <c r="L9" s="199"/>
      <c r="M9" s="200" t="s">
        <v>22</v>
      </c>
      <c r="N9" s="199"/>
      <c r="O9" s="299">
        <f>'Rekapitulace stavby'!AN8</f>
        <v>42989</v>
      </c>
      <c r="P9" s="299"/>
      <c r="Q9" s="199"/>
      <c r="R9" s="33"/>
    </row>
    <row r="10" spans="2:18" s="1" customFormat="1" ht="10.9" customHeight="1">
      <c r="B10" s="31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33"/>
    </row>
    <row r="11" spans="2:18" s="1" customFormat="1" ht="14.45" customHeight="1">
      <c r="B11" s="31"/>
      <c r="C11" s="199"/>
      <c r="D11" s="200" t="s">
        <v>23</v>
      </c>
      <c r="E11" s="199"/>
      <c r="F11" s="199"/>
      <c r="G11" s="199"/>
      <c r="H11" s="199"/>
      <c r="I11" s="199"/>
      <c r="J11" s="199"/>
      <c r="K11" s="199"/>
      <c r="L11" s="199"/>
      <c r="M11" s="200" t="s">
        <v>24</v>
      </c>
      <c r="N11" s="199"/>
      <c r="O11" s="268" t="str">
        <f>IF('Rekapitulace stavby'!AN10="","",'Rekapitulace stavby'!AN10)</f>
        <v/>
      </c>
      <c r="P11" s="268"/>
      <c r="Q11" s="199"/>
      <c r="R11" s="33"/>
    </row>
    <row r="12" spans="2:18" s="1" customFormat="1" ht="18" customHeight="1">
      <c r="B12" s="31"/>
      <c r="C12" s="199"/>
      <c r="D12" s="199"/>
      <c r="E12" s="197" t="str">
        <f>IF('Rekapitulace stavby'!E11="","",'Rekapitulace stavby'!E11)</f>
        <v xml:space="preserve"> </v>
      </c>
      <c r="F12" s="199"/>
      <c r="G12" s="199"/>
      <c r="H12" s="199"/>
      <c r="I12" s="199"/>
      <c r="J12" s="199"/>
      <c r="K12" s="199"/>
      <c r="L12" s="199"/>
      <c r="M12" s="200" t="s">
        <v>25</v>
      </c>
      <c r="N12" s="199"/>
      <c r="O12" s="268" t="str">
        <f>IF('Rekapitulace stavby'!AN11="","",'Rekapitulace stavby'!AN11)</f>
        <v/>
      </c>
      <c r="P12" s="268"/>
      <c r="Q12" s="199"/>
      <c r="R12" s="33"/>
    </row>
    <row r="13" spans="2:18" s="1" customFormat="1" ht="6.95" customHeight="1">
      <c r="B13" s="31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33"/>
    </row>
    <row r="14" spans="2:18" s="1" customFormat="1" ht="14.45" customHeight="1">
      <c r="B14" s="31"/>
      <c r="C14" s="199"/>
      <c r="D14" s="200" t="s">
        <v>26</v>
      </c>
      <c r="E14" s="199"/>
      <c r="F14" s="199"/>
      <c r="G14" s="199"/>
      <c r="H14" s="199"/>
      <c r="I14" s="199"/>
      <c r="J14" s="199"/>
      <c r="K14" s="199"/>
      <c r="L14" s="199"/>
      <c r="M14" s="200" t="s">
        <v>24</v>
      </c>
      <c r="N14" s="199"/>
      <c r="O14" s="268" t="str">
        <f>IF('Rekapitulace stavby'!AN13="","",'Rekapitulace stavby'!AN13)</f>
        <v/>
      </c>
      <c r="P14" s="268"/>
      <c r="Q14" s="199"/>
      <c r="R14" s="33"/>
    </row>
    <row r="15" spans="2:18" s="1" customFormat="1" ht="18" customHeight="1">
      <c r="B15" s="31"/>
      <c r="C15" s="199"/>
      <c r="D15" s="199"/>
      <c r="E15" s="197" t="str">
        <f>IF('Rekapitulace stavby'!E14="","",'Rekapitulace stavby'!E14)</f>
        <v/>
      </c>
      <c r="F15" s="199"/>
      <c r="G15" s="199"/>
      <c r="H15" s="199"/>
      <c r="I15" s="199"/>
      <c r="J15" s="199"/>
      <c r="K15" s="199"/>
      <c r="L15" s="199"/>
      <c r="M15" s="200" t="s">
        <v>25</v>
      </c>
      <c r="N15" s="199"/>
      <c r="O15" s="268" t="str">
        <f>IF('Rekapitulace stavby'!AN14="","",'Rekapitulace stavby'!AN14)</f>
        <v/>
      </c>
      <c r="P15" s="268"/>
      <c r="Q15" s="199"/>
      <c r="R15" s="33"/>
    </row>
    <row r="16" spans="2:18" s="1" customFormat="1" ht="6.95" customHeight="1">
      <c r="B16" s="31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33"/>
    </row>
    <row r="17" spans="2:18" s="1" customFormat="1" ht="14.45" customHeight="1">
      <c r="B17" s="31"/>
      <c r="C17" s="199"/>
      <c r="D17" s="200" t="s">
        <v>27</v>
      </c>
      <c r="E17" s="199"/>
      <c r="F17" s="199"/>
      <c r="G17" s="199"/>
      <c r="H17" s="199"/>
      <c r="I17" s="199"/>
      <c r="J17" s="199"/>
      <c r="K17" s="199"/>
      <c r="L17" s="199"/>
      <c r="M17" s="200" t="s">
        <v>24</v>
      </c>
      <c r="N17" s="199"/>
      <c r="O17" s="268" t="str">
        <f>IF('Rekapitulace stavby'!AN16="","",'Rekapitulace stavby'!AN16)</f>
        <v/>
      </c>
      <c r="P17" s="268"/>
      <c r="Q17" s="199"/>
      <c r="R17" s="33"/>
    </row>
    <row r="18" spans="2:18" s="1" customFormat="1" ht="18" customHeight="1">
      <c r="B18" s="31"/>
      <c r="C18" s="199"/>
      <c r="D18" s="199"/>
      <c r="E18" s="197" t="str">
        <f>IF('Rekapitulace stavby'!E17="","",'Rekapitulace stavby'!E17)</f>
        <v xml:space="preserve"> </v>
      </c>
      <c r="F18" s="199"/>
      <c r="G18" s="199"/>
      <c r="H18" s="199"/>
      <c r="I18" s="199"/>
      <c r="J18" s="199"/>
      <c r="K18" s="199"/>
      <c r="L18" s="199"/>
      <c r="M18" s="200" t="s">
        <v>25</v>
      </c>
      <c r="N18" s="199"/>
      <c r="O18" s="268" t="str">
        <f>IF('Rekapitulace stavby'!AN17="","",'Rekapitulace stavby'!AN17)</f>
        <v/>
      </c>
      <c r="P18" s="268"/>
      <c r="Q18" s="199"/>
      <c r="R18" s="33"/>
    </row>
    <row r="19" spans="2:18" s="1" customFormat="1" ht="6.95" customHeight="1">
      <c r="B19" s="31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33"/>
    </row>
    <row r="20" spans="2:18" s="1" customFormat="1" ht="14.45" customHeight="1">
      <c r="B20" s="31"/>
      <c r="C20" s="199"/>
      <c r="D20" s="200" t="s">
        <v>29</v>
      </c>
      <c r="E20" s="199"/>
      <c r="F20" s="199"/>
      <c r="G20" s="199"/>
      <c r="H20" s="199"/>
      <c r="I20" s="199"/>
      <c r="J20" s="199"/>
      <c r="K20" s="199"/>
      <c r="L20" s="199"/>
      <c r="M20" s="200" t="s">
        <v>24</v>
      </c>
      <c r="N20" s="199"/>
      <c r="O20" s="268" t="str">
        <f>IF('Rekapitulace stavby'!AN19="","",'Rekapitulace stavby'!AN19)</f>
        <v/>
      </c>
      <c r="P20" s="268"/>
      <c r="Q20" s="199"/>
      <c r="R20" s="33"/>
    </row>
    <row r="21" spans="2:18" s="1" customFormat="1" ht="18" customHeight="1">
      <c r="B21" s="31"/>
      <c r="C21" s="199"/>
      <c r="D21" s="199"/>
      <c r="E21" s="197" t="str">
        <f>IF('Rekapitulace stavby'!E20="","",'Rekapitulace stavby'!E20)</f>
        <v xml:space="preserve"> </v>
      </c>
      <c r="F21" s="199"/>
      <c r="G21" s="199"/>
      <c r="H21" s="199"/>
      <c r="I21" s="199"/>
      <c r="J21" s="199"/>
      <c r="K21" s="199"/>
      <c r="L21" s="199"/>
      <c r="M21" s="200" t="s">
        <v>25</v>
      </c>
      <c r="N21" s="199"/>
      <c r="O21" s="268" t="str">
        <f>IF('Rekapitulace stavby'!AN20="","",'Rekapitulace stavby'!AN20)</f>
        <v/>
      </c>
      <c r="P21" s="268"/>
      <c r="Q21" s="199"/>
      <c r="R21" s="33"/>
    </row>
    <row r="22" spans="2:18" s="1" customFormat="1" ht="6.95" customHeight="1">
      <c r="B22" s="31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33"/>
    </row>
    <row r="23" spans="2:18" s="1" customFormat="1" ht="14.45" customHeight="1">
      <c r="B23" s="31"/>
      <c r="C23" s="199"/>
      <c r="D23" s="200" t="s">
        <v>30</v>
      </c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33"/>
    </row>
    <row r="24" spans="2:18" s="1" customFormat="1" ht="22.5" customHeight="1">
      <c r="B24" s="31"/>
      <c r="C24" s="199"/>
      <c r="D24" s="199"/>
      <c r="E24" s="284" t="s">
        <v>5</v>
      </c>
      <c r="F24" s="284"/>
      <c r="G24" s="284"/>
      <c r="H24" s="284"/>
      <c r="I24" s="284"/>
      <c r="J24" s="284"/>
      <c r="K24" s="284"/>
      <c r="L24" s="284"/>
      <c r="M24" s="199"/>
      <c r="N24" s="199"/>
      <c r="O24" s="199"/>
      <c r="P24" s="199"/>
      <c r="Q24" s="199"/>
      <c r="R24" s="33"/>
    </row>
    <row r="25" spans="2:18" s="1" customFormat="1" ht="6.95" customHeight="1">
      <c r="B25" s="31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33"/>
    </row>
    <row r="26" spans="2:18" s="1" customFormat="1" ht="6.95" customHeight="1">
      <c r="B26" s="31"/>
      <c r="C26" s="199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99"/>
      <c r="R26" s="33"/>
    </row>
    <row r="27" spans="2:18" s="1" customFormat="1" ht="14.45" customHeight="1">
      <c r="B27" s="31"/>
      <c r="C27" s="199"/>
      <c r="D27" s="102" t="s">
        <v>101</v>
      </c>
      <c r="E27" s="199"/>
      <c r="F27" s="199"/>
      <c r="G27" s="199"/>
      <c r="H27" s="199"/>
      <c r="I27" s="199"/>
      <c r="J27" s="199"/>
      <c r="K27" s="199"/>
      <c r="L27" s="199"/>
      <c r="M27" s="254">
        <f>N88</f>
        <v>0</v>
      </c>
      <c r="N27" s="254"/>
      <c r="O27" s="254"/>
      <c r="P27" s="254"/>
      <c r="Q27" s="199"/>
      <c r="R27" s="33"/>
    </row>
    <row r="28" spans="2:18" s="1" customFormat="1" ht="14.45" customHeight="1">
      <c r="B28" s="31"/>
      <c r="C28" s="199"/>
      <c r="D28" s="30" t="s">
        <v>102</v>
      </c>
      <c r="E28" s="199"/>
      <c r="F28" s="199"/>
      <c r="G28" s="199"/>
      <c r="H28" s="199"/>
      <c r="I28" s="199"/>
      <c r="J28" s="199"/>
      <c r="K28" s="199"/>
      <c r="L28" s="199"/>
      <c r="M28" s="254">
        <f>N94</f>
        <v>0</v>
      </c>
      <c r="N28" s="254"/>
      <c r="O28" s="254"/>
      <c r="P28" s="254"/>
      <c r="Q28" s="199"/>
      <c r="R28" s="33"/>
    </row>
    <row r="29" spans="2:18" s="1" customFormat="1" ht="6.95" customHeight="1">
      <c r="B29" s="31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33"/>
    </row>
    <row r="30" spans="2:18" s="1" customFormat="1" ht="25.35" customHeight="1">
      <c r="B30" s="31"/>
      <c r="C30" s="199"/>
      <c r="D30" s="103" t="s">
        <v>33</v>
      </c>
      <c r="E30" s="199"/>
      <c r="F30" s="199"/>
      <c r="G30" s="199"/>
      <c r="H30" s="199"/>
      <c r="I30" s="199"/>
      <c r="J30" s="199"/>
      <c r="K30" s="199"/>
      <c r="L30" s="199"/>
      <c r="M30" s="316">
        <f>ROUND(M27+M28,2)</f>
        <v>0</v>
      </c>
      <c r="N30" s="304"/>
      <c r="O30" s="304"/>
      <c r="P30" s="304"/>
      <c r="Q30" s="199"/>
      <c r="R30" s="33"/>
    </row>
    <row r="31" spans="2:18" s="1" customFormat="1" ht="6.95" customHeight="1">
      <c r="B31" s="31"/>
      <c r="C31" s="199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99"/>
      <c r="R31" s="33"/>
    </row>
    <row r="32" spans="2:18" s="1" customFormat="1" ht="14.45" customHeight="1">
      <c r="B32" s="31"/>
      <c r="C32" s="199"/>
      <c r="D32" s="195" t="s">
        <v>34</v>
      </c>
      <c r="E32" s="195" t="s">
        <v>35</v>
      </c>
      <c r="F32" s="196">
        <v>0.21</v>
      </c>
      <c r="G32" s="104" t="s">
        <v>36</v>
      </c>
      <c r="H32" s="315">
        <f>M30</f>
        <v>0</v>
      </c>
      <c r="I32" s="304"/>
      <c r="J32" s="304"/>
      <c r="K32" s="199"/>
      <c r="L32" s="199"/>
      <c r="M32" s="315">
        <f>H32/100*21</f>
        <v>0</v>
      </c>
      <c r="N32" s="304"/>
      <c r="O32" s="304"/>
      <c r="P32" s="304"/>
      <c r="Q32" s="199"/>
      <c r="R32" s="33"/>
    </row>
    <row r="33" spans="2:18" s="1" customFormat="1" ht="14.45" customHeight="1">
      <c r="B33" s="31"/>
      <c r="C33" s="199"/>
      <c r="D33" s="199"/>
      <c r="E33" s="195" t="s">
        <v>37</v>
      </c>
      <c r="F33" s="196">
        <v>0.15</v>
      </c>
      <c r="G33" s="104" t="s">
        <v>36</v>
      </c>
      <c r="H33" s="315">
        <f>ROUND((SUM(BF94:BF95)+SUM(BF113:BF125)),2)</f>
        <v>0</v>
      </c>
      <c r="I33" s="304"/>
      <c r="J33" s="304"/>
      <c r="K33" s="199"/>
      <c r="L33" s="199"/>
      <c r="M33" s="315">
        <f>ROUND(ROUND((SUM(BF94:BF95)+SUM(BF113:BF125)),2)*F33,2)</f>
        <v>0</v>
      </c>
      <c r="N33" s="304"/>
      <c r="O33" s="304"/>
      <c r="P33" s="304"/>
      <c r="Q33" s="199"/>
      <c r="R33" s="33"/>
    </row>
    <row r="34" spans="2:18" s="1" customFormat="1" ht="14.45" customHeight="1" hidden="1">
      <c r="B34" s="31"/>
      <c r="C34" s="199"/>
      <c r="D34" s="199"/>
      <c r="E34" s="195" t="s">
        <v>38</v>
      </c>
      <c r="F34" s="196">
        <v>0.21</v>
      </c>
      <c r="G34" s="104" t="s">
        <v>36</v>
      </c>
      <c r="H34" s="315">
        <f>ROUND((SUM(BG94:BG95)+SUM(BG113:BG125)),2)</f>
        <v>0</v>
      </c>
      <c r="I34" s="304"/>
      <c r="J34" s="304"/>
      <c r="K34" s="199"/>
      <c r="L34" s="199"/>
      <c r="M34" s="315">
        <v>0</v>
      </c>
      <c r="N34" s="304"/>
      <c r="O34" s="304"/>
      <c r="P34" s="304"/>
      <c r="Q34" s="199"/>
      <c r="R34" s="33"/>
    </row>
    <row r="35" spans="2:18" s="1" customFormat="1" ht="14.45" customHeight="1" hidden="1">
      <c r="B35" s="31"/>
      <c r="C35" s="199"/>
      <c r="D35" s="199"/>
      <c r="E35" s="195" t="s">
        <v>39</v>
      </c>
      <c r="F35" s="196">
        <v>0.15</v>
      </c>
      <c r="G35" s="104" t="s">
        <v>36</v>
      </c>
      <c r="H35" s="315">
        <f>ROUND((SUM(BH94:BH95)+SUM(BH113:BH125)),2)</f>
        <v>0</v>
      </c>
      <c r="I35" s="304"/>
      <c r="J35" s="304"/>
      <c r="K35" s="199"/>
      <c r="L35" s="199"/>
      <c r="M35" s="315">
        <v>0</v>
      </c>
      <c r="N35" s="304"/>
      <c r="O35" s="304"/>
      <c r="P35" s="304"/>
      <c r="Q35" s="199"/>
      <c r="R35" s="33"/>
    </row>
    <row r="36" spans="2:18" s="1" customFormat="1" ht="14.45" customHeight="1" hidden="1">
      <c r="B36" s="31"/>
      <c r="C36" s="199"/>
      <c r="D36" s="199"/>
      <c r="E36" s="195" t="s">
        <v>40</v>
      </c>
      <c r="F36" s="196">
        <v>0</v>
      </c>
      <c r="G36" s="104" t="s">
        <v>36</v>
      </c>
      <c r="H36" s="315">
        <f>ROUND((SUM(BI94:BI95)+SUM(BI113:BI125)),2)</f>
        <v>0</v>
      </c>
      <c r="I36" s="304"/>
      <c r="J36" s="304"/>
      <c r="K36" s="199"/>
      <c r="L36" s="199"/>
      <c r="M36" s="315">
        <v>0</v>
      </c>
      <c r="N36" s="304"/>
      <c r="O36" s="304"/>
      <c r="P36" s="304"/>
      <c r="Q36" s="199"/>
      <c r="R36" s="33"/>
    </row>
    <row r="37" spans="2:18" s="1" customFormat="1" ht="6.95" customHeight="1">
      <c r="B37" s="31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33"/>
    </row>
    <row r="38" spans="2:18" s="1" customFormat="1" ht="25.35" customHeight="1">
      <c r="B38" s="31"/>
      <c r="C38" s="203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203"/>
      <c r="R38" s="33"/>
    </row>
    <row r="39" spans="2:18" s="1" customFormat="1" ht="14.45" customHeight="1">
      <c r="B39" s="31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33"/>
    </row>
    <row r="40" spans="2:18" s="1" customFormat="1" ht="14.45" customHeight="1">
      <c r="B40" s="31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33"/>
    </row>
    <row r="41" spans="2:18" ht="13.5">
      <c r="B41" s="21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22"/>
    </row>
    <row r="42" spans="2:18" ht="13.5">
      <c r="B42" s="21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22"/>
    </row>
    <row r="43" spans="2:18" ht="13.5">
      <c r="B43" s="21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22"/>
    </row>
    <row r="44" spans="2:18" ht="13.5">
      <c r="B44" s="21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22"/>
    </row>
    <row r="45" spans="2:18" ht="13.5">
      <c r="B45" s="21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22"/>
    </row>
    <row r="46" spans="2:18" ht="13.5">
      <c r="B46" s="21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22"/>
    </row>
    <row r="47" spans="2:18" ht="13.5">
      <c r="B47" s="21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22"/>
    </row>
    <row r="48" spans="2:18" ht="13.5">
      <c r="B48" s="21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22"/>
    </row>
    <row r="49" spans="2:18" ht="13.5">
      <c r="B49" s="21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22"/>
    </row>
    <row r="50" spans="2:18" s="1" customFormat="1" ht="15">
      <c r="B50" s="31"/>
      <c r="C50" s="199"/>
      <c r="D50" s="46" t="s">
        <v>44</v>
      </c>
      <c r="E50" s="47"/>
      <c r="F50" s="47"/>
      <c r="G50" s="47"/>
      <c r="H50" s="48"/>
      <c r="I50" s="199"/>
      <c r="J50" s="46" t="s">
        <v>45</v>
      </c>
      <c r="K50" s="47"/>
      <c r="L50" s="47"/>
      <c r="M50" s="47"/>
      <c r="N50" s="47"/>
      <c r="O50" s="47"/>
      <c r="P50" s="48"/>
      <c r="Q50" s="199"/>
      <c r="R50" s="33"/>
    </row>
    <row r="51" spans="2:18" ht="13.5">
      <c r="B51" s="21"/>
      <c r="C51" s="194"/>
      <c r="D51" s="49"/>
      <c r="E51" s="194"/>
      <c r="F51" s="194"/>
      <c r="G51" s="194"/>
      <c r="H51" s="50"/>
      <c r="I51" s="194"/>
      <c r="J51" s="49"/>
      <c r="K51" s="194"/>
      <c r="L51" s="194"/>
      <c r="M51" s="194"/>
      <c r="N51" s="194"/>
      <c r="O51" s="194"/>
      <c r="P51" s="50"/>
      <c r="Q51" s="194"/>
      <c r="R51" s="22"/>
    </row>
    <row r="52" spans="2:18" ht="13.5">
      <c r="B52" s="21"/>
      <c r="C52" s="194"/>
      <c r="D52" s="49"/>
      <c r="E52" s="194"/>
      <c r="F52" s="194"/>
      <c r="G52" s="194"/>
      <c r="H52" s="50"/>
      <c r="I52" s="194"/>
      <c r="J52" s="49"/>
      <c r="K52" s="194"/>
      <c r="L52" s="194"/>
      <c r="M52" s="194"/>
      <c r="N52" s="194"/>
      <c r="O52" s="194"/>
      <c r="P52" s="50"/>
      <c r="Q52" s="194"/>
      <c r="R52" s="22"/>
    </row>
    <row r="53" spans="2:18" ht="13.5">
      <c r="B53" s="21"/>
      <c r="C53" s="194"/>
      <c r="D53" s="49"/>
      <c r="E53" s="194"/>
      <c r="F53" s="194"/>
      <c r="G53" s="194"/>
      <c r="H53" s="50"/>
      <c r="I53" s="194"/>
      <c r="J53" s="49"/>
      <c r="K53" s="194"/>
      <c r="L53" s="194"/>
      <c r="M53" s="194"/>
      <c r="N53" s="194"/>
      <c r="O53" s="194"/>
      <c r="P53" s="50"/>
      <c r="Q53" s="194"/>
      <c r="R53" s="22"/>
    </row>
    <row r="54" spans="2:18" ht="13.5">
      <c r="B54" s="21"/>
      <c r="C54" s="194"/>
      <c r="D54" s="49"/>
      <c r="E54" s="194"/>
      <c r="F54" s="194"/>
      <c r="G54" s="194"/>
      <c r="H54" s="50"/>
      <c r="I54" s="194"/>
      <c r="J54" s="49"/>
      <c r="K54" s="194"/>
      <c r="L54" s="194"/>
      <c r="M54" s="194"/>
      <c r="N54" s="194"/>
      <c r="O54" s="194"/>
      <c r="P54" s="50"/>
      <c r="Q54" s="194"/>
      <c r="R54" s="22"/>
    </row>
    <row r="55" spans="2:18" ht="13.5">
      <c r="B55" s="21"/>
      <c r="C55" s="194"/>
      <c r="D55" s="49"/>
      <c r="E55" s="194"/>
      <c r="F55" s="194"/>
      <c r="G55" s="194"/>
      <c r="H55" s="50"/>
      <c r="I55" s="194"/>
      <c r="J55" s="49"/>
      <c r="K55" s="194"/>
      <c r="L55" s="194"/>
      <c r="M55" s="194"/>
      <c r="N55" s="194"/>
      <c r="O55" s="194"/>
      <c r="P55" s="50"/>
      <c r="Q55" s="194"/>
      <c r="R55" s="22"/>
    </row>
    <row r="56" spans="2:18" ht="13.5">
      <c r="B56" s="21"/>
      <c r="C56" s="194"/>
      <c r="D56" s="49"/>
      <c r="E56" s="194"/>
      <c r="F56" s="194"/>
      <c r="G56" s="194"/>
      <c r="H56" s="50"/>
      <c r="I56" s="194"/>
      <c r="J56" s="49"/>
      <c r="K56" s="194"/>
      <c r="L56" s="194"/>
      <c r="M56" s="194"/>
      <c r="N56" s="194"/>
      <c r="O56" s="194"/>
      <c r="P56" s="50"/>
      <c r="Q56" s="194"/>
      <c r="R56" s="22"/>
    </row>
    <row r="57" spans="2:18" ht="13.5">
      <c r="B57" s="21"/>
      <c r="C57" s="194"/>
      <c r="D57" s="49"/>
      <c r="E57" s="194"/>
      <c r="F57" s="194"/>
      <c r="G57" s="194"/>
      <c r="H57" s="50"/>
      <c r="I57" s="194"/>
      <c r="J57" s="49"/>
      <c r="K57" s="194"/>
      <c r="L57" s="194"/>
      <c r="M57" s="194"/>
      <c r="N57" s="194"/>
      <c r="O57" s="194"/>
      <c r="P57" s="50"/>
      <c r="Q57" s="194"/>
      <c r="R57" s="22"/>
    </row>
    <row r="58" spans="2:18" ht="13.5">
      <c r="B58" s="21"/>
      <c r="C58" s="194"/>
      <c r="D58" s="49"/>
      <c r="E58" s="194"/>
      <c r="F58" s="194"/>
      <c r="G58" s="194"/>
      <c r="H58" s="50"/>
      <c r="I58" s="194"/>
      <c r="J58" s="49"/>
      <c r="K58" s="194"/>
      <c r="L58" s="194"/>
      <c r="M58" s="194"/>
      <c r="N58" s="194"/>
      <c r="O58" s="194"/>
      <c r="P58" s="50"/>
      <c r="Q58" s="194"/>
      <c r="R58" s="22"/>
    </row>
    <row r="59" spans="2:18" s="1" customFormat="1" ht="15">
      <c r="B59" s="31"/>
      <c r="C59" s="199"/>
      <c r="D59" s="51" t="s">
        <v>46</v>
      </c>
      <c r="E59" s="52"/>
      <c r="F59" s="52"/>
      <c r="G59" s="53" t="s">
        <v>47</v>
      </c>
      <c r="H59" s="54"/>
      <c r="I59" s="199"/>
      <c r="J59" s="51" t="s">
        <v>46</v>
      </c>
      <c r="K59" s="52"/>
      <c r="L59" s="52"/>
      <c r="M59" s="52"/>
      <c r="N59" s="53" t="s">
        <v>47</v>
      </c>
      <c r="O59" s="52"/>
      <c r="P59" s="54"/>
      <c r="Q59" s="199"/>
      <c r="R59" s="33"/>
    </row>
    <row r="60" spans="2:18" ht="13.5">
      <c r="B60" s="21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22"/>
    </row>
    <row r="61" spans="2:18" s="1" customFormat="1" ht="15">
      <c r="B61" s="31"/>
      <c r="C61" s="199"/>
      <c r="D61" s="46" t="s">
        <v>48</v>
      </c>
      <c r="E61" s="47"/>
      <c r="F61" s="47"/>
      <c r="G61" s="47"/>
      <c r="H61" s="48"/>
      <c r="I61" s="199"/>
      <c r="J61" s="46" t="s">
        <v>49</v>
      </c>
      <c r="K61" s="47"/>
      <c r="L61" s="47"/>
      <c r="M61" s="47"/>
      <c r="N61" s="47"/>
      <c r="O61" s="47"/>
      <c r="P61" s="48"/>
      <c r="Q61" s="199"/>
      <c r="R61" s="33"/>
    </row>
    <row r="62" spans="2:18" ht="13.5">
      <c r="B62" s="21"/>
      <c r="C62" s="194"/>
      <c r="D62" s="49"/>
      <c r="E62" s="194"/>
      <c r="F62" s="194"/>
      <c r="G62" s="194"/>
      <c r="H62" s="50"/>
      <c r="I62" s="194"/>
      <c r="J62" s="49"/>
      <c r="K62" s="194"/>
      <c r="L62" s="194"/>
      <c r="M62" s="194"/>
      <c r="N62" s="194"/>
      <c r="O62" s="194"/>
      <c r="P62" s="50"/>
      <c r="Q62" s="194"/>
      <c r="R62" s="22"/>
    </row>
    <row r="63" spans="2:18" ht="13.5">
      <c r="B63" s="21"/>
      <c r="C63" s="194"/>
      <c r="D63" s="49"/>
      <c r="E63" s="194"/>
      <c r="F63" s="194"/>
      <c r="G63" s="194"/>
      <c r="H63" s="50"/>
      <c r="I63" s="194"/>
      <c r="J63" s="49"/>
      <c r="K63" s="194"/>
      <c r="L63" s="194"/>
      <c r="M63" s="194"/>
      <c r="N63" s="194"/>
      <c r="O63" s="194"/>
      <c r="P63" s="50"/>
      <c r="Q63" s="194"/>
      <c r="R63" s="22"/>
    </row>
    <row r="64" spans="2:18" ht="13.5">
      <c r="B64" s="21"/>
      <c r="C64" s="194"/>
      <c r="D64" s="49"/>
      <c r="E64" s="194"/>
      <c r="F64" s="194"/>
      <c r="G64" s="194"/>
      <c r="H64" s="50"/>
      <c r="I64" s="194"/>
      <c r="J64" s="49"/>
      <c r="K64" s="194"/>
      <c r="L64" s="194"/>
      <c r="M64" s="194"/>
      <c r="N64" s="194"/>
      <c r="O64" s="194"/>
      <c r="P64" s="50"/>
      <c r="Q64" s="194"/>
      <c r="R64" s="22"/>
    </row>
    <row r="65" spans="2:18" ht="13.5">
      <c r="B65" s="21"/>
      <c r="C65" s="194"/>
      <c r="D65" s="49"/>
      <c r="E65" s="194"/>
      <c r="F65" s="194"/>
      <c r="G65" s="194"/>
      <c r="H65" s="50"/>
      <c r="I65" s="194"/>
      <c r="J65" s="49"/>
      <c r="K65" s="194"/>
      <c r="L65" s="194"/>
      <c r="M65" s="194"/>
      <c r="N65" s="194"/>
      <c r="O65" s="194"/>
      <c r="P65" s="50"/>
      <c r="Q65" s="194"/>
      <c r="R65" s="22"/>
    </row>
    <row r="66" spans="2:18" ht="13.5">
      <c r="B66" s="21"/>
      <c r="C66" s="194"/>
      <c r="D66" s="49"/>
      <c r="E66" s="194"/>
      <c r="F66" s="194"/>
      <c r="G66" s="194"/>
      <c r="H66" s="50"/>
      <c r="I66" s="194"/>
      <c r="J66" s="49"/>
      <c r="K66" s="194"/>
      <c r="L66" s="194"/>
      <c r="M66" s="194"/>
      <c r="N66" s="194"/>
      <c r="O66" s="194"/>
      <c r="P66" s="50"/>
      <c r="Q66" s="194"/>
      <c r="R66" s="22"/>
    </row>
    <row r="67" spans="2:18" ht="13.5">
      <c r="B67" s="21"/>
      <c r="C67" s="194"/>
      <c r="D67" s="49"/>
      <c r="E67" s="194"/>
      <c r="F67" s="194"/>
      <c r="G67" s="194"/>
      <c r="H67" s="50"/>
      <c r="I67" s="194"/>
      <c r="J67" s="49"/>
      <c r="K67" s="194"/>
      <c r="L67" s="194"/>
      <c r="M67" s="194"/>
      <c r="N67" s="194"/>
      <c r="O67" s="194"/>
      <c r="P67" s="50"/>
      <c r="Q67" s="194"/>
      <c r="R67" s="22"/>
    </row>
    <row r="68" spans="2:18" ht="13.5">
      <c r="B68" s="21"/>
      <c r="C68" s="194"/>
      <c r="D68" s="49"/>
      <c r="E68" s="194"/>
      <c r="F68" s="194"/>
      <c r="G68" s="194"/>
      <c r="H68" s="50"/>
      <c r="I68" s="194"/>
      <c r="J68" s="49"/>
      <c r="K68" s="194"/>
      <c r="L68" s="194"/>
      <c r="M68" s="194"/>
      <c r="N68" s="194"/>
      <c r="O68" s="194"/>
      <c r="P68" s="50"/>
      <c r="Q68" s="194"/>
      <c r="R68" s="22"/>
    </row>
    <row r="69" spans="2:18" ht="13.5">
      <c r="B69" s="21"/>
      <c r="C69" s="194"/>
      <c r="D69" s="49"/>
      <c r="E69" s="194"/>
      <c r="F69" s="194"/>
      <c r="G69" s="194"/>
      <c r="H69" s="50"/>
      <c r="I69" s="194"/>
      <c r="J69" s="49"/>
      <c r="K69" s="194"/>
      <c r="L69" s="194"/>
      <c r="M69" s="194"/>
      <c r="N69" s="194"/>
      <c r="O69" s="194"/>
      <c r="P69" s="50"/>
      <c r="Q69" s="194"/>
      <c r="R69" s="22"/>
    </row>
    <row r="70" spans="2:18" s="1" customFormat="1" ht="15">
      <c r="B70" s="31"/>
      <c r="C70" s="199"/>
      <c r="D70" s="51" t="s">
        <v>46</v>
      </c>
      <c r="E70" s="52"/>
      <c r="F70" s="52"/>
      <c r="G70" s="53" t="s">
        <v>47</v>
      </c>
      <c r="H70" s="54"/>
      <c r="I70" s="199"/>
      <c r="J70" s="51" t="s">
        <v>46</v>
      </c>
      <c r="K70" s="52"/>
      <c r="L70" s="52"/>
      <c r="M70" s="52"/>
      <c r="N70" s="53" t="s">
        <v>47</v>
      </c>
      <c r="O70" s="52"/>
      <c r="P70" s="54"/>
      <c r="Q70" s="199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33"/>
    </row>
    <row r="78" spans="2:18" s="1" customFormat="1" ht="30" customHeight="1">
      <c r="B78" s="31"/>
      <c r="C78" s="200" t="s">
        <v>17</v>
      </c>
      <c r="D78" s="199"/>
      <c r="E78" s="199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199"/>
      <c r="R78" s="33"/>
    </row>
    <row r="79" spans="2:18" s="1" customFormat="1" ht="36.95" customHeight="1">
      <c r="B79" s="31"/>
      <c r="C79" s="65" t="s">
        <v>99</v>
      </c>
      <c r="D79" s="199"/>
      <c r="E79" s="199"/>
      <c r="F79" s="276" t="str">
        <f>F7</f>
        <v>09 soklová izolace okolo pův. kotelny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199"/>
      <c r="R79" s="33"/>
    </row>
    <row r="80" spans="2:18" s="1" customFormat="1" ht="6.95" customHeight="1">
      <c r="B80" s="31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33"/>
    </row>
    <row r="81" spans="2:18" s="1" customFormat="1" ht="18" customHeight="1">
      <c r="B81" s="31"/>
      <c r="C81" s="200" t="s">
        <v>20</v>
      </c>
      <c r="D81" s="199"/>
      <c r="E81" s="199"/>
      <c r="F81" s="197" t="str">
        <f>F9</f>
        <v xml:space="preserve"> </v>
      </c>
      <c r="G81" s="199"/>
      <c r="H81" s="199"/>
      <c r="I81" s="199"/>
      <c r="J81" s="199"/>
      <c r="K81" s="200" t="s">
        <v>22</v>
      </c>
      <c r="L81" s="199"/>
      <c r="M81" s="299">
        <f>IF(O9="","",O9)</f>
        <v>42989</v>
      </c>
      <c r="N81" s="299"/>
      <c r="O81" s="299"/>
      <c r="P81" s="299"/>
      <c r="Q81" s="199"/>
      <c r="R81" s="33"/>
    </row>
    <row r="82" spans="2:18" s="1" customFormat="1" ht="6.95" customHeight="1">
      <c r="B82" s="31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33"/>
    </row>
    <row r="83" spans="2:18" s="1" customFormat="1" ht="15">
      <c r="B83" s="31"/>
      <c r="C83" s="200" t="s">
        <v>23</v>
      </c>
      <c r="D83" s="199"/>
      <c r="E83" s="199"/>
      <c r="F83" s="197" t="str">
        <f>E12</f>
        <v xml:space="preserve"> </v>
      </c>
      <c r="G83" s="199"/>
      <c r="H83" s="199"/>
      <c r="I83" s="199"/>
      <c r="J83" s="199"/>
      <c r="K83" s="200" t="s">
        <v>27</v>
      </c>
      <c r="L83" s="199"/>
      <c r="M83" s="268" t="str">
        <f>E18</f>
        <v xml:space="preserve"> </v>
      </c>
      <c r="N83" s="268"/>
      <c r="O83" s="268"/>
      <c r="P83" s="268"/>
      <c r="Q83" s="268"/>
      <c r="R83" s="33"/>
    </row>
    <row r="84" spans="2:18" s="1" customFormat="1" ht="14.45" customHeight="1">
      <c r="B84" s="31"/>
      <c r="C84" s="200" t="s">
        <v>26</v>
      </c>
      <c r="D84" s="199"/>
      <c r="E84" s="199"/>
      <c r="F84" s="197"/>
      <c r="G84" s="199"/>
      <c r="H84" s="199"/>
      <c r="I84" s="199"/>
      <c r="J84" s="199"/>
      <c r="K84" s="200" t="s">
        <v>29</v>
      </c>
      <c r="L84" s="199"/>
      <c r="M84" s="268" t="str">
        <f>E21</f>
        <v xml:space="preserve"> </v>
      </c>
      <c r="N84" s="268"/>
      <c r="O84" s="268"/>
      <c r="P84" s="268"/>
      <c r="Q84" s="268"/>
      <c r="R84" s="33"/>
    </row>
    <row r="85" spans="2:18" s="1" customFormat="1" ht="10.35" customHeight="1">
      <c r="B85" s="31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33"/>
    </row>
    <row r="86" spans="2:18" s="1" customFormat="1" ht="29.25" customHeight="1">
      <c r="B86" s="31"/>
      <c r="C86" s="310" t="s">
        <v>104</v>
      </c>
      <c r="D86" s="311"/>
      <c r="E86" s="311"/>
      <c r="F86" s="311"/>
      <c r="G86" s="311"/>
      <c r="H86" s="203"/>
      <c r="I86" s="203"/>
      <c r="J86" s="203"/>
      <c r="K86" s="203"/>
      <c r="L86" s="203"/>
      <c r="M86" s="203"/>
      <c r="N86" s="310" t="s">
        <v>105</v>
      </c>
      <c r="O86" s="311"/>
      <c r="P86" s="311"/>
      <c r="Q86" s="311"/>
      <c r="R86" s="33"/>
    </row>
    <row r="87" spans="2:18" s="1" customFormat="1" ht="10.35" customHeight="1">
      <c r="B87" s="31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33"/>
    </row>
    <row r="88" spans="2:47" s="1" customFormat="1" ht="29.25" customHeight="1">
      <c r="B88" s="31"/>
      <c r="C88" s="108" t="s">
        <v>106</v>
      </c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250">
        <f>N89+N91</f>
        <v>0</v>
      </c>
      <c r="O88" s="312"/>
      <c r="P88" s="312"/>
      <c r="Q88" s="312"/>
      <c r="R88" s="33"/>
      <c r="AU88" s="17" t="s">
        <v>107</v>
      </c>
    </row>
    <row r="89" spans="2:19" s="6" customFormat="1" ht="24.95" customHeight="1">
      <c r="B89" s="109"/>
      <c r="C89" s="201"/>
      <c r="D89" s="111" t="s">
        <v>108</v>
      </c>
      <c r="E89" s="201"/>
      <c r="F89" s="201"/>
      <c r="G89" s="201"/>
      <c r="H89" s="201"/>
      <c r="I89" s="201"/>
      <c r="J89" s="201"/>
      <c r="K89" s="201"/>
      <c r="L89" s="201"/>
      <c r="M89" s="201"/>
      <c r="N89" s="291">
        <f>N90</f>
        <v>0</v>
      </c>
      <c r="O89" s="307"/>
      <c r="P89" s="307"/>
      <c r="Q89" s="307"/>
      <c r="R89" s="112"/>
      <c r="S89" s="181"/>
    </row>
    <row r="90" spans="2:18" s="7" customFormat="1" ht="19.9" customHeight="1">
      <c r="B90" s="113"/>
      <c r="C90" s="202"/>
      <c r="D90" s="115" t="str">
        <f>D115</f>
        <v xml:space="preserve">    1 -  Zemní práce</v>
      </c>
      <c r="E90" s="202"/>
      <c r="F90" s="202"/>
      <c r="G90" s="202"/>
      <c r="H90" s="202"/>
      <c r="I90" s="202"/>
      <c r="J90" s="202"/>
      <c r="K90" s="202"/>
      <c r="L90" s="202"/>
      <c r="M90" s="202"/>
      <c r="N90" s="308">
        <f>N115</f>
        <v>0</v>
      </c>
      <c r="O90" s="309"/>
      <c r="P90" s="309"/>
      <c r="Q90" s="309"/>
      <c r="R90" s="116"/>
    </row>
    <row r="91" spans="2:19" s="6" customFormat="1" ht="24.95" customHeight="1">
      <c r="B91" s="109"/>
      <c r="C91" s="201"/>
      <c r="D91" s="111" t="s">
        <v>329</v>
      </c>
      <c r="E91" s="201"/>
      <c r="F91" s="201"/>
      <c r="G91" s="201"/>
      <c r="H91" s="201"/>
      <c r="I91" s="201"/>
      <c r="J91" s="201"/>
      <c r="K91" s="201"/>
      <c r="L91" s="201"/>
      <c r="M91" s="201"/>
      <c r="N91" s="291">
        <f>N92</f>
        <v>0</v>
      </c>
      <c r="O91" s="307"/>
      <c r="P91" s="307"/>
      <c r="Q91" s="307"/>
      <c r="R91" s="112"/>
      <c r="S91" s="181"/>
    </row>
    <row r="92" spans="2:18" s="7" customFormat="1" ht="19.9" customHeight="1">
      <c r="B92" s="113"/>
      <c r="C92" s="202"/>
      <c r="D92" s="115" t="str">
        <f>D121</f>
        <v xml:space="preserve">    712 - Izolace tepelné</v>
      </c>
      <c r="E92" s="202"/>
      <c r="F92" s="202"/>
      <c r="G92" s="202"/>
      <c r="H92" s="202"/>
      <c r="I92" s="202"/>
      <c r="J92" s="202"/>
      <c r="K92" s="202"/>
      <c r="L92" s="202"/>
      <c r="M92" s="202"/>
      <c r="N92" s="308">
        <f>N121</f>
        <v>0</v>
      </c>
      <c r="O92" s="309"/>
      <c r="P92" s="309"/>
      <c r="Q92" s="309"/>
      <c r="R92" s="116"/>
    </row>
    <row r="93" spans="2:18" s="1" customFormat="1" ht="21.75" customHeight="1">
      <c r="B93" s="31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33"/>
    </row>
    <row r="94" spans="2:21" s="1" customFormat="1" ht="29.25" customHeight="1">
      <c r="B94" s="31"/>
      <c r="C94" s="108" t="s">
        <v>113</v>
      </c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303"/>
      <c r="O94" s="303"/>
      <c r="P94" s="303"/>
      <c r="Q94" s="303"/>
      <c r="R94" s="33"/>
      <c r="T94" s="117"/>
      <c r="U94" s="118" t="s">
        <v>34</v>
      </c>
    </row>
    <row r="95" spans="2:18" s="1" customFormat="1" ht="18" customHeight="1">
      <c r="B95" s="31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33"/>
    </row>
    <row r="96" spans="2:18" s="1" customFormat="1" ht="29.25" customHeight="1">
      <c r="B96" s="31"/>
      <c r="C96" s="99" t="s">
        <v>91</v>
      </c>
      <c r="D96" s="203"/>
      <c r="E96" s="203"/>
      <c r="F96" s="203"/>
      <c r="G96" s="203"/>
      <c r="H96" s="203"/>
      <c r="I96" s="203"/>
      <c r="J96" s="203"/>
      <c r="K96" s="203"/>
      <c r="L96" s="251">
        <f>ROUND(SUM(N88+N94),2)</f>
        <v>0</v>
      </c>
      <c r="M96" s="251"/>
      <c r="N96" s="251"/>
      <c r="O96" s="251"/>
      <c r="P96" s="251"/>
      <c r="Q96" s="251"/>
      <c r="R96" s="33"/>
    </row>
    <row r="97" spans="2:18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18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18" s="1" customFormat="1" ht="36.95" customHeight="1">
      <c r="B102" s="31"/>
      <c r="C102" s="266" t="s">
        <v>114</v>
      </c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3"/>
    </row>
    <row r="103" spans="2:18" s="1" customFormat="1" ht="6.95" customHeight="1">
      <c r="B103" s="31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33"/>
    </row>
    <row r="104" spans="2:18" s="1" customFormat="1" ht="30" customHeight="1">
      <c r="B104" s="31"/>
      <c r="C104" s="200" t="s">
        <v>17</v>
      </c>
      <c r="D104" s="199"/>
      <c r="E104" s="199"/>
      <c r="F104" s="305" t="str">
        <f>F6</f>
        <v>„Nové Sedlo – terénní úpravy výrobní zóny“</v>
      </c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199"/>
      <c r="R104" s="33"/>
    </row>
    <row r="105" spans="2:18" s="1" customFormat="1" ht="36.95" customHeight="1">
      <c r="B105" s="31"/>
      <c r="C105" s="65" t="s">
        <v>99</v>
      </c>
      <c r="D105" s="199"/>
      <c r="E105" s="199"/>
      <c r="F105" s="276" t="str">
        <f>F7</f>
        <v>09 soklová izolace okolo pův. kotelny</v>
      </c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199"/>
      <c r="R105" s="33"/>
    </row>
    <row r="106" spans="2:18" s="1" customFormat="1" ht="6.95" customHeight="1">
      <c r="B106" s="31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33"/>
    </row>
    <row r="107" spans="2:18" s="1" customFormat="1" ht="18" customHeight="1">
      <c r="B107" s="31"/>
      <c r="C107" s="200" t="s">
        <v>20</v>
      </c>
      <c r="D107" s="199"/>
      <c r="E107" s="199"/>
      <c r="F107" s="197" t="str">
        <f>F9</f>
        <v xml:space="preserve"> </v>
      </c>
      <c r="G107" s="199"/>
      <c r="H107" s="199"/>
      <c r="I107" s="199"/>
      <c r="J107" s="199"/>
      <c r="K107" s="200" t="s">
        <v>22</v>
      </c>
      <c r="L107" s="199"/>
      <c r="M107" s="299">
        <f>IF(O9="","",O9)</f>
        <v>42989</v>
      </c>
      <c r="N107" s="299"/>
      <c r="O107" s="299"/>
      <c r="P107" s="299"/>
      <c r="Q107" s="199"/>
      <c r="R107" s="33"/>
    </row>
    <row r="108" spans="2:18" s="1" customFormat="1" ht="6.95" customHeight="1">
      <c r="B108" s="31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33"/>
    </row>
    <row r="109" spans="2:18" s="1" customFormat="1" ht="15">
      <c r="B109" s="31"/>
      <c r="C109" s="200" t="s">
        <v>23</v>
      </c>
      <c r="D109" s="199"/>
      <c r="E109" s="199"/>
      <c r="F109" s="197" t="str">
        <f>E12</f>
        <v xml:space="preserve"> </v>
      </c>
      <c r="G109" s="199"/>
      <c r="H109" s="199"/>
      <c r="I109" s="199"/>
      <c r="J109" s="199"/>
      <c r="K109" s="200" t="s">
        <v>27</v>
      </c>
      <c r="L109" s="199"/>
      <c r="M109" s="268" t="str">
        <f>E18</f>
        <v xml:space="preserve"> </v>
      </c>
      <c r="N109" s="268"/>
      <c r="O109" s="268"/>
      <c r="P109" s="268"/>
      <c r="Q109" s="268"/>
      <c r="R109" s="33"/>
    </row>
    <row r="110" spans="2:18" s="1" customFormat="1" ht="14.45" customHeight="1">
      <c r="B110" s="31"/>
      <c r="C110" s="200" t="s">
        <v>26</v>
      </c>
      <c r="D110" s="199"/>
      <c r="E110" s="199"/>
      <c r="F110" s="197" t="str">
        <f>IF(E15="","",E15)</f>
        <v/>
      </c>
      <c r="G110" s="199"/>
      <c r="H110" s="199"/>
      <c r="I110" s="199"/>
      <c r="J110" s="199"/>
      <c r="K110" s="200" t="s">
        <v>29</v>
      </c>
      <c r="L110" s="199"/>
      <c r="M110" s="268" t="str">
        <f>E21</f>
        <v xml:space="preserve"> </v>
      </c>
      <c r="N110" s="268"/>
      <c r="O110" s="268"/>
      <c r="P110" s="268"/>
      <c r="Q110" s="268"/>
      <c r="R110" s="33"/>
    </row>
    <row r="111" spans="2:18" s="1" customFormat="1" ht="10.35" customHeight="1">
      <c r="B111" s="31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33"/>
    </row>
    <row r="112" spans="2:27" s="8" customFormat="1" ht="29.25" customHeight="1">
      <c r="B112" s="119"/>
      <c r="C112" s="120" t="s">
        <v>115</v>
      </c>
      <c r="D112" s="198" t="s">
        <v>116</v>
      </c>
      <c r="E112" s="198" t="s">
        <v>52</v>
      </c>
      <c r="F112" s="300" t="s">
        <v>117</v>
      </c>
      <c r="G112" s="300"/>
      <c r="H112" s="300"/>
      <c r="I112" s="300"/>
      <c r="J112" s="198" t="s">
        <v>118</v>
      </c>
      <c r="K112" s="198" t="s">
        <v>119</v>
      </c>
      <c r="L112" s="301" t="s">
        <v>120</v>
      </c>
      <c r="M112" s="301"/>
      <c r="N112" s="300" t="s">
        <v>105</v>
      </c>
      <c r="O112" s="300"/>
      <c r="P112" s="300"/>
      <c r="Q112" s="302"/>
      <c r="R112" s="122"/>
      <c r="T112" s="72" t="s">
        <v>121</v>
      </c>
      <c r="U112" s="73" t="s">
        <v>34</v>
      </c>
      <c r="V112" s="73" t="s">
        <v>122</v>
      </c>
      <c r="W112" s="73" t="s">
        <v>123</v>
      </c>
      <c r="X112" s="73" t="s">
        <v>124</v>
      </c>
      <c r="Y112" s="73" t="s">
        <v>125</v>
      </c>
      <c r="Z112" s="73" t="s">
        <v>126</v>
      </c>
      <c r="AA112" s="74" t="s">
        <v>127</v>
      </c>
    </row>
    <row r="113" spans="2:63" s="1" customFormat="1" ht="29.25" customHeight="1">
      <c r="B113" s="31"/>
      <c r="C113" s="76" t="s">
        <v>101</v>
      </c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329">
        <f>N114+N120</f>
        <v>0</v>
      </c>
      <c r="O113" s="329"/>
      <c r="P113" s="329"/>
      <c r="Q113" s="329"/>
      <c r="R113" s="33"/>
      <c r="T113" s="75"/>
      <c r="U113" s="47"/>
      <c r="V113" s="47"/>
      <c r="W113" s="123" t="e">
        <f>W114</f>
        <v>#REF!</v>
      </c>
      <c r="X113" s="47"/>
      <c r="Y113" s="123" t="e">
        <f>Y114</f>
        <v>#REF!</v>
      </c>
      <c r="Z113" s="47"/>
      <c r="AA113" s="124" t="e">
        <f>AA114</f>
        <v>#REF!</v>
      </c>
      <c r="AT113" s="17" t="s">
        <v>69</v>
      </c>
      <c r="AU113" s="17" t="s">
        <v>107</v>
      </c>
      <c r="BK113" s="125" t="e">
        <f>BK114</f>
        <v>#REF!</v>
      </c>
    </row>
    <row r="114" spans="2:63" s="9" customFormat="1" ht="37.35" customHeight="1">
      <c r="B114" s="126"/>
      <c r="C114" s="127"/>
      <c r="D114" s="128" t="s">
        <v>108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290">
        <f>N115</f>
        <v>0</v>
      </c>
      <c r="O114" s="291"/>
      <c r="P114" s="291"/>
      <c r="Q114" s="291"/>
      <c r="R114" s="129"/>
      <c r="T114" s="130"/>
      <c r="U114" s="127"/>
      <c r="V114" s="127"/>
      <c r="W114" s="131" t="e">
        <f>W115+W119+W121+#REF!</f>
        <v>#REF!</v>
      </c>
      <c r="X114" s="127"/>
      <c r="Y114" s="131" t="e">
        <f>Y115+Y119+Y121+#REF!</f>
        <v>#REF!</v>
      </c>
      <c r="Z114" s="127"/>
      <c r="AA114" s="132" t="e">
        <f>AA115+AA119+AA121+#REF!</f>
        <v>#REF!</v>
      </c>
      <c r="AR114" s="133" t="s">
        <v>77</v>
      </c>
      <c r="AT114" s="134" t="s">
        <v>69</v>
      </c>
      <c r="AU114" s="134" t="s">
        <v>70</v>
      </c>
      <c r="AY114" s="133" t="s">
        <v>128</v>
      </c>
      <c r="BK114" s="135" t="e">
        <f>BK115+BK119+BK121+#REF!</f>
        <v>#REF!</v>
      </c>
    </row>
    <row r="115" spans="2:63" s="9" customFormat="1" ht="19.9" customHeight="1">
      <c r="B115" s="126"/>
      <c r="C115" s="127"/>
      <c r="D115" s="136" t="s">
        <v>109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92">
        <f>SUM(N116:Q119)</f>
        <v>0</v>
      </c>
      <c r="O115" s="293"/>
      <c r="P115" s="293"/>
      <c r="Q115" s="293"/>
      <c r="R115" s="129"/>
      <c r="T115" s="130"/>
      <c r="U115" s="127"/>
      <c r="V115" s="127"/>
      <c r="W115" s="131">
        <f>SUM(W116:W118)</f>
        <v>16.6894784</v>
      </c>
      <c r="X115" s="127"/>
      <c r="Y115" s="131">
        <f>SUM(Y116:Y118)</f>
        <v>0</v>
      </c>
      <c r="Z115" s="127"/>
      <c r="AA115" s="132">
        <f>SUM(AA116:AA118)</f>
        <v>0</v>
      </c>
      <c r="AR115" s="133" t="s">
        <v>77</v>
      </c>
      <c r="AT115" s="134" t="s">
        <v>69</v>
      </c>
      <c r="AU115" s="134" t="s">
        <v>77</v>
      </c>
      <c r="AY115" s="133" t="s">
        <v>128</v>
      </c>
      <c r="BK115" s="135">
        <f>SUM(BK116:BK118)</f>
        <v>0</v>
      </c>
    </row>
    <row r="116" spans="2:65" s="1" customFormat="1" ht="31.5" customHeight="1">
      <c r="B116" s="137"/>
      <c r="C116" s="138" t="s">
        <v>77</v>
      </c>
      <c r="D116" s="138" t="s">
        <v>129</v>
      </c>
      <c r="E116" s="139" t="s">
        <v>263</v>
      </c>
      <c r="F116" s="286" t="s">
        <v>264</v>
      </c>
      <c r="G116" s="286"/>
      <c r="H116" s="286"/>
      <c r="I116" s="286"/>
      <c r="J116" s="140" t="s">
        <v>132</v>
      </c>
      <c r="K116" s="141">
        <f>56.02*0.8</f>
        <v>44.816</v>
      </c>
      <c r="L116" s="287"/>
      <c r="M116" s="287"/>
      <c r="N116" s="287">
        <f>ROUND(L116*K116,2)</f>
        <v>0</v>
      </c>
      <c r="O116" s="287"/>
      <c r="P116" s="287"/>
      <c r="Q116" s="287"/>
      <c r="R116" s="142"/>
      <c r="T116" s="143" t="s">
        <v>5</v>
      </c>
      <c r="U116" s="40" t="s">
        <v>35</v>
      </c>
      <c r="V116" s="144">
        <v>0.187</v>
      </c>
      <c r="W116" s="144">
        <f>V116*K116</f>
        <v>8.380592</v>
      </c>
      <c r="X116" s="144">
        <v>0</v>
      </c>
      <c r="Y116" s="144">
        <f>X116*K116</f>
        <v>0</v>
      </c>
      <c r="Z116" s="144">
        <v>0</v>
      </c>
      <c r="AA116" s="145">
        <f>Z116*K116</f>
        <v>0</v>
      </c>
      <c r="AR116" s="17" t="s">
        <v>133</v>
      </c>
      <c r="AT116" s="17" t="s">
        <v>129</v>
      </c>
      <c r="AU116" s="17" t="s">
        <v>97</v>
      </c>
      <c r="AY116" s="17" t="s">
        <v>128</v>
      </c>
      <c r="BE116" s="146">
        <f>IF(U116="základní",N116,0)</f>
        <v>0</v>
      </c>
      <c r="BF116" s="146">
        <f>IF(U116="snížená",N116,0)</f>
        <v>0</v>
      </c>
      <c r="BG116" s="146">
        <f>IF(U116="zákl. přenesená",N116,0)</f>
        <v>0</v>
      </c>
      <c r="BH116" s="146">
        <f>IF(U116="sníž. přenesená",N116,0)</f>
        <v>0</v>
      </c>
      <c r="BI116" s="146">
        <f>IF(U116="nulová",N116,0)</f>
        <v>0</v>
      </c>
      <c r="BJ116" s="17" t="s">
        <v>77</v>
      </c>
      <c r="BK116" s="146">
        <f>ROUND(L116*K116,2)</f>
        <v>0</v>
      </c>
      <c r="BL116" s="17" t="s">
        <v>133</v>
      </c>
      <c r="BM116" s="17" t="s">
        <v>134</v>
      </c>
    </row>
    <row r="117" spans="2:65" s="1" customFormat="1" ht="31.5" customHeight="1">
      <c r="B117" s="137"/>
      <c r="C117" s="138">
        <v>2</v>
      </c>
      <c r="D117" s="138" t="s">
        <v>129</v>
      </c>
      <c r="E117" s="139" t="s">
        <v>339</v>
      </c>
      <c r="F117" s="286" t="s">
        <v>340</v>
      </c>
      <c r="G117" s="286"/>
      <c r="H117" s="286"/>
      <c r="I117" s="286"/>
      <c r="J117" s="140" t="s">
        <v>132</v>
      </c>
      <c r="K117" s="141">
        <f>44.816*0.2</f>
        <v>8.9632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0.187</v>
      </c>
      <c r="W117" s="144">
        <f>V117*K117</f>
        <v>1.6761184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134</v>
      </c>
    </row>
    <row r="118" spans="2:65" s="1" customFormat="1" ht="31.5" customHeight="1">
      <c r="B118" s="137"/>
      <c r="C118" s="138" t="s">
        <v>97</v>
      </c>
      <c r="D118" s="138" t="s">
        <v>129</v>
      </c>
      <c r="E118" s="228" t="s">
        <v>237</v>
      </c>
      <c r="F118" s="286" t="s">
        <v>135</v>
      </c>
      <c r="G118" s="286"/>
      <c r="H118" s="286"/>
      <c r="I118" s="286"/>
      <c r="J118" s="140" t="s">
        <v>132</v>
      </c>
      <c r="K118" s="141">
        <f>K116*2</f>
        <v>89.632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 t="s">
        <v>5</v>
      </c>
      <c r="U118" s="40" t="s">
        <v>35</v>
      </c>
      <c r="V118" s="144">
        <v>0.074</v>
      </c>
      <c r="W118" s="144">
        <f>V118*K118</f>
        <v>6.632768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136</v>
      </c>
    </row>
    <row r="119" spans="2:63" s="9" customFormat="1" ht="29.85" customHeight="1">
      <c r="B119" s="126"/>
      <c r="C119" s="127"/>
      <c r="D119" s="136"/>
      <c r="E119" s="229" t="s">
        <v>327</v>
      </c>
      <c r="F119" s="330" t="s">
        <v>328</v>
      </c>
      <c r="G119" s="330"/>
      <c r="H119" s="330"/>
      <c r="I119" s="330"/>
      <c r="J119" s="136" t="s">
        <v>132</v>
      </c>
      <c r="K119" s="141">
        <f>K116</f>
        <v>44.816</v>
      </c>
      <c r="L119" s="287"/>
      <c r="M119" s="287"/>
      <c r="N119" s="287">
        <f>ROUND(L119*K119,2)</f>
        <v>0</v>
      </c>
      <c r="O119" s="287"/>
      <c r="P119" s="287"/>
      <c r="Q119" s="287"/>
      <c r="R119" s="129"/>
      <c r="T119" s="130"/>
      <c r="U119" s="127"/>
      <c r="V119" s="127"/>
      <c r="W119" s="131" t="e">
        <f>SUM(#REF!)</f>
        <v>#REF!</v>
      </c>
      <c r="X119" s="127"/>
      <c r="Y119" s="131" t="e">
        <f>SUM(#REF!)</f>
        <v>#REF!</v>
      </c>
      <c r="Z119" s="127"/>
      <c r="AA119" s="132" t="e">
        <f>SUM(#REF!)</f>
        <v>#REF!</v>
      </c>
      <c r="AR119" s="133" t="s">
        <v>77</v>
      </c>
      <c r="AT119" s="134" t="s">
        <v>69</v>
      </c>
      <c r="AU119" s="134" t="s">
        <v>77</v>
      </c>
      <c r="AY119" s="133" t="s">
        <v>128</v>
      </c>
      <c r="BK119" s="135" t="e">
        <f>SUM(#REF!)</f>
        <v>#REF!</v>
      </c>
    </row>
    <row r="120" spans="2:63" s="9" customFormat="1" ht="37.35" customHeight="1">
      <c r="B120" s="126"/>
      <c r="C120" s="127"/>
      <c r="D120" s="244" t="s">
        <v>329</v>
      </c>
      <c r="E120" s="128"/>
      <c r="F120" s="128"/>
      <c r="G120" s="128"/>
      <c r="H120" s="128"/>
      <c r="I120" s="128"/>
      <c r="J120" s="128"/>
      <c r="K120" s="128"/>
      <c r="L120" s="128"/>
      <c r="M120" s="128"/>
      <c r="N120" s="290">
        <f>N121</f>
        <v>0</v>
      </c>
      <c r="O120" s="291"/>
      <c r="P120" s="291"/>
      <c r="Q120" s="291"/>
      <c r="R120" s="129"/>
      <c r="T120" s="130"/>
      <c r="U120" s="127"/>
      <c r="V120" s="127"/>
      <c r="W120" s="131" t="e">
        <f>W121+W125+#REF!+W129</f>
        <v>#REF!</v>
      </c>
      <c r="X120" s="127"/>
      <c r="Y120" s="131" t="e">
        <f>Y121+Y125+#REF!+Y129</f>
        <v>#REF!</v>
      </c>
      <c r="Z120" s="127"/>
      <c r="AA120" s="132" t="e">
        <f>AA121+AA125+#REF!+AA129</f>
        <v>#REF!</v>
      </c>
      <c r="AR120" s="133" t="s">
        <v>77</v>
      </c>
      <c r="AT120" s="134" t="s">
        <v>69</v>
      </c>
      <c r="AU120" s="134" t="s">
        <v>70</v>
      </c>
      <c r="AY120" s="133" t="s">
        <v>128</v>
      </c>
      <c r="BK120" s="135" t="e">
        <f>BK121+BK125+#REF!+BK129</f>
        <v>#REF!</v>
      </c>
    </row>
    <row r="121" spans="2:63" s="9" customFormat="1" ht="29.85" customHeight="1">
      <c r="B121" s="126"/>
      <c r="C121" s="127"/>
      <c r="D121" s="243" t="s">
        <v>337</v>
      </c>
      <c r="E121" s="136"/>
      <c r="F121" s="136"/>
      <c r="G121" s="136"/>
      <c r="H121" s="136"/>
      <c r="I121" s="136"/>
      <c r="J121" s="136"/>
      <c r="K121" s="136"/>
      <c r="L121" s="136"/>
      <c r="M121" s="136"/>
      <c r="N121" s="294">
        <f>SUM(N122:Q125)</f>
        <v>0</v>
      </c>
      <c r="O121" s="295"/>
      <c r="P121" s="295"/>
      <c r="Q121" s="295"/>
      <c r="R121" s="129"/>
      <c r="T121" s="130"/>
      <c r="U121" s="127"/>
      <c r="V121" s="127"/>
      <c r="W121" s="131">
        <f>SUM(W124:W125)</f>
        <v>12.959999999999999</v>
      </c>
      <c r="X121" s="127"/>
      <c r="Y121" s="131">
        <f>SUM(Y124:Y125)</f>
        <v>8.26176</v>
      </c>
      <c r="Z121" s="127"/>
      <c r="AA121" s="132">
        <f>SUM(AA124:AA125)</f>
        <v>0</v>
      </c>
      <c r="AR121" s="133" t="s">
        <v>77</v>
      </c>
      <c r="AT121" s="134" t="s">
        <v>69</v>
      </c>
      <c r="AU121" s="134" t="s">
        <v>77</v>
      </c>
      <c r="AY121" s="133" t="s">
        <v>128</v>
      </c>
      <c r="BK121" s="135">
        <f>SUM(BK124:BK125)</f>
        <v>0</v>
      </c>
    </row>
    <row r="122" spans="2:65" s="1" customFormat="1" ht="44.25" customHeight="1">
      <c r="B122" s="137"/>
      <c r="C122" s="138" t="s">
        <v>150</v>
      </c>
      <c r="D122" s="138" t="s">
        <v>129</v>
      </c>
      <c r="E122" s="139" t="s">
        <v>330</v>
      </c>
      <c r="F122" s="286" t="s">
        <v>338</v>
      </c>
      <c r="G122" s="286"/>
      <c r="H122" s="286"/>
      <c r="I122" s="286"/>
      <c r="J122" s="140" t="s">
        <v>138</v>
      </c>
      <c r="K122" s="141">
        <v>56.02</v>
      </c>
      <c r="L122" s="287"/>
      <c r="M122" s="287"/>
      <c r="N122" s="287">
        <f>ROUND(L122*K122,2)</f>
        <v>0</v>
      </c>
      <c r="O122" s="287"/>
      <c r="P122" s="287"/>
      <c r="Q122" s="287"/>
      <c r="R122" s="142"/>
      <c r="T122" s="143" t="s">
        <v>5</v>
      </c>
      <c r="U122" s="40" t="s">
        <v>35</v>
      </c>
      <c r="V122" s="144">
        <v>0.216</v>
      </c>
      <c r="W122" s="144">
        <f>V122*K122</f>
        <v>12.10032</v>
      </c>
      <c r="X122" s="144">
        <v>0.1295</v>
      </c>
      <c r="Y122" s="144">
        <f>X122*K122</f>
        <v>7.25459</v>
      </c>
      <c r="Z122" s="144">
        <v>0</v>
      </c>
      <c r="AA122" s="145">
        <f>Z122*K122</f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77</v>
      </c>
      <c r="BK122" s="146">
        <f>ROUND(L122*K122,2)</f>
        <v>0</v>
      </c>
      <c r="BL122" s="17" t="s">
        <v>133</v>
      </c>
      <c r="BM122" s="17" t="s">
        <v>152</v>
      </c>
    </row>
    <row r="123" spans="2:65" s="1" customFormat="1" ht="44.25" customHeight="1">
      <c r="B123" s="137"/>
      <c r="C123" s="138"/>
      <c r="D123" s="138"/>
      <c r="E123" s="139" t="s">
        <v>333</v>
      </c>
      <c r="F123" s="286" t="s">
        <v>334</v>
      </c>
      <c r="G123" s="286"/>
      <c r="H123" s="286"/>
      <c r="I123" s="286"/>
      <c r="J123" s="140" t="s">
        <v>138</v>
      </c>
      <c r="K123" s="141">
        <v>56.02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/>
      <c r="U123" s="40"/>
      <c r="V123" s="144"/>
      <c r="W123" s="144"/>
      <c r="X123" s="144"/>
      <c r="Y123" s="144"/>
      <c r="Z123" s="144"/>
      <c r="AA123" s="145"/>
      <c r="AR123" s="17"/>
      <c r="AT123" s="17"/>
      <c r="AU123" s="17"/>
      <c r="AY123" s="17"/>
      <c r="BE123" s="146"/>
      <c r="BF123" s="146"/>
      <c r="BG123" s="146"/>
      <c r="BH123" s="146"/>
      <c r="BI123" s="146"/>
      <c r="BJ123" s="17"/>
      <c r="BK123" s="146"/>
      <c r="BL123" s="17"/>
      <c r="BM123" s="17"/>
    </row>
    <row r="124" spans="2:65" s="1" customFormat="1" ht="44.25" customHeight="1">
      <c r="B124" s="137"/>
      <c r="C124" s="138" t="s">
        <v>150</v>
      </c>
      <c r="D124" s="138" t="s">
        <v>129</v>
      </c>
      <c r="E124" s="139" t="s">
        <v>331</v>
      </c>
      <c r="F124" s="286" t="s">
        <v>332</v>
      </c>
      <c r="G124" s="286"/>
      <c r="H124" s="286"/>
      <c r="I124" s="286"/>
      <c r="J124" s="140" t="s">
        <v>138</v>
      </c>
      <c r="K124" s="141">
        <v>60</v>
      </c>
      <c r="L124" s="287"/>
      <c r="M124" s="287"/>
      <c r="N124" s="287">
        <f>ROUND(L124*K124,2)</f>
        <v>0</v>
      </c>
      <c r="O124" s="287"/>
      <c r="P124" s="287"/>
      <c r="Q124" s="287"/>
      <c r="R124" s="142"/>
      <c r="T124" s="143" t="s">
        <v>5</v>
      </c>
      <c r="U124" s="40" t="s">
        <v>35</v>
      </c>
      <c r="V124" s="144">
        <v>0.216</v>
      </c>
      <c r="W124" s="144">
        <f>V124*K124</f>
        <v>12.959999999999999</v>
      </c>
      <c r="X124" s="144">
        <v>0.1295</v>
      </c>
      <c r="Y124" s="144">
        <f>X124*K124</f>
        <v>7.7700000000000005</v>
      </c>
      <c r="Z124" s="144">
        <v>0</v>
      </c>
      <c r="AA124" s="145">
        <f>Z124*K124</f>
        <v>0</v>
      </c>
      <c r="AR124" s="17" t="s">
        <v>133</v>
      </c>
      <c r="AT124" s="17" t="s">
        <v>129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152</v>
      </c>
    </row>
    <row r="125" spans="2:65" s="230" customFormat="1" ht="31.5" customHeight="1">
      <c r="B125" s="231"/>
      <c r="C125" s="232" t="s">
        <v>153</v>
      </c>
      <c r="D125" s="232" t="s">
        <v>129</v>
      </c>
      <c r="E125" s="233" t="s">
        <v>335</v>
      </c>
      <c r="F125" s="331" t="s">
        <v>336</v>
      </c>
      <c r="G125" s="331"/>
      <c r="H125" s="331"/>
      <c r="I125" s="331"/>
      <c r="J125" s="234" t="s">
        <v>138</v>
      </c>
      <c r="K125" s="235">
        <v>13.66</v>
      </c>
      <c r="L125" s="287"/>
      <c r="M125" s="287"/>
      <c r="N125" s="332">
        <f>ROUND(L125*K125,2)</f>
        <v>0</v>
      </c>
      <c r="O125" s="332"/>
      <c r="P125" s="332"/>
      <c r="Q125" s="332"/>
      <c r="R125" s="236"/>
      <c r="T125" s="237" t="s">
        <v>5</v>
      </c>
      <c r="U125" s="238" t="s">
        <v>35</v>
      </c>
      <c r="V125" s="239">
        <v>0</v>
      </c>
      <c r="W125" s="239">
        <f>V125*K125</f>
        <v>0</v>
      </c>
      <c r="X125" s="239">
        <v>0.036</v>
      </c>
      <c r="Y125" s="239">
        <f>X125*K125</f>
        <v>0.49176</v>
      </c>
      <c r="Z125" s="239">
        <v>0</v>
      </c>
      <c r="AA125" s="240">
        <f>Z125*K125</f>
        <v>0</v>
      </c>
      <c r="AR125" s="241" t="s">
        <v>148</v>
      </c>
      <c r="AT125" s="241" t="s">
        <v>145</v>
      </c>
      <c r="AU125" s="241" t="s">
        <v>97</v>
      </c>
      <c r="AY125" s="241" t="s">
        <v>128</v>
      </c>
      <c r="BE125" s="242">
        <f>IF(U125="základní",N125,0)</f>
        <v>0</v>
      </c>
      <c r="BF125" s="242">
        <f>IF(U125="snížená",N125,0)</f>
        <v>0</v>
      </c>
      <c r="BG125" s="242">
        <f>IF(U125="zákl. přenesená",N125,0)</f>
        <v>0</v>
      </c>
      <c r="BH125" s="242">
        <f>IF(U125="sníž. přenesená",N125,0)</f>
        <v>0</v>
      </c>
      <c r="BI125" s="242">
        <f>IF(U125="nulová",N125,0)</f>
        <v>0</v>
      </c>
      <c r="BJ125" s="241" t="s">
        <v>77</v>
      </c>
      <c r="BK125" s="242">
        <f>ROUND(L125*K125,2)</f>
        <v>0</v>
      </c>
      <c r="BL125" s="241" t="s">
        <v>133</v>
      </c>
      <c r="BM125" s="241" t="s">
        <v>156</v>
      </c>
    </row>
    <row r="126" spans="2:18" s="1" customFormat="1" ht="6.95" customHeight="1"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7"/>
    </row>
  </sheetData>
  <mergeCells count="83">
    <mergeCell ref="O17:P17"/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H34:J34"/>
    <mergeCell ref="M34:P34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C86:G86"/>
    <mergeCell ref="N86:Q86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M107:P107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F118:I118"/>
    <mergeCell ref="L118:M118"/>
    <mergeCell ref="N118:Q118"/>
    <mergeCell ref="M109:Q109"/>
    <mergeCell ref="M110:Q110"/>
    <mergeCell ref="F112:I112"/>
    <mergeCell ref="L112:M112"/>
    <mergeCell ref="N112:Q112"/>
    <mergeCell ref="F125:I125"/>
    <mergeCell ref="L125:M125"/>
    <mergeCell ref="N125:Q125"/>
    <mergeCell ref="N121:Q121"/>
    <mergeCell ref="F122:I122"/>
    <mergeCell ref="L122:M122"/>
    <mergeCell ref="N122:Q122"/>
    <mergeCell ref="F124:I124"/>
    <mergeCell ref="L124:M124"/>
    <mergeCell ref="N124:Q124"/>
    <mergeCell ref="N120:Q120"/>
    <mergeCell ref="F123:I123"/>
    <mergeCell ref="L123:M123"/>
    <mergeCell ref="N123:Q123"/>
    <mergeCell ref="N113:Q113"/>
    <mergeCell ref="F117:I117"/>
    <mergeCell ref="L117:M117"/>
    <mergeCell ref="N117:Q117"/>
    <mergeCell ref="F119:I119"/>
    <mergeCell ref="L119:M119"/>
    <mergeCell ref="N119:Q119"/>
    <mergeCell ref="N114:Q114"/>
    <mergeCell ref="N115:Q115"/>
    <mergeCell ref="F116:I116"/>
    <mergeCell ref="L116:M116"/>
    <mergeCell ref="N116:Q116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0"/>
  <sheetViews>
    <sheetView showGridLines="0" workbookViewId="0" topLeftCell="A1">
      <pane ySplit="1" topLeftCell="A112" activePane="bottomLeft" state="frozen"/>
      <selection pane="bottomLeft" activeCell="L119" sqref="L119:M11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6.832031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78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4"/>
      <c r="R6" s="22"/>
    </row>
    <row r="7" spans="2:18" s="1" customFormat="1" ht="32.85" customHeight="1">
      <c r="B7" s="31"/>
      <c r="C7" s="32"/>
      <c r="D7" s="27" t="s">
        <v>99</v>
      </c>
      <c r="E7" s="32"/>
      <c r="F7" s="283" t="s">
        <v>100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2"/>
      <c r="R7" s="33"/>
    </row>
    <row r="8" spans="2:18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99">
        <f>'Rekapitulace stavby'!AN8</f>
        <v>42989</v>
      </c>
      <c r="P9" s="299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68" t="str">
        <f>IF('Rekapitulace stavby'!AN10="","",'Rekapitulace stavby'!AN10)</f>
        <v/>
      </c>
      <c r="P11" s="268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68" t="str">
        <f>IF('Rekapitulace stavby'!AN11="","",'Rekapitulace stavby'!AN11)</f>
        <v/>
      </c>
      <c r="P12" s="26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68" t="str">
        <f>IF('Rekapitulace stavby'!AN13="","",'Rekapitulace stavby'!AN13)</f>
        <v/>
      </c>
      <c r="P14" s="26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68" t="str">
        <f>IF('Rekapitulace stavby'!AN14="","",'Rekapitulace stavby'!AN14)</f>
        <v/>
      </c>
      <c r="P15" s="26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68" t="str">
        <f>IF('Rekapitulace stavby'!AN16="","",'Rekapitulace stavby'!AN16)</f>
        <v/>
      </c>
      <c r="P17" s="268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68" t="str">
        <f>IF('Rekapitulace stavby'!AN17="","",'Rekapitulace stavby'!AN17)</f>
        <v/>
      </c>
      <c r="P18" s="26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68" t="str">
        <f>IF('Rekapitulace stavby'!AN19="","",'Rekapitulace stavby'!AN19)</f>
        <v/>
      </c>
      <c r="P20" s="268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68" t="str">
        <f>IF('Rekapitulace stavby'!AN20="","",'Rekapitulace stavby'!AN20)</f>
        <v/>
      </c>
      <c r="P21" s="26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4" t="s">
        <v>5</v>
      </c>
      <c r="F24" s="284"/>
      <c r="G24" s="284"/>
      <c r="H24" s="284"/>
      <c r="I24" s="284"/>
      <c r="J24" s="284"/>
      <c r="K24" s="284"/>
      <c r="L24" s="2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54">
        <f>N88</f>
        <v>0</v>
      </c>
      <c r="N27" s="254"/>
      <c r="O27" s="254"/>
      <c r="P27" s="25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54">
        <f>N95</f>
        <v>0</v>
      </c>
      <c r="N28" s="254"/>
      <c r="O28" s="254"/>
      <c r="P28" s="25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316">
        <f>ROUND(M27+M28,2)</f>
        <v>0</v>
      </c>
      <c r="N30" s="304"/>
      <c r="O30" s="304"/>
      <c r="P30" s="304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315">
        <f>M27+M28</f>
        <v>0</v>
      </c>
      <c r="I32" s="304"/>
      <c r="J32" s="304"/>
      <c r="K32" s="32"/>
      <c r="L32" s="32"/>
      <c r="M32" s="315">
        <f>H32/100*21</f>
        <v>0</v>
      </c>
      <c r="N32" s="304"/>
      <c r="O32" s="304"/>
      <c r="P32" s="304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315">
        <f>ROUND((SUM(BF95:BF96)+SUM(BF114:BF129)),2)</f>
        <v>0</v>
      </c>
      <c r="I33" s="304"/>
      <c r="J33" s="304"/>
      <c r="K33" s="32"/>
      <c r="L33" s="32"/>
      <c r="M33" s="315">
        <f>ROUND(ROUND((SUM(BF95:BF96)+SUM(BF114:BF129)),2)*F33,2)</f>
        <v>0</v>
      </c>
      <c r="N33" s="304"/>
      <c r="O33" s="304"/>
      <c r="P33" s="304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315">
        <f>ROUND((SUM(BG95:BG96)+SUM(BG114:BG129)),2)</f>
        <v>0</v>
      </c>
      <c r="I34" s="304"/>
      <c r="J34" s="304"/>
      <c r="K34" s="32"/>
      <c r="L34" s="32"/>
      <c r="M34" s="315">
        <v>0</v>
      </c>
      <c r="N34" s="304"/>
      <c r="O34" s="304"/>
      <c r="P34" s="3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315">
        <f>ROUND((SUM(BH95:BH96)+SUM(BH114:BH129)),2)</f>
        <v>0</v>
      </c>
      <c r="I35" s="304"/>
      <c r="J35" s="304"/>
      <c r="K35" s="32"/>
      <c r="L35" s="32"/>
      <c r="M35" s="315">
        <v>0</v>
      </c>
      <c r="N35" s="304"/>
      <c r="O35" s="304"/>
      <c r="P35" s="3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40</v>
      </c>
      <c r="F36" s="39">
        <v>0</v>
      </c>
      <c r="G36" s="104" t="s">
        <v>36</v>
      </c>
      <c r="H36" s="315">
        <f>ROUND((SUM(BI95:BI96)+SUM(BI114:BI129)),2)</f>
        <v>0</v>
      </c>
      <c r="I36" s="304"/>
      <c r="J36" s="304"/>
      <c r="K36" s="32"/>
      <c r="L36" s="32"/>
      <c r="M36" s="315">
        <v>0</v>
      </c>
      <c r="N36" s="304"/>
      <c r="O36" s="304"/>
      <c r="P36" s="304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2"/>
      <c r="R78" s="33"/>
    </row>
    <row r="79" spans="2:18" s="1" customFormat="1" ht="36.95" customHeight="1">
      <c r="B79" s="31"/>
      <c r="C79" s="65" t="s">
        <v>99</v>
      </c>
      <c r="D79" s="32"/>
      <c r="E79" s="32"/>
      <c r="F79" s="276" t="str">
        <f>F7</f>
        <v xml:space="preserve">01 - Chodník 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99">
        <f>IF(O9="","",O9)</f>
        <v>42989</v>
      </c>
      <c r="N81" s="299"/>
      <c r="O81" s="299"/>
      <c r="P81" s="299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68" t="str">
        <f>E18</f>
        <v xml:space="preserve"> </v>
      </c>
      <c r="N83" s="268"/>
      <c r="O83" s="268"/>
      <c r="P83" s="268"/>
      <c r="Q83" s="268"/>
      <c r="R83" s="33"/>
    </row>
    <row r="84" spans="2:18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68" t="str">
        <f>E21</f>
        <v xml:space="preserve"> </v>
      </c>
      <c r="N84" s="268"/>
      <c r="O84" s="268"/>
      <c r="P84" s="268"/>
      <c r="Q84" s="26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310" t="s">
        <v>104</v>
      </c>
      <c r="D86" s="311"/>
      <c r="E86" s="311"/>
      <c r="F86" s="311"/>
      <c r="G86" s="311"/>
      <c r="H86" s="100"/>
      <c r="I86" s="100"/>
      <c r="J86" s="100"/>
      <c r="K86" s="100"/>
      <c r="L86" s="100"/>
      <c r="M86" s="100"/>
      <c r="N86" s="310" t="s">
        <v>105</v>
      </c>
      <c r="O86" s="311"/>
      <c r="P86" s="311"/>
      <c r="Q86" s="311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0">
        <f>N89</f>
        <v>0</v>
      </c>
      <c r="O88" s="312"/>
      <c r="P88" s="312"/>
      <c r="Q88" s="312"/>
      <c r="R88" s="33"/>
      <c r="AU88" s="17" t="s">
        <v>107</v>
      </c>
    </row>
    <row r="89" spans="2:19" s="6" customFormat="1" ht="24.95" customHeight="1">
      <c r="B89" s="109"/>
      <c r="C89" s="110"/>
      <c r="D89" s="111" t="s">
        <v>108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1">
        <f>SUM(N90:Q93)</f>
        <v>0</v>
      </c>
      <c r="O89" s="307"/>
      <c r="P89" s="307"/>
      <c r="Q89" s="307"/>
      <c r="R89" s="112"/>
      <c r="S89" s="181"/>
    </row>
    <row r="90" spans="2:18" s="7" customFormat="1" ht="19.9" customHeight="1">
      <c r="B90" s="113"/>
      <c r="C90" s="114"/>
      <c r="D90" s="115" t="s">
        <v>109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08">
        <f>N116</f>
        <v>0</v>
      </c>
      <c r="O90" s="309"/>
      <c r="P90" s="309"/>
      <c r="Q90" s="309"/>
      <c r="R90" s="116"/>
    </row>
    <row r="91" spans="2:18" s="7" customFormat="1" ht="19.9" customHeight="1">
      <c r="B91" s="113"/>
      <c r="C91" s="114"/>
      <c r="D91" s="115" t="s">
        <v>110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08">
        <f>N120</f>
        <v>0</v>
      </c>
      <c r="O91" s="309"/>
      <c r="P91" s="309"/>
      <c r="Q91" s="309"/>
      <c r="R91" s="116"/>
    </row>
    <row r="92" spans="2:18" s="7" customFormat="1" ht="19.9" customHeight="1">
      <c r="B92" s="113"/>
      <c r="C92" s="114"/>
      <c r="D92" s="115" t="s">
        <v>111</v>
      </c>
      <c r="E92" s="114"/>
      <c r="F92" s="114"/>
      <c r="G92" s="114"/>
      <c r="H92" s="114"/>
      <c r="I92" s="114"/>
      <c r="J92" s="114"/>
      <c r="K92" s="114"/>
      <c r="L92" s="114"/>
      <c r="M92" s="114"/>
      <c r="N92" s="308">
        <f>N124</f>
        <v>0</v>
      </c>
      <c r="O92" s="309"/>
      <c r="P92" s="309"/>
      <c r="Q92" s="309"/>
      <c r="R92" s="116"/>
    </row>
    <row r="93" spans="2:18" s="7" customFormat="1" ht="19.9" customHeight="1">
      <c r="B93" s="113"/>
      <c r="C93" s="114"/>
      <c r="D93" s="115" t="s">
        <v>112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308">
        <f>N128</f>
        <v>0</v>
      </c>
      <c r="O93" s="309"/>
      <c r="P93" s="309"/>
      <c r="Q93" s="309"/>
      <c r="R93" s="116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8" t="s">
        <v>113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03"/>
      <c r="O95" s="303"/>
      <c r="P95" s="303"/>
      <c r="Q95" s="303"/>
      <c r="R95" s="33"/>
      <c r="T95" s="117"/>
      <c r="U95" s="118" t="s">
        <v>34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91</v>
      </c>
      <c r="D97" s="100"/>
      <c r="E97" s="100"/>
      <c r="F97" s="100"/>
      <c r="G97" s="100"/>
      <c r="H97" s="100"/>
      <c r="I97" s="100"/>
      <c r="J97" s="100"/>
      <c r="K97" s="100"/>
      <c r="L97" s="251">
        <f>ROUND(SUM(N88+N95),2)</f>
        <v>0</v>
      </c>
      <c r="M97" s="251"/>
      <c r="N97" s="251"/>
      <c r="O97" s="251"/>
      <c r="P97" s="251"/>
      <c r="Q97" s="25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266" t="s">
        <v>114</v>
      </c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305" t="str">
        <f>F6</f>
        <v>„Nové Sedlo – terénní úpravy výrobní zóny“</v>
      </c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2"/>
      <c r="R105" s="33"/>
    </row>
    <row r="106" spans="2:18" s="1" customFormat="1" ht="36.95" customHeight="1">
      <c r="B106" s="31"/>
      <c r="C106" s="65" t="s">
        <v>99</v>
      </c>
      <c r="D106" s="32"/>
      <c r="E106" s="32"/>
      <c r="F106" s="276" t="str">
        <f>F7</f>
        <v xml:space="preserve">01 - Chodník </v>
      </c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20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22</v>
      </c>
      <c r="L108" s="32"/>
      <c r="M108" s="299">
        <f>IF(O9="","",O9)</f>
        <v>42989</v>
      </c>
      <c r="N108" s="299"/>
      <c r="O108" s="299"/>
      <c r="P108" s="299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23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27</v>
      </c>
      <c r="L110" s="32"/>
      <c r="M110" s="268" t="str">
        <f>E18</f>
        <v xml:space="preserve"> </v>
      </c>
      <c r="N110" s="268"/>
      <c r="O110" s="268"/>
      <c r="P110" s="268"/>
      <c r="Q110" s="268"/>
      <c r="R110" s="33"/>
    </row>
    <row r="111" spans="2:18" s="1" customFormat="1" ht="14.45" customHeight="1">
      <c r="B111" s="31"/>
      <c r="C111" s="28" t="s">
        <v>26</v>
      </c>
      <c r="D111" s="32"/>
      <c r="E111" s="32"/>
      <c r="F111" s="26" t="str">
        <f>IF(E15="","",E15)</f>
        <v/>
      </c>
      <c r="G111" s="32"/>
      <c r="H111" s="32"/>
      <c r="I111" s="32"/>
      <c r="J111" s="32"/>
      <c r="K111" s="28" t="s">
        <v>29</v>
      </c>
      <c r="L111" s="32"/>
      <c r="M111" s="268" t="str">
        <f>E21</f>
        <v xml:space="preserve"> </v>
      </c>
      <c r="N111" s="268"/>
      <c r="O111" s="268"/>
      <c r="P111" s="268"/>
      <c r="Q111" s="268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9"/>
      <c r="C113" s="120" t="s">
        <v>115</v>
      </c>
      <c r="D113" s="121" t="s">
        <v>116</v>
      </c>
      <c r="E113" s="121" t="s">
        <v>52</v>
      </c>
      <c r="F113" s="300" t="s">
        <v>117</v>
      </c>
      <c r="G113" s="300"/>
      <c r="H113" s="300"/>
      <c r="I113" s="300"/>
      <c r="J113" s="121" t="s">
        <v>118</v>
      </c>
      <c r="K113" s="121" t="s">
        <v>119</v>
      </c>
      <c r="L113" s="301" t="s">
        <v>120</v>
      </c>
      <c r="M113" s="301"/>
      <c r="N113" s="300" t="s">
        <v>105</v>
      </c>
      <c r="O113" s="300"/>
      <c r="P113" s="300"/>
      <c r="Q113" s="302"/>
      <c r="R113" s="122"/>
      <c r="T113" s="72" t="s">
        <v>121</v>
      </c>
      <c r="U113" s="73" t="s">
        <v>34</v>
      </c>
      <c r="V113" s="73" t="s">
        <v>122</v>
      </c>
      <c r="W113" s="73" t="s">
        <v>123</v>
      </c>
      <c r="X113" s="73" t="s">
        <v>124</v>
      </c>
      <c r="Y113" s="73" t="s">
        <v>125</v>
      </c>
      <c r="Z113" s="73" t="s">
        <v>126</v>
      </c>
      <c r="AA113" s="74" t="s">
        <v>127</v>
      </c>
    </row>
    <row r="114" spans="2:63" s="1" customFormat="1" ht="29.25" customHeight="1">
      <c r="B114" s="31"/>
      <c r="C114" s="76" t="s">
        <v>101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88">
        <f>N115</f>
        <v>0</v>
      </c>
      <c r="O114" s="289"/>
      <c r="P114" s="289"/>
      <c r="Q114" s="289"/>
      <c r="R114" s="33"/>
      <c r="T114" s="75"/>
      <c r="U114" s="47"/>
      <c r="V114" s="47"/>
      <c r="W114" s="123">
        <f>W115</f>
        <v>199.239577</v>
      </c>
      <c r="X114" s="47"/>
      <c r="Y114" s="123">
        <f>Y115</f>
        <v>57.75000000000001</v>
      </c>
      <c r="Z114" s="47"/>
      <c r="AA114" s="124">
        <f>AA115</f>
        <v>0</v>
      </c>
      <c r="AT114" s="17" t="s">
        <v>69</v>
      </c>
      <c r="AU114" s="17" t="s">
        <v>107</v>
      </c>
      <c r="BK114" s="125">
        <f>BK115</f>
        <v>0</v>
      </c>
    </row>
    <row r="115" spans="2:63" s="9" customFormat="1" ht="37.35" customHeight="1">
      <c r="B115" s="126"/>
      <c r="C115" s="127"/>
      <c r="D115" s="128" t="s">
        <v>108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90">
        <f>N116+N120+N124+N128</f>
        <v>0</v>
      </c>
      <c r="O115" s="291"/>
      <c r="P115" s="291"/>
      <c r="Q115" s="291"/>
      <c r="R115" s="129"/>
      <c r="T115" s="130"/>
      <c r="U115" s="127"/>
      <c r="V115" s="127"/>
      <c r="W115" s="131">
        <f>W116+W120+W124+W128</f>
        <v>199.239577</v>
      </c>
      <c r="X115" s="127"/>
      <c r="Y115" s="131">
        <f>Y116+Y120+Y124+Y128</f>
        <v>57.75000000000001</v>
      </c>
      <c r="Z115" s="127"/>
      <c r="AA115" s="132">
        <f>AA116+AA120+AA124+AA128</f>
        <v>0</v>
      </c>
      <c r="AR115" s="133" t="s">
        <v>77</v>
      </c>
      <c r="AT115" s="134" t="s">
        <v>69</v>
      </c>
      <c r="AU115" s="134" t="s">
        <v>70</v>
      </c>
      <c r="AY115" s="133" t="s">
        <v>128</v>
      </c>
      <c r="BK115" s="135">
        <f>BK116+BK120+BK124+BK128</f>
        <v>0</v>
      </c>
    </row>
    <row r="116" spans="2:63" s="9" customFormat="1" ht="19.9" customHeight="1">
      <c r="B116" s="126"/>
      <c r="C116" s="127"/>
      <c r="D116" s="136" t="s">
        <v>109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92">
        <f>SUM(N117:Q119)</f>
        <v>0</v>
      </c>
      <c r="O116" s="293"/>
      <c r="P116" s="293"/>
      <c r="Q116" s="293"/>
      <c r="R116" s="129"/>
      <c r="T116" s="130"/>
      <c r="U116" s="127"/>
      <c r="V116" s="127"/>
      <c r="W116" s="131">
        <f>SUM(W117:W119)</f>
        <v>38.381040000000006</v>
      </c>
      <c r="X116" s="127"/>
      <c r="Y116" s="131">
        <f>SUM(Y117:Y119)</f>
        <v>0</v>
      </c>
      <c r="Z116" s="127"/>
      <c r="AA116" s="132">
        <f>SUM(AA117:AA119)</f>
        <v>0</v>
      </c>
      <c r="AR116" s="133" t="s">
        <v>77</v>
      </c>
      <c r="AT116" s="134" t="s">
        <v>69</v>
      </c>
      <c r="AU116" s="134" t="s">
        <v>77</v>
      </c>
      <c r="AY116" s="133" t="s">
        <v>128</v>
      </c>
      <c r="BK116" s="135">
        <f>SUM(BK117:BK119)</f>
        <v>0</v>
      </c>
    </row>
    <row r="117" spans="2:65" s="1" customFormat="1" ht="31.5" customHeight="1">
      <c r="B117" s="137"/>
      <c r="C117" s="138" t="s">
        <v>77</v>
      </c>
      <c r="D117" s="138" t="s">
        <v>129</v>
      </c>
      <c r="E117" s="139" t="s">
        <v>224</v>
      </c>
      <c r="F117" s="286" t="s">
        <v>131</v>
      </c>
      <c r="G117" s="286"/>
      <c r="H117" s="286"/>
      <c r="I117" s="286"/>
      <c r="J117" s="140" t="s">
        <v>132</v>
      </c>
      <c r="K117" s="141">
        <f>198*0.68</f>
        <v>134.64000000000001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0.187</v>
      </c>
      <c r="W117" s="144">
        <f>V117*K117</f>
        <v>25.177680000000002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134</v>
      </c>
    </row>
    <row r="118" spans="2:65" s="1" customFormat="1" ht="31.5" customHeight="1">
      <c r="B118" s="137"/>
      <c r="C118" s="138" t="s">
        <v>97</v>
      </c>
      <c r="D118" s="138" t="s">
        <v>129</v>
      </c>
      <c r="E118" s="139" t="s">
        <v>237</v>
      </c>
      <c r="F118" s="286" t="s">
        <v>135</v>
      </c>
      <c r="G118" s="286"/>
      <c r="H118" s="286"/>
      <c r="I118" s="286"/>
      <c r="J118" s="140" t="s">
        <v>132</v>
      </c>
      <c r="K118" s="141">
        <f>K117</f>
        <v>134.64000000000001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 t="s">
        <v>5</v>
      </c>
      <c r="U118" s="40" t="s">
        <v>35</v>
      </c>
      <c r="V118" s="144">
        <v>0.074</v>
      </c>
      <c r="W118" s="144">
        <f>V118*K118</f>
        <v>9.96336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136</v>
      </c>
    </row>
    <row r="119" spans="2:65" s="1" customFormat="1" ht="22.5" customHeight="1">
      <c r="B119" s="137"/>
      <c r="C119" s="138" t="s">
        <v>137</v>
      </c>
      <c r="D119" s="138" t="s">
        <v>129</v>
      </c>
      <c r="E119" s="139" t="s">
        <v>218</v>
      </c>
      <c r="F119" s="286" t="s">
        <v>219</v>
      </c>
      <c r="G119" s="286"/>
      <c r="H119" s="286"/>
      <c r="I119" s="286"/>
      <c r="J119" s="140" t="s">
        <v>138</v>
      </c>
      <c r="K119" s="141">
        <v>180</v>
      </c>
      <c r="L119" s="287"/>
      <c r="M119" s="287"/>
      <c r="N119" s="287">
        <f>ROUND(L119*K119,2)</f>
        <v>0</v>
      </c>
      <c r="O119" s="287"/>
      <c r="P119" s="287"/>
      <c r="Q119" s="287"/>
      <c r="R119" s="142"/>
      <c r="T119" s="143" t="s">
        <v>5</v>
      </c>
      <c r="U119" s="40" t="s">
        <v>35</v>
      </c>
      <c r="V119" s="144">
        <v>0.018</v>
      </c>
      <c r="W119" s="144">
        <f>V119*K119</f>
        <v>3.2399999999999998</v>
      </c>
      <c r="X119" s="144">
        <v>0</v>
      </c>
      <c r="Y119" s="144">
        <f>X119*K119</f>
        <v>0</v>
      </c>
      <c r="Z119" s="144">
        <v>0</v>
      </c>
      <c r="AA119" s="145">
        <f>Z119*K119</f>
        <v>0</v>
      </c>
      <c r="AR119" s="17" t="s">
        <v>133</v>
      </c>
      <c r="AT119" s="17" t="s">
        <v>129</v>
      </c>
      <c r="AU119" s="17" t="s">
        <v>97</v>
      </c>
      <c r="AY119" s="17" t="s">
        <v>128</v>
      </c>
      <c r="BE119" s="146">
        <f>IF(U119="základní",N119,0)</f>
        <v>0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77</v>
      </c>
      <c r="BK119" s="146">
        <f>ROUND(L119*K119,2)</f>
        <v>0</v>
      </c>
      <c r="BL119" s="17" t="s">
        <v>133</v>
      </c>
      <c r="BM119" s="17" t="s">
        <v>139</v>
      </c>
    </row>
    <row r="120" spans="2:63" s="9" customFormat="1" ht="29.85" customHeight="1">
      <c r="B120" s="126"/>
      <c r="C120" s="127"/>
      <c r="D120" s="136" t="s">
        <v>110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94">
        <f>SUM(N121:Q123)</f>
        <v>0</v>
      </c>
      <c r="O120" s="295"/>
      <c r="P120" s="295"/>
      <c r="Q120" s="295"/>
      <c r="R120" s="129"/>
      <c r="T120" s="130"/>
      <c r="U120" s="127"/>
      <c r="V120" s="127"/>
      <c r="W120" s="131">
        <f>SUM(W121:W123)</f>
        <v>134.82</v>
      </c>
      <c r="X120" s="127"/>
      <c r="Y120" s="131">
        <f>SUM(Y121:Y123)</f>
        <v>42.675000000000004</v>
      </c>
      <c r="Z120" s="127"/>
      <c r="AA120" s="132">
        <f>SUM(AA121:AA123)</f>
        <v>0</v>
      </c>
      <c r="AR120" s="133" t="s">
        <v>77</v>
      </c>
      <c r="AT120" s="134" t="s">
        <v>69</v>
      </c>
      <c r="AU120" s="134" t="s">
        <v>77</v>
      </c>
      <c r="AY120" s="133" t="s">
        <v>128</v>
      </c>
      <c r="BK120" s="135">
        <f>SUM(BK121:BK123)</f>
        <v>0</v>
      </c>
    </row>
    <row r="121" spans="2:65" s="1" customFormat="1" ht="22.5" customHeight="1">
      <c r="B121" s="137"/>
      <c r="C121" s="138" t="s">
        <v>140</v>
      </c>
      <c r="D121" s="138" t="s">
        <v>129</v>
      </c>
      <c r="E121" s="139" t="s">
        <v>216</v>
      </c>
      <c r="F121" s="286" t="s">
        <v>217</v>
      </c>
      <c r="G121" s="286"/>
      <c r="H121" s="286"/>
      <c r="I121" s="286"/>
      <c r="J121" s="140" t="s">
        <v>138</v>
      </c>
      <c r="K121" s="141">
        <v>180</v>
      </c>
      <c r="L121" s="287"/>
      <c r="M121" s="287"/>
      <c r="N121" s="287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0.029</v>
      </c>
      <c r="W121" s="144">
        <f>V121*K121</f>
        <v>5.220000000000001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141</v>
      </c>
    </row>
    <row r="122" spans="2:65" s="1" customFormat="1" ht="31.5" customHeight="1">
      <c r="B122" s="137"/>
      <c r="C122" s="138" t="s">
        <v>142</v>
      </c>
      <c r="D122" s="138" t="s">
        <v>129</v>
      </c>
      <c r="E122" s="139" t="s">
        <v>238</v>
      </c>
      <c r="F122" s="286" t="s">
        <v>239</v>
      </c>
      <c r="G122" s="286"/>
      <c r="H122" s="286"/>
      <c r="I122" s="286"/>
      <c r="J122" s="140" t="s">
        <v>138</v>
      </c>
      <c r="K122" s="141">
        <v>180</v>
      </c>
      <c r="L122" s="287"/>
      <c r="M122" s="287"/>
      <c r="N122" s="287">
        <f>ROUND(L122*K122,2)</f>
        <v>0</v>
      </c>
      <c r="O122" s="287"/>
      <c r="P122" s="287"/>
      <c r="Q122" s="287"/>
      <c r="R122" s="142"/>
      <c r="T122" s="143" t="s">
        <v>5</v>
      </c>
      <c r="U122" s="40" t="s">
        <v>35</v>
      </c>
      <c r="V122" s="144">
        <v>0.72</v>
      </c>
      <c r="W122" s="144">
        <f>V122*K122</f>
        <v>129.6</v>
      </c>
      <c r="X122" s="144">
        <v>0.08425</v>
      </c>
      <c r="Y122" s="144">
        <f>X122*K122</f>
        <v>15.165000000000001</v>
      </c>
      <c r="Z122" s="144">
        <v>0</v>
      </c>
      <c r="AA122" s="145">
        <f>Z122*K122</f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77</v>
      </c>
      <c r="BK122" s="146">
        <f>ROUND(L122*K122,2)</f>
        <v>0</v>
      </c>
      <c r="BL122" s="17" t="s">
        <v>133</v>
      </c>
      <c r="BM122" s="17" t="s">
        <v>143</v>
      </c>
    </row>
    <row r="123" spans="2:65" s="1" customFormat="1" ht="22.5" customHeight="1">
      <c r="B123" s="137"/>
      <c r="C123" s="147" t="s">
        <v>144</v>
      </c>
      <c r="D123" s="147" t="s">
        <v>145</v>
      </c>
      <c r="E123" s="148" t="s">
        <v>146</v>
      </c>
      <c r="F123" s="297" t="s">
        <v>147</v>
      </c>
      <c r="G123" s="297"/>
      <c r="H123" s="297"/>
      <c r="I123" s="297"/>
      <c r="J123" s="149" t="s">
        <v>138</v>
      </c>
      <c r="K123" s="150">
        <v>210</v>
      </c>
      <c r="L123" s="287"/>
      <c r="M123" s="287"/>
      <c r="N123" s="298">
        <f>ROUND(L123*K123,2)</f>
        <v>0</v>
      </c>
      <c r="O123" s="287"/>
      <c r="P123" s="287"/>
      <c r="Q123" s="287"/>
      <c r="R123" s="142"/>
      <c r="T123" s="143" t="s">
        <v>5</v>
      </c>
      <c r="U123" s="40" t="s">
        <v>35</v>
      </c>
      <c r="V123" s="144">
        <v>0</v>
      </c>
      <c r="W123" s="144">
        <f>V123*K123</f>
        <v>0</v>
      </c>
      <c r="X123" s="144">
        <v>0.131</v>
      </c>
      <c r="Y123" s="144">
        <f>X123*K123</f>
        <v>27.51</v>
      </c>
      <c r="Z123" s="144">
        <v>0</v>
      </c>
      <c r="AA123" s="145">
        <f>Z123*K123</f>
        <v>0</v>
      </c>
      <c r="AR123" s="17" t="s">
        <v>148</v>
      </c>
      <c r="AT123" s="17" t="s">
        <v>145</v>
      </c>
      <c r="AU123" s="17" t="s">
        <v>97</v>
      </c>
      <c r="AY123" s="17" t="s">
        <v>128</v>
      </c>
      <c r="BE123" s="146">
        <f>IF(U123="základní",N123,0)</f>
        <v>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77</v>
      </c>
      <c r="BK123" s="146">
        <f>ROUND(L123*K123,2)</f>
        <v>0</v>
      </c>
      <c r="BL123" s="17" t="s">
        <v>133</v>
      </c>
      <c r="BM123" s="17" t="s">
        <v>149</v>
      </c>
    </row>
    <row r="124" spans="2:63" s="9" customFormat="1" ht="29.85" customHeight="1">
      <c r="B124" s="126"/>
      <c r="C124" s="127"/>
      <c r="D124" s="136" t="s">
        <v>111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294">
        <f>SUM(N125:Q127)</f>
        <v>0</v>
      </c>
      <c r="O124" s="295"/>
      <c r="P124" s="295"/>
      <c r="Q124" s="295"/>
      <c r="R124" s="129"/>
      <c r="T124" s="130"/>
      <c r="U124" s="127"/>
      <c r="V124" s="127"/>
      <c r="W124" s="131">
        <f>SUM(W126:W127)</f>
        <v>19.44</v>
      </c>
      <c r="X124" s="127"/>
      <c r="Y124" s="131">
        <f>SUM(Y126:Y127)</f>
        <v>15.075000000000001</v>
      </c>
      <c r="Z124" s="127"/>
      <c r="AA124" s="132">
        <f>SUM(AA126:AA127)</f>
        <v>0</v>
      </c>
      <c r="AR124" s="133" t="s">
        <v>77</v>
      </c>
      <c r="AT124" s="134" t="s">
        <v>69</v>
      </c>
      <c r="AU124" s="134" t="s">
        <v>77</v>
      </c>
      <c r="AY124" s="133" t="s">
        <v>128</v>
      </c>
      <c r="BK124" s="135">
        <f>SUM(BK126:BK127)</f>
        <v>0</v>
      </c>
    </row>
    <row r="125" spans="2:65" s="1" customFormat="1" ht="44.25" customHeight="1">
      <c r="B125" s="137"/>
      <c r="C125" s="138" t="s">
        <v>150</v>
      </c>
      <c r="D125" s="138" t="s">
        <v>129</v>
      </c>
      <c r="E125" s="139" t="s">
        <v>220</v>
      </c>
      <c r="F125" s="286" t="s">
        <v>221</v>
      </c>
      <c r="G125" s="286"/>
      <c r="H125" s="286"/>
      <c r="I125" s="286"/>
      <c r="J125" s="140" t="s">
        <v>132</v>
      </c>
      <c r="K125" s="141">
        <f>90*0.3*0.4</f>
        <v>10.8</v>
      </c>
      <c r="L125" s="287"/>
      <c r="M125" s="287"/>
      <c r="N125" s="287">
        <f>ROUND(L125*K125,2)</f>
        <v>0</v>
      </c>
      <c r="O125" s="287"/>
      <c r="P125" s="287"/>
      <c r="Q125" s="287"/>
      <c r="R125" s="142"/>
      <c r="T125" s="143" t="s">
        <v>5</v>
      </c>
      <c r="U125" s="40" t="s">
        <v>35</v>
      </c>
      <c r="V125" s="144">
        <v>0.216</v>
      </c>
      <c r="W125" s="144">
        <f>V125*K125</f>
        <v>2.3328</v>
      </c>
      <c r="X125" s="144">
        <v>0.1295</v>
      </c>
      <c r="Y125" s="144">
        <f>X125*K125</f>
        <v>1.3986</v>
      </c>
      <c r="Z125" s="144">
        <v>0</v>
      </c>
      <c r="AA125" s="145">
        <f>Z125*K125</f>
        <v>0</v>
      </c>
      <c r="AR125" s="17" t="s">
        <v>133</v>
      </c>
      <c r="AT125" s="17" t="s">
        <v>129</v>
      </c>
      <c r="AU125" s="17" t="s">
        <v>97</v>
      </c>
      <c r="AY125" s="17" t="s">
        <v>128</v>
      </c>
      <c r="BE125" s="146">
        <f>IF(U125="základní",N125,0)</f>
        <v>0</v>
      </c>
      <c r="BF125" s="146">
        <f>IF(U125="snížená",N125,0)</f>
        <v>0</v>
      </c>
      <c r="BG125" s="146">
        <f>IF(U125="zákl. přenesená",N125,0)</f>
        <v>0</v>
      </c>
      <c r="BH125" s="146">
        <f>IF(U125="sníž. přenesená",N125,0)</f>
        <v>0</v>
      </c>
      <c r="BI125" s="146">
        <f>IF(U125="nulová",N125,0)</f>
        <v>0</v>
      </c>
      <c r="BJ125" s="17" t="s">
        <v>77</v>
      </c>
      <c r="BK125" s="146">
        <f>ROUND(L125*K125,2)</f>
        <v>0</v>
      </c>
      <c r="BL125" s="17" t="s">
        <v>133</v>
      </c>
      <c r="BM125" s="17" t="s">
        <v>152</v>
      </c>
    </row>
    <row r="126" spans="2:65" s="1" customFormat="1" ht="44.25" customHeight="1">
      <c r="B126" s="137"/>
      <c r="C126" s="138" t="s">
        <v>150</v>
      </c>
      <c r="D126" s="138" t="s">
        <v>129</v>
      </c>
      <c r="E126" s="139" t="s">
        <v>240</v>
      </c>
      <c r="F126" s="286" t="s">
        <v>241</v>
      </c>
      <c r="G126" s="286"/>
      <c r="H126" s="286"/>
      <c r="I126" s="286"/>
      <c r="J126" s="140" t="s">
        <v>151</v>
      </c>
      <c r="K126" s="141">
        <v>90</v>
      </c>
      <c r="L126" s="287"/>
      <c r="M126" s="287"/>
      <c r="N126" s="287">
        <f>ROUND(L126*K126,2)</f>
        <v>0</v>
      </c>
      <c r="O126" s="287"/>
      <c r="P126" s="287"/>
      <c r="Q126" s="287"/>
      <c r="R126" s="142"/>
      <c r="T126" s="143" t="s">
        <v>5</v>
      </c>
      <c r="U126" s="40" t="s">
        <v>35</v>
      </c>
      <c r="V126" s="144">
        <v>0.216</v>
      </c>
      <c r="W126" s="144">
        <f>V126*K126</f>
        <v>19.44</v>
      </c>
      <c r="X126" s="144">
        <v>0.1295</v>
      </c>
      <c r="Y126" s="144">
        <f>X126*K126</f>
        <v>11.655000000000001</v>
      </c>
      <c r="Z126" s="144">
        <v>0</v>
      </c>
      <c r="AA126" s="145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152</v>
      </c>
    </row>
    <row r="127" spans="2:65" s="1" customFormat="1" ht="31.5" customHeight="1">
      <c r="B127" s="137"/>
      <c r="C127" s="147" t="s">
        <v>153</v>
      </c>
      <c r="D127" s="147" t="s">
        <v>145</v>
      </c>
      <c r="E127" s="148" t="s">
        <v>154</v>
      </c>
      <c r="F127" s="296" t="s">
        <v>242</v>
      </c>
      <c r="G127" s="297"/>
      <c r="H127" s="297"/>
      <c r="I127" s="297"/>
      <c r="J127" s="149" t="s">
        <v>155</v>
      </c>
      <c r="K127" s="150">
        <v>95</v>
      </c>
      <c r="L127" s="287"/>
      <c r="M127" s="287"/>
      <c r="N127" s="298">
        <f>ROUND(L127*K127,2)</f>
        <v>0</v>
      </c>
      <c r="O127" s="287"/>
      <c r="P127" s="287"/>
      <c r="Q127" s="287"/>
      <c r="R127" s="142"/>
      <c r="T127" s="143" t="s">
        <v>5</v>
      </c>
      <c r="U127" s="40" t="s">
        <v>35</v>
      </c>
      <c r="V127" s="144">
        <v>0</v>
      </c>
      <c r="W127" s="144">
        <f>V127*K127</f>
        <v>0</v>
      </c>
      <c r="X127" s="144">
        <v>0.036</v>
      </c>
      <c r="Y127" s="144">
        <f>X127*K127</f>
        <v>3.42</v>
      </c>
      <c r="Z127" s="144">
        <v>0</v>
      </c>
      <c r="AA127" s="145">
        <f>Z127*K127</f>
        <v>0</v>
      </c>
      <c r="AR127" s="17" t="s">
        <v>148</v>
      </c>
      <c r="AT127" s="17" t="s">
        <v>145</v>
      </c>
      <c r="AU127" s="17" t="s">
        <v>97</v>
      </c>
      <c r="AY127" s="17" t="s">
        <v>128</v>
      </c>
      <c r="BE127" s="146">
        <f>IF(U127="základní",N127,0)</f>
        <v>0</v>
      </c>
      <c r="BF127" s="146">
        <f>IF(U127="snížená",N127,0)</f>
        <v>0</v>
      </c>
      <c r="BG127" s="146">
        <f>IF(U127="zákl. přenesená",N127,0)</f>
        <v>0</v>
      </c>
      <c r="BH127" s="146">
        <f>IF(U127="sníž. přenesená",N127,0)</f>
        <v>0</v>
      </c>
      <c r="BI127" s="146">
        <f>IF(U127="nulová",N127,0)</f>
        <v>0</v>
      </c>
      <c r="BJ127" s="17" t="s">
        <v>77</v>
      </c>
      <c r="BK127" s="146">
        <f>ROUND(L127*K127,2)</f>
        <v>0</v>
      </c>
      <c r="BL127" s="17" t="s">
        <v>133</v>
      </c>
      <c r="BM127" s="17" t="s">
        <v>156</v>
      </c>
    </row>
    <row r="128" spans="2:63" s="9" customFormat="1" ht="29.85" customHeight="1">
      <c r="B128" s="126"/>
      <c r="C128" s="127"/>
      <c r="D128" s="136" t="s">
        <v>112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294">
        <f>BK128</f>
        <v>0</v>
      </c>
      <c r="O128" s="295"/>
      <c r="P128" s="295"/>
      <c r="Q128" s="295"/>
      <c r="R128" s="129"/>
      <c r="T128" s="130"/>
      <c r="U128" s="127"/>
      <c r="V128" s="127"/>
      <c r="W128" s="131">
        <f>W129</f>
        <v>6.598536999999999</v>
      </c>
      <c r="X128" s="127"/>
      <c r="Y128" s="131">
        <f>Y129</f>
        <v>0</v>
      </c>
      <c r="Z128" s="127"/>
      <c r="AA128" s="132">
        <f>AA129</f>
        <v>0</v>
      </c>
      <c r="AR128" s="133" t="s">
        <v>77</v>
      </c>
      <c r="AT128" s="134" t="s">
        <v>69</v>
      </c>
      <c r="AU128" s="134" t="s">
        <v>77</v>
      </c>
      <c r="AY128" s="133" t="s">
        <v>128</v>
      </c>
      <c r="BK128" s="135">
        <f>BK129</f>
        <v>0</v>
      </c>
    </row>
    <row r="129" spans="2:65" s="1" customFormat="1" ht="31.5" customHeight="1">
      <c r="B129" s="137"/>
      <c r="C129" s="138" t="s">
        <v>148</v>
      </c>
      <c r="D129" s="138" t="s">
        <v>129</v>
      </c>
      <c r="E129" s="139" t="s">
        <v>157</v>
      </c>
      <c r="F129" s="286" t="s">
        <v>158</v>
      </c>
      <c r="G129" s="286"/>
      <c r="H129" s="286"/>
      <c r="I129" s="286"/>
      <c r="J129" s="140" t="s">
        <v>159</v>
      </c>
      <c r="K129" s="141">
        <v>16.621</v>
      </c>
      <c r="L129" s="287"/>
      <c r="M129" s="287"/>
      <c r="N129" s="287">
        <f>ROUND(L129*K129,2)</f>
        <v>0</v>
      </c>
      <c r="O129" s="287"/>
      <c r="P129" s="287"/>
      <c r="Q129" s="287"/>
      <c r="R129" s="142"/>
      <c r="T129" s="143" t="s">
        <v>5</v>
      </c>
      <c r="U129" s="151" t="s">
        <v>35</v>
      </c>
      <c r="V129" s="152">
        <v>0.397</v>
      </c>
      <c r="W129" s="152">
        <f>V129*K129</f>
        <v>6.598536999999999</v>
      </c>
      <c r="X129" s="152">
        <v>0</v>
      </c>
      <c r="Y129" s="152">
        <f>X129*K129</f>
        <v>0</v>
      </c>
      <c r="Z129" s="152">
        <v>0</v>
      </c>
      <c r="AA129" s="153">
        <f>Z129*K129</f>
        <v>0</v>
      </c>
      <c r="AR129" s="17" t="s">
        <v>133</v>
      </c>
      <c r="AT129" s="17" t="s">
        <v>129</v>
      </c>
      <c r="AU129" s="17" t="s">
        <v>97</v>
      </c>
      <c r="AY129" s="17" t="s">
        <v>128</v>
      </c>
      <c r="BE129" s="146">
        <f>IF(U129="základní",N129,0)</f>
        <v>0</v>
      </c>
      <c r="BF129" s="146">
        <f>IF(U129="snížená",N129,0)</f>
        <v>0</v>
      </c>
      <c r="BG129" s="146">
        <f>IF(U129="zákl. přenesená",N129,0)</f>
        <v>0</v>
      </c>
      <c r="BH129" s="146">
        <f>IF(U129="sníž. přenesená",N129,0)</f>
        <v>0</v>
      </c>
      <c r="BI129" s="146">
        <f>IF(U129="nulová",N129,0)</f>
        <v>0</v>
      </c>
      <c r="BJ129" s="17" t="s">
        <v>77</v>
      </c>
      <c r="BK129" s="146">
        <f>ROUND(L129*K129,2)</f>
        <v>0</v>
      </c>
      <c r="BL129" s="17" t="s">
        <v>133</v>
      </c>
      <c r="BM129" s="17" t="s">
        <v>160</v>
      </c>
    </row>
    <row r="130" spans="2:18" s="1" customFormat="1" ht="6.95" customHeight="1">
      <c r="B130" s="55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7"/>
    </row>
  </sheetData>
  <mergeCells count="9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1:I121"/>
    <mergeCell ref="L121:M121"/>
    <mergeCell ref="N121:Q121"/>
    <mergeCell ref="N127:Q127"/>
    <mergeCell ref="F122:I122"/>
    <mergeCell ref="L122:M122"/>
    <mergeCell ref="N122:Q122"/>
    <mergeCell ref="F123:I123"/>
    <mergeCell ref="L123:M123"/>
    <mergeCell ref="N123:Q123"/>
    <mergeCell ref="F125:I125"/>
    <mergeCell ref="L125:M125"/>
    <mergeCell ref="N125:Q125"/>
    <mergeCell ref="H1:K1"/>
    <mergeCell ref="S2:AC2"/>
    <mergeCell ref="F129:I129"/>
    <mergeCell ref="L129:M129"/>
    <mergeCell ref="N129:Q129"/>
    <mergeCell ref="N114:Q114"/>
    <mergeCell ref="N115:Q115"/>
    <mergeCell ref="N116:Q116"/>
    <mergeCell ref="N120:Q120"/>
    <mergeCell ref="N124:Q124"/>
    <mergeCell ref="N128:Q128"/>
    <mergeCell ref="F126:I126"/>
    <mergeCell ref="L126:M126"/>
    <mergeCell ref="N126:Q126"/>
    <mergeCell ref="F127:I127"/>
    <mergeCell ref="L127:M127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2"/>
  <sheetViews>
    <sheetView showGridLines="0" workbookViewId="0" topLeftCell="A1">
      <pane ySplit="1" topLeftCell="A112" activePane="bottomLeft" state="frozen"/>
      <selection pane="bottomLeft" activeCell="L119" sqref="L119:M11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4"/>
      <c r="R6" s="22"/>
    </row>
    <row r="7" spans="2:18" s="1" customFormat="1" ht="32.85" customHeight="1">
      <c r="B7" s="31"/>
      <c r="C7" s="32"/>
      <c r="D7" s="27" t="s">
        <v>99</v>
      </c>
      <c r="E7" s="32"/>
      <c r="F7" s="317" t="s">
        <v>235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2"/>
      <c r="R7" s="33"/>
    </row>
    <row r="8" spans="2:18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99">
        <f>'Rekapitulace stavby'!AN8</f>
        <v>42989</v>
      </c>
      <c r="P9" s="299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68" t="str">
        <f>IF('Rekapitulace stavby'!AN10="","",'Rekapitulace stavby'!AN10)</f>
        <v/>
      </c>
      <c r="P11" s="268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68" t="str">
        <f>IF('Rekapitulace stavby'!AN11="","",'Rekapitulace stavby'!AN11)</f>
        <v/>
      </c>
      <c r="P12" s="26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68" t="str">
        <f>IF('Rekapitulace stavby'!AN13="","",'Rekapitulace stavby'!AN13)</f>
        <v/>
      </c>
      <c r="P14" s="26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68" t="str">
        <f>IF('Rekapitulace stavby'!AN14="","",'Rekapitulace stavby'!AN14)</f>
        <v/>
      </c>
      <c r="P15" s="26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68" t="str">
        <f>IF('Rekapitulace stavby'!AN16="","",'Rekapitulace stavby'!AN16)</f>
        <v/>
      </c>
      <c r="P17" s="268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68" t="str">
        <f>IF('Rekapitulace stavby'!AN17="","",'Rekapitulace stavby'!AN17)</f>
        <v/>
      </c>
      <c r="P18" s="26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68" t="str">
        <f>IF('Rekapitulace stavby'!AN19="","",'Rekapitulace stavby'!AN19)</f>
        <v/>
      </c>
      <c r="P20" s="268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68" t="str">
        <f>IF('Rekapitulace stavby'!AN20="","",'Rekapitulace stavby'!AN20)</f>
        <v/>
      </c>
      <c r="P21" s="26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4" t="s">
        <v>5</v>
      </c>
      <c r="F24" s="284"/>
      <c r="G24" s="284"/>
      <c r="H24" s="284"/>
      <c r="I24" s="284"/>
      <c r="J24" s="284"/>
      <c r="K24" s="284"/>
      <c r="L24" s="2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54">
        <f>N88</f>
        <v>0</v>
      </c>
      <c r="N27" s="254"/>
      <c r="O27" s="254"/>
      <c r="P27" s="25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54">
        <f>N95</f>
        <v>0</v>
      </c>
      <c r="N28" s="254"/>
      <c r="O28" s="254"/>
      <c r="P28" s="25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316">
        <f>ROUND(M27+M28,2)</f>
        <v>0</v>
      </c>
      <c r="N30" s="304"/>
      <c r="O30" s="304"/>
      <c r="P30" s="304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315">
        <f>M30</f>
        <v>0</v>
      </c>
      <c r="I32" s="304"/>
      <c r="J32" s="304"/>
      <c r="K32" s="32"/>
      <c r="L32" s="32"/>
      <c r="M32" s="315">
        <f>H32/100*21</f>
        <v>0</v>
      </c>
      <c r="N32" s="304"/>
      <c r="O32" s="304"/>
      <c r="P32" s="304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315">
        <f>ROUND((SUM(BF95:BF96)+SUM(BF114:BF131)),2)</f>
        <v>0</v>
      </c>
      <c r="I33" s="304"/>
      <c r="J33" s="304"/>
      <c r="K33" s="32"/>
      <c r="L33" s="32"/>
      <c r="M33" s="315">
        <f>ROUND(ROUND((SUM(BF95:BF96)+SUM(BF114:BF131)),2)*F33,2)</f>
        <v>0</v>
      </c>
      <c r="N33" s="304"/>
      <c r="O33" s="304"/>
      <c r="P33" s="304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315">
        <f>ROUND((SUM(BG95:BG96)+SUM(BG114:BG131)),2)</f>
        <v>0</v>
      </c>
      <c r="I34" s="304"/>
      <c r="J34" s="304"/>
      <c r="K34" s="32"/>
      <c r="L34" s="32"/>
      <c r="M34" s="315">
        <v>0</v>
      </c>
      <c r="N34" s="304"/>
      <c r="O34" s="304"/>
      <c r="P34" s="3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315">
        <f>ROUND((SUM(BH95:BH96)+SUM(BH114:BH131)),2)</f>
        <v>0</v>
      </c>
      <c r="I35" s="304"/>
      <c r="J35" s="304"/>
      <c r="K35" s="32"/>
      <c r="L35" s="32"/>
      <c r="M35" s="315">
        <v>0</v>
      </c>
      <c r="N35" s="304"/>
      <c r="O35" s="304"/>
      <c r="P35" s="3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40</v>
      </c>
      <c r="F36" s="39">
        <v>0</v>
      </c>
      <c r="G36" s="104" t="s">
        <v>36</v>
      </c>
      <c r="H36" s="315">
        <f>ROUND((SUM(BI95:BI96)+SUM(BI114:BI131)),2)</f>
        <v>0</v>
      </c>
      <c r="I36" s="304"/>
      <c r="J36" s="304"/>
      <c r="K36" s="32"/>
      <c r="L36" s="32"/>
      <c r="M36" s="315">
        <v>0</v>
      </c>
      <c r="N36" s="304"/>
      <c r="O36" s="304"/>
      <c r="P36" s="304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2"/>
      <c r="R78" s="33"/>
    </row>
    <row r="79" spans="2:18" s="1" customFormat="1" ht="36.95" customHeight="1">
      <c r="B79" s="31"/>
      <c r="C79" s="65" t="s">
        <v>99</v>
      </c>
      <c r="D79" s="32"/>
      <c r="E79" s="32"/>
      <c r="F79" s="276" t="str">
        <f>F7</f>
        <v>02 - Komunikace dlažba pojezd.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99">
        <f>IF(O9="","",O9)</f>
        <v>42989</v>
      </c>
      <c r="N81" s="299"/>
      <c r="O81" s="299"/>
      <c r="P81" s="299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68" t="str">
        <f>E18</f>
        <v xml:space="preserve"> </v>
      </c>
      <c r="N83" s="268"/>
      <c r="O83" s="268"/>
      <c r="P83" s="268"/>
      <c r="Q83" s="268"/>
      <c r="R83" s="33"/>
    </row>
    <row r="84" spans="2:18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68" t="str">
        <f>E21</f>
        <v xml:space="preserve"> </v>
      </c>
      <c r="N84" s="268"/>
      <c r="O84" s="268"/>
      <c r="P84" s="268"/>
      <c r="Q84" s="26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310" t="s">
        <v>104</v>
      </c>
      <c r="D86" s="311"/>
      <c r="E86" s="311"/>
      <c r="F86" s="311"/>
      <c r="G86" s="311"/>
      <c r="H86" s="100"/>
      <c r="I86" s="100"/>
      <c r="J86" s="100"/>
      <c r="K86" s="100"/>
      <c r="L86" s="100"/>
      <c r="M86" s="100"/>
      <c r="N86" s="310" t="s">
        <v>105</v>
      </c>
      <c r="O86" s="311"/>
      <c r="P86" s="311"/>
      <c r="Q86" s="311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0">
        <f>N114</f>
        <v>0</v>
      </c>
      <c r="O88" s="312"/>
      <c r="P88" s="312"/>
      <c r="Q88" s="312"/>
      <c r="R88" s="33"/>
      <c r="AU88" s="17" t="s">
        <v>107</v>
      </c>
    </row>
    <row r="89" spans="2:18" s="6" customFormat="1" ht="24.95" customHeight="1">
      <c r="B89" s="109"/>
      <c r="C89" s="110"/>
      <c r="D89" s="111" t="s">
        <v>108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1">
        <f>N115</f>
        <v>0</v>
      </c>
      <c r="O89" s="307"/>
      <c r="P89" s="307"/>
      <c r="Q89" s="307"/>
      <c r="R89" s="112"/>
    </row>
    <row r="90" spans="2:18" s="7" customFormat="1" ht="19.9" customHeight="1">
      <c r="B90" s="113"/>
      <c r="C90" s="114"/>
      <c r="D90" s="115" t="s">
        <v>109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08">
        <f>N116</f>
        <v>0</v>
      </c>
      <c r="O90" s="309"/>
      <c r="P90" s="309"/>
      <c r="Q90" s="309"/>
      <c r="R90" s="116"/>
    </row>
    <row r="91" spans="2:18" s="7" customFormat="1" ht="19.9" customHeight="1">
      <c r="B91" s="113"/>
      <c r="C91" s="114"/>
      <c r="D91" s="115" t="s">
        <v>110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08">
        <f>N120</f>
        <v>0</v>
      </c>
      <c r="O91" s="309"/>
      <c r="P91" s="309"/>
      <c r="Q91" s="309"/>
      <c r="R91" s="116"/>
    </row>
    <row r="92" spans="2:18" s="7" customFormat="1" ht="19.9" customHeight="1">
      <c r="B92" s="113"/>
      <c r="C92" s="114"/>
      <c r="D92" s="115" t="s">
        <v>161</v>
      </c>
      <c r="E92" s="114"/>
      <c r="F92" s="114"/>
      <c r="G92" s="114"/>
      <c r="H92" s="114"/>
      <c r="I92" s="114"/>
      <c r="J92" s="114"/>
      <c r="K92" s="114"/>
      <c r="L92" s="114"/>
      <c r="M92" s="114"/>
      <c r="N92" s="308">
        <f>N126</f>
        <v>0</v>
      </c>
      <c r="O92" s="309"/>
      <c r="P92" s="309"/>
      <c r="Q92" s="309"/>
      <c r="R92" s="116"/>
    </row>
    <row r="93" spans="2:18" s="7" customFormat="1" ht="19.9" customHeight="1">
      <c r="B93" s="113"/>
      <c r="C93" s="114"/>
      <c r="D93" s="115" t="s">
        <v>112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308">
        <f>N130</f>
        <v>0</v>
      </c>
      <c r="O93" s="309"/>
      <c r="P93" s="309"/>
      <c r="Q93" s="309"/>
      <c r="R93" s="116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8" t="s">
        <v>113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03"/>
      <c r="O95" s="303"/>
      <c r="P95" s="303"/>
      <c r="Q95" s="303"/>
      <c r="R95" s="33"/>
      <c r="T95" s="117"/>
      <c r="U95" s="118" t="s">
        <v>34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91</v>
      </c>
      <c r="D97" s="100"/>
      <c r="E97" s="100"/>
      <c r="F97" s="100"/>
      <c r="G97" s="100"/>
      <c r="H97" s="100"/>
      <c r="I97" s="100"/>
      <c r="J97" s="100"/>
      <c r="K97" s="100"/>
      <c r="L97" s="251">
        <f>ROUND(SUM(N88+N95),2)</f>
        <v>0</v>
      </c>
      <c r="M97" s="251"/>
      <c r="N97" s="251"/>
      <c r="O97" s="251"/>
      <c r="P97" s="251"/>
      <c r="Q97" s="25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266" t="s">
        <v>114</v>
      </c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305" t="str">
        <f>F6</f>
        <v>„Nové Sedlo – terénní úpravy výrobní zóny“</v>
      </c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2"/>
      <c r="R105" s="33"/>
    </row>
    <row r="106" spans="2:18" s="1" customFormat="1" ht="36.95" customHeight="1">
      <c r="B106" s="31"/>
      <c r="C106" s="65" t="s">
        <v>99</v>
      </c>
      <c r="D106" s="32"/>
      <c r="E106" s="32"/>
      <c r="F106" s="276" t="str">
        <f>F7</f>
        <v>02 - Komunikace dlažba pojezd.</v>
      </c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20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22</v>
      </c>
      <c r="L108" s="32"/>
      <c r="M108" s="299">
        <f>IF(O9="","",O9)</f>
        <v>42989</v>
      </c>
      <c r="N108" s="299"/>
      <c r="O108" s="299"/>
      <c r="P108" s="299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23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27</v>
      </c>
      <c r="L110" s="32"/>
      <c r="M110" s="268" t="str">
        <f>E18</f>
        <v xml:space="preserve"> </v>
      </c>
      <c r="N110" s="268"/>
      <c r="O110" s="268"/>
      <c r="P110" s="268"/>
      <c r="Q110" s="268"/>
      <c r="R110" s="33"/>
    </row>
    <row r="111" spans="2:18" s="1" customFormat="1" ht="14.45" customHeight="1">
      <c r="B111" s="31"/>
      <c r="C111" s="28" t="s">
        <v>26</v>
      </c>
      <c r="D111" s="32"/>
      <c r="E111" s="32"/>
      <c r="F111" s="26" t="str">
        <f>IF(E15="","",E15)</f>
        <v/>
      </c>
      <c r="G111" s="32"/>
      <c r="H111" s="32"/>
      <c r="I111" s="32"/>
      <c r="J111" s="32"/>
      <c r="K111" s="28" t="s">
        <v>29</v>
      </c>
      <c r="L111" s="32"/>
      <c r="M111" s="268" t="str">
        <f>E21</f>
        <v xml:space="preserve"> </v>
      </c>
      <c r="N111" s="268"/>
      <c r="O111" s="268"/>
      <c r="P111" s="268"/>
      <c r="Q111" s="268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9"/>
      <c r="C113" s="120" t="s">
        <v>115</v>
      </c>
      <c r="D113" s="121" t="s">
        <v>116</v>
      </c>
      <c r="E113" s="121" t="s">
        <v>52</v>
      </c>
      <c r="F113" s="300" t="s">
        <v>117</v>
      </c>
      <c r="G113" s="300"/>
      <c r="H113" s="300"/>
      <c r="I113" s="300"/>
      <c r="J113" s="121" t="s">
        <v>118</v>
      </c>
      <c r="K113" s="121" t="s">
        <v>119</v>
      </c>
      <c r="L113" s="301" t="s">
        <v>120</v>
      </c>
      <c r="M113" s="301"/>
      <c r="N113" s="300" t="s">
        <v>105</v>
      </c>
      <c r="O113" s="300"/>
      <c r="P113" s="300"/>
      <c r="Q113" s="302"/>
      <c r="R113" s="122"/>
      <c r="T113" s="72" t="s">
        <v>121</v>
      </c>
      <c r="U113" s="73" t="s">
        <v>34</v>
      </c>
      <c r="V113" s="73" t="s">
        <v>122</v>
      </c>
      <c r="W113" s="73" t="s">
        <v>123</v>
      </c>
      <c r="X113" s="73" t="s">
        <v>124</v>
      </c>
      <c r="Y113" s="73" t="s">
        <v>125</v>
      </c>
      <c r="Z113" s="73" t="s">
        <v>126</v>
      </c>
      <c r="AA113" s="74" t="s">
        <v>127</v>
      </c>
    </row>
    <row r="114" spans="2:63" s="1" customFormat="1" ht="29.25" customHeight="1">
      <c r="B114" s="31"/>
      <c r="C114" s="76" t="s">
        <v>101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88">
        <f>N115</f>
        <v>0</v>
      </c>
      <c r="O114" s="289"/>
      <c r="P114" s="289"/>
      <c r="Q114" s="289"/>
      <c r="R114" s="33"/>
      <c r="T114" s="75"/>
      <c r="U114" s="47"/>
      <c r="V114" s="47"/>
      <c r="W114" s="123">
        <f>W115</f>
        <v>215.72238399999998</v>
      </c>
      <c r="X114" s="47"/>
      <c r="Y114" s="123">
        <f>Y115</f>
        <v>78.091632</v>
      </c>
      <c r="Z114" s="47"/>
      <c r="AA114" s="124">
        <f>AA115</f>
        <v>0</v>
      </c>
      <c r="AT114" s="17" t="s">
        <v>69</v>
      </c>
      <c r="AU114" s="17" t="s">
        <v>107</v>
      </c>
      <c r="BK114" s="125">
        <f>BK115</f>
        <v>0</v>
      </c>
    </row>
    <row r="115" spans="2:63" s="9" customFormat="1" ht="37.35" customHeight="1">
      <c r="B115" s="126"/>
      <c r="C115" s="127"/>
      <c r="D115" s="128" t="s">
        <v>108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90">
        <f>N116+N120+N126+N130</f>
        <v>0</v>
      </c>
      <c r="O115" s="291"/>
      <c r="P115" s="291"/>
      <c r="Q115" s="291"/>
      <c r="R115" s="129"/>
      <c r="T115" s="130"/>
      <c r="U115" s="127"/>
      <c r="V115" s="127"/>
      <c r="W115" s="131">
        <f>W116+W120+W126+W130</f>
        <v>215.72238399999998</v>
      </c>
      <c r="X115" s="127"/>
      <c r="Y115" s="131">
        <f>Y116+Y120+Y126+Y130</f>
        <v>78.091632</v>
      </c>
      <c r="Z115" s="127"/>
      <c r="AA115" s="132">
        <f>AA116+AA120+AA126+AA130</f>
        <v>0</v>
      </c>
      <c r="AR115" s="133" t="s">
        <v>77</v>
      </c>
      <c r="AT115" s="134" t="s">
        <v>69</v>
      </c>
      <c r="AU115" s="134" t="s">
        <v>70</v>
      </c>
      <c r="AY115" s="133" t="s">
        <v>128</v>
      </c>
      <c r="BK115" s="135">
        <f>BK116+BK120+BK126+BK130</f>
        <v>0</v>
      </c>
    </row>
    <row r="116" spans="2:63" s="9" customFormat="1" ht="19.9" customHeight="1">
      <c r="B116" s="126"/>
      <c r="C116" s="127"/>
      <c r="D116" s="136" t="s">
        <v>109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92">
        <f>SUM(N117:Q119)</f>
        <v>0</v>
      </c>
      <c r="O116" s="293"/>
      <c r="P116" s="293"/>
      <c r="Q116" s="293"/>
      <c r="R116" s="129"/>
      <c r="T116" s="130"/>
      <c r="U116" s="127"/>
      <c r="V116" s="127"/>
      <c r="W116" s="131">
        <f>SUM(W117:W119)</f>
        <v>38.705040000000004</v>
      </c>
      <c r="X116" s="127"/>
      <c r="Y116" s="131">
        <f>SUM(Y117:Y119)</f>
        <v>0</v>
      </c>
      <c r="Z116" s="127"/>
      <c r="AA116" s="132">
        <f>SUM(AA117:AA119)</f>
        <v>0</v>
      </c>
      <c r="AR116" s="133" t="s">
        <v>77</v>
      </c>
      <c r="AT116" s="134" t="s">
        <v>69</v>
      </c>
      <c r="AU116" s="134" t="s">
        <v>77</v>
      </c>
      <c r="AY116" s="133" t="s">
        <v>128</v>
      </c>
      <c r="BK116" s="135">
        <f>SUM(BK117:BK119)</f>
        <v>0</v>
      </c>
    </row>
    <row r="117" spans="2:65" s="1" customFormat="1" ht="31.5" customHeight="1">
      <c r="B117" s="137"/>
      <c r="C117" s="138" t="s">
        <v>77</v>
      </c>
      <c r="D117" s="138" t="s">
        <v>129</v>
      </c>
      <c r="E117" s="139" t="s">
        <v>224</v>
      </c>
      <c r="F117" s="286" t="s">
        <v>131</v>
      </c>
      <c r="G117" s="286"/>
      <c r="H117" s="286"/>
      <c r="I117" s="286"/>
      <c r="J117" s="140" t="s">
        <v>132</v>
      </c>
      <c r="K117" s="141">
        <f>198*0.68</f>
        <v>134.64000000000001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0.187</v>
      </c>
      <c r="W117" s="144">
        <f>V117*K117</f>
        <v>25.177680000000002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162</v>
      </c>
    </row>
    <row r="118" spans="2:65" s="1" customFormat="1" ht="31.5" customHeight="1">
      <c r="B118" s="137"/>
      <c r="C118" s="138" t="s">
        <v>142</v>
      </c>
      <c r="D118" s="138" t="s">
        <v>129</v>
      </c>
      <c r="E118" s="139" t="s">
        <v>237</v>
      </c>
      <c r="F118" s="286" t="s">
        <v>135</v>
      </c>
      <c r="G118" s="286"/>
      <c r="H118" s="286"/>
      <c r="I118" s="286"/>
      <c r="J118" s="140" t="s">
        <v>132</v>
      </c>
      <c r="K118" s="141">
        <f>K117</f>
        <v>134.64000000000001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 t="s">
        <v>5</v>
      </c>
      <c r="U118" s="40" t="s">
        <v>35</v>
      </c>
      <c r="V118" s="144">
        <v>0.074</v>
      </c>
      <c r="W118" s="144">
        <f>V118*K118</f>
        <v>9.96336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163</v>
      </c>
    </row>
    <row r="119" spans="2:65" s="1" customFormat="1" ht="22.5" customHeight="1">
      <c r="B119" s="137"/>
      <c r="C119" s="138" t="s">
        <v>97</v>
      </c>
      <c r="D119" s="138" t="s">
        <v>129</v>
      </c>
      <c r="E119" s="139" t="s">
        <v>218</v>
      </c>
      <c r="F119" s="286" t="s">
        <v>219</v>
      </c>
      <c r="G119" s="286"/>
      <c r="H119" s="286"/>
      <c r="I119" s="286"/>
      <c r="J119" s="140" t="s">
        <v>138</v>
      </c>
      <c r="K119" s="141">
        <v>198</v>
      </c>
      <c r="L119" s="287"/>
      <c r="M119" s="287"/>
      <c r="N119" s="287">
        <f>ROUND(L119*K119,2)</f>
        <v>0</v>
      </c>
      <c r="O119" s="287"/>
      <c r="P119" s="287"/>
      <c r="Q119" s="287"/>
      <c r="R119" s="142"/>
      <c r="T119" s="143" t="s">
        <v>5</v>
      </c>
      <c r="U119" s="40" t="s">
        <v>35</v>
      </c>
      <c r="V119" s="144">
        <v>0.018</v>
      </c>
      <c r="W119" s="144">
        <f>V119*K119</f>
        <v>3.5639999999999996</v>
      </c>
      <c r="X119" s="144">
        <v>0</v>
      </c>
      <c r="Y119" s="144">
        <f>X119*K119</f>
        <v>0</v>
      </c>
      <c r="Z119" s="144">
        <v>0</v>
      </c>
      <c r="AA119" s="145">
        <f>Z119*K119</f>
        <v>0</v>
      </c>
      <c r="AR119" s="17" t="s">
        <v>133</v>
      </c>
      <c r="AT119" s="17" t="s">
        <v>129</v>
      </c>
      <c r="AU119" s="17" t="s">
        <v>97</v>
      </c>
      <c r="AY119" s="17" t="s">
        <v>128</v>
      </c>
      <c r="BE119" s="146">
        <f>IF(U119="základní",N119,0)</f>
        <v>0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77</v>
      </c>
      <c r="BK119" s="146">
        <f>ROUND(L119*K119,2)</f>
        <v>0</v>
      </c>
      <c r="BL119" s="17" t="s">
        <v>133</v>
      </c>
      <c r="BM119" s="17" t="s">
        <v>164</v>
      </c>
    </row>
    <row r="120" spans="2:63" s="9" customFormat="1" ht="29.85" customHeight="1">
      <c r="B120" s="126"/>
      <c r="C120" s="127"/>
      <c r="D120" s="136" t="s">
        <v>110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94">
        <f>SUM(N121:Q125)</f>
        <v>0</v>
      </c>
      <c r="O120" s="295"/>
      <c r="P120" s="295"/>
      <c r="Q120" s="295"/>
      <c r="R120" s="129"/>
      <c r="T120" s="130"/>
      <c r="U120" s="127"/>
      <c r="V120" s="127"/>
      <c r="W120" s="131">
        <f>SUM(W121:W125)</f>
        <v>130.482</v>
      </c>
      <c r="X120" s="127"/>
      <c r="Y120" s="131">
        <f>SUM(Y121:Y125)</f>
        <v>62.09676</v>
      </c>
      <c r="Z120" s="127"/>
      <c r="AA120" s="132">
        <f>SUM(AA121:AA125)</f>
        <v>0</v>
      </c>
      <c r="AR120" s="133" t="s">
        <v>77</v>
      </c>
      <c r="AT120" s="134" t="s">
        <v>69</v>
      </c>
      <c r="AU120" s="134" t="s">
        <v>77</v>
      </c>
      <c r="AY120" s="133" t="s">
        <v>128</v>
      </c>
      <c r="BK120" s="135">
        <f>SUM(BK121:BK125)</f>
        <v>0</v>
      </c>
    </row>
    <row r="121" spans="2:65" s="1" customFormat="1" ht="31.5" customHeight="1">
      <c r="B121" s="137"/>
      <c r="C121" s="138" t="s">
        <v>144</v>
      </c>
      <c r="D121" s="138" t="s">
        <v>129</v>
      </c>
      <c r="E121" s="139" t="s">
        <v>216</v>
      </c>
      <c r="F121" s="286" t="s">
        <v>217</v>
      </c>
      <c r="G121" s="286"/>
      <c r="H121" s="286"/>
      <c r="I121" s="286"/>
      <c r="J121" s="140" t="s">
        <v>138</v>
      </c>
      <c r="K121" s="141">
        <v>198</v>
      </c>
      <c r="L121" s="287"/>
      <c r="M121" s="287"/>
      <c r="N121" s="287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0.04</v>
      </c>
      <c r="W121" s="144">
        <f>V121*K121</f>
        <v>7.92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165</v>
      </c>
    </row>
    <row r="122" spans="2:65" s="1" customFormat="1" ht="32.25" customHeight="1">
      <c r="B122" s="137"/>
      <c r="C122" s="138" t="s">
        <v>137</v>
      </c>
      <c r="D122" s="138" t="s">
        <v>129</v>
      </c>
      <c r="E122" s="139" t="s">
        <v>225</v>
      </c>
      <c r="F122" s="286" t="s">
        <v>226</v>
      </c>
      <c r="G122" s="286"/>
      <c r="H122" s="286"/>
      <c r="I122" s="286"/>
      <c r="J122" s="140" t="s">
        <v>138</v>
      </c>
      <c r="K122" s="141">
        <v>198</v>
      </c>
      <c r="L122" s="287"/>
      <c r="M122" s="287"/>
      <c r="N122" s="287">
        <f>ROUND(L122*K122,2)</f>
        <v>0</v>
      </c>
      <c r="O122" s="287"/>
      <c r="P122" s="287"/>
      <c r="Q122" s="287"/>
      <c r="R122" s="142"/>
      <c r="T122" s="143" t="s">
        <v>5</v>
      </c>
      <c r="U122" s="40" t="s">
        <v>35</v>
      </c>
      <c r="V122" s="144">
        <v>0.029</v>
      </c>
      <c r="W122" s="144">
        <f>V122*K122</f>
        <v>5.742</v>
      </c>
      <c r="X122" s="144">
        <v>0</v>
      </c>
      <c r="Y122" s="144">
        <f>X122*K122</f>
        <v>0</v>
      </c>
      <c r="Z122" s="144">
        <v>0</v>
      </c>
      <c r="AA122" s="145">
        <f>Z122*K122</f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77</v>
      </c>
      <c r="BK122" s="146">
        <f>ROUND(L122*K122,2)</f>
        <v>0</v>
      </c>
      <c r="BL122" s="17" t="s">
        <v>133</v>
      </c>
      <c r="BM122" s="17" t="s">
        <v>166</v>
      </c>
    </row>
    <row r="123" spans="2:65" s="1" customFormat="1" ht="32.25" customHeight="1">
      <c r="B123" s="137"/>
      <c r="C123" s="138"/>
      <c r="D123" s="138"/>
      <c r="E123" s="139" t="s">
        <v>227</v>
      </c>
      <c r="F123" s="286" t="s">
        <v>228</v>
      </c>
      <c r="G123" s="286"/>
      <c r="H123" s="286"/>
      <c r="I123" s="286"/>
      <c r="J123" s="140" t="s">
        <v>138</v>
      </c>
      <c r="K123" s="141">
        <v>198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/>
      <c r="U123" s="40"/>
      <c r="V123" s="144"/>
      <c r="W123" s="144"/>
      <c r="X123" s="144"/>
      <c r="Y123" s="144"/>
      <c r="Z123" s="144"/>
      <c r="AA123" s="145"/>
      <c r="AR123" s="17"/>
      <c r="AT123" s="17"/>
      <c r="AU123" s="17"/>
      <c r="AY123" s="17"/>
      <c r="BE123" s="146"/>
      <c r="BF123" s="146"/>
      <c r="BG123" s="146"/>
      <c r="BH123" s="146"/>
      <c r="BI123" s="146"/>
      <c r="BJ123" s="17"/>
      <c r="BK123" s="146">
        <f>ROUND(L123*K123,2)</f>
        <v>0</v>
      </c>
      <c r="BL123" s="17"/>
      <c r="BM123" s="17"/>
    </row>
    <row r="124" spans="2:65" s="1" customFormat="1" ht="31.5" customHeight="1">
      <c r="B124" s="137"/>
      <c r="C124" s="138" t="s">
        <v>167</v>
      </c>
      <c r="D124" s="138" t="s">
        <v>129</v>
      </c>
      <c r="E124" s="139" t="s">
        <v>233</v>
      </c>
      <c r="F124" s="286" t="s">
        <v>234</v>
      </c>
      <c r="G124" s="286"/>
      <c r="H124" s="286"/>
      <c r="I124" s="286"/>
      <c r="J124" s="140" t="s">
        <v>138</v>
      </c>
      <c r="K124" s="141">
        <v>198</v>
      </c>
      <c r="L124" s="287"/>
      <c r="M124" s="287"/>
      <c r="N124" s="287">
        <f>ROUND(L124*K124,2)</f>
        <v>0</v>
      </c>
      <c r="O124" s="287"/>
      <c r="P124" s="287"/>
      <c r="Q124" s="287"/>
      <c r="R124" s="142"/>
      <c r="T124" s="143" t="s">
        <v>5</v>
      </c>
      <c r="U124" s="40" t="s">
        <v>35</v>
      </c>
      <c r="V124" s="144">
        <v>0.59</v>
      </c>
      <c r="W124" s="144">
        <f>V124*K124</f>
        <v>116.82</v>
      </c>
      <c r="X124" s="144">
        <v>0.10362</v>
      </c>
      <c r="Y124" s="144">
        <f>X124*K124</f>
        <v>20.51676</v>
      </c>
      <c r="Z124" s="144">
        <v>0</v>
      </c>
      <c r="AA124" s="145">
        <f>Z124*K124</f>
        <v>0</v>
      </c>
      <c r="AR124" s="17" t="s">
        <v>133</v>
      </c>
      <c r="AT124" s="17" t="s">
        <v>129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168</v>
      </c>
    </row>
    <row r="125" spans="2:65" s="1" customFormat="1" ht="22.5" customHeight="1">
      <c r="B125" s="137"/>
      <c r="C125" s="147" t="s">
        <v>153</v>
      </c>
      <c r="D125" s="147" t="s">
        <v>145</v>
      </c>
      <c r="E125" s="148" t="s">
        <v>169</v>
      </c>
      <c r="F125" s="296" t="s">
        <v>232</v>
      </c>
      <c r="G125" s="297"/>
      <c r="H125" s="297"/>
      <c r="I125" s="297"/>
      <c r="J125" s="149" t="s">
        <v>138</v>
      </c>
      <c r="K125" s="150">
        <v>236.25</v>
      </c>
      <c r="L125" s="287"/>
      <c r="M125" s="287"/>
      <c r="N125" s="298">
        <f>ROUND(L125*K125,2)</f>
        <v>0</v>
      </c>
      <c r="O125" s="287"/>
      <c r="P125" s="287"/>
      <c r="Q125" s="287"/>
      <c r="R125" s="142"/>
      <c r="T125" s="143" t="s">
        <v>5</v>
      </c>
      <c r="U125" s="40" t="s">
        <v>35</v>
      </c>
      <c r="V125" s="144">
        <v>0</v>
      </c>
      <c r="W125" s="144">
        <f>V125*K125</f>
        <v>0</v>
      </c>
      <c r="X125" s="144">
        <v>0.176</v>
      </c>
      <c r="Y125" s="144">
        <f>X125*K125</f>
        <v>41.58</v>
      </c>
      <c r="Z125" s="144">
        <v>0</v>
      </c>
      <c r="AA125" s="145">
        <f>Z125*K125</f>
        <v>0</v>
      </c>
      <c r="AR125" s="17" t="s">
        <v>148</v>
      </c>
      <c r="AT125" s="17" t="s">
        <v>145</v>
      </c>
      <c r="AU125" s="17" t="s">
        <v>97</v>
      </c>
      <c r="AY125" s="17" t="s">
        <v>128</v>
      </c>
      <c r="BE125" s="146">
        <f>IF(U125="základní",N125,0)</f>
        <v>0</v>
      </c>
      <c r="BF125" s="146">
        <f>IF(U125="snížená",N125,0)</f>
        <v>0</v>
      </c>
      <c r="BG125" s="146">
        <f>IF(U125="zákl. přenesená",N125,0)</f>
        <v>0</v>
      </c>
      <c r="BH125" s="146">
        <f>IF(U125="sníž. přenesená",N125,0)</f>
        <v>0</v>
      </c>
      <c r="BI125" s="146">
        <f>IF(U125="nulová",N125,0)</f>
        <v>0</v>
      </c>
      <c r="BJ125" s="17" t="s">
        <v>77</v>
      </c>
      <c r="BK125" s="146">
        <f>ROUND(L125*K125,2)</f>
        <v>0</v>
      </c>
      <c r="BL125" s="17" t="s">
        <v>133</v>
      </c>
      <c r="BM125" s="17" t="s">
        <v>170</v>
      </c>
    </row>
    <row r="126" spans="2:63" s="9" customFormat="1" ht="29.85" customHeight="1">
      <c r="B126" s="126"/>
      <c r="C126" s="127"/>
      <c r="D126" s="136" t="s">
        <v>161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294">
        <f>SUM(N127:Q129)</f>
        <v>0</v>
      </c>
      <c r="O126" s="295"/>
      <c r="P126" s="295"/>
      <c r="Q126" s="295"/>
      <c r="R126" s="129"/>
      <c r="T126" s="130"/>
      <c r="U126" s="127"/>
      <c r="V126" s="127"/>
      <c r="W126" s="131">
        <f>SUM(W127:W129)</f>
        <v>6.346240000000002</v>
      </c>
      <c r="X126" s="127"/>
      <c r="Y126" s="131">
        <f>SUM(Y127:Y129)</f>
        <v>15.994872000000003</v>
      </c>
      <c r="Z126" s="127"/>
      <c r="AA126" s="132">
        <f>SUM(AA127:AA129)</f>
        <v>0</v>
      </c>
      <c r="AR126" s="133" t="s">
        <v>77</v>
      </c>
      <c r="AT126" s="134" t="s">
        <v>69</v>
      </c>
      <c r="AU126" s="134" t="s">
        <v>77</v>
      </c>
      <c r="AY126" s="133" t="s">
        <v>128</v>
      </c>
      <c r="BK126" s="135">
        <f>SUM(BK127:BK129)</f>
        <v>0</v>
      </c>
    </row>
    <row r="127" spans="2:65" s="1" customFormat="1" ht="44.25" customHeight="1">
      <c r="B127" s="137"/>
      <c r="C127" s="138" t="s">
        <v>171</v>
      </c>
      <c r="D127" s="138" t="s">
        <v>129</v>
      </c>
      <c r="E127" s="139" t="s">
        <v>220</v>
      </c>
      <c r="F127" s="286" t="s">
        <v>221</v>
      </c>
      <c r="G127" s="286"/>
      <c r="H127" s="286"/>
      <c r="I127" s="286"/>
      <c r="J127" s="140" t="s">
        <v>132</v>
      </c>
      <c r="K127" s="141">
        <f>148*0.4*0.4</f>
        <v>23.680000000000003</v>
      </c>
      <c r="L127" s="287"/>
      <c r="M127" s="287"/>
      <c r="N127" s="287">
        <f>ROUND(L127*K127,2)</f>
        <v>0</v>
      </c>
      <c r="O127" s="287"/>
      <c r="P127" s="287"/>
      <c r="Q127" s="287"/>
      <c r="R127" s="142"/>
      <c r="T127" s="143" t="s">
        <v>5</v>
      </c>
      <c r="U127" s="40" t="s">
        <v>35</v>
      </c>
      <c r="V127" s="144">
        <v>0.268</v>
      </c>
      <c r="W127" s="144">
        <f>V127*K127</f>
        <v>6.346240000000002</v>
      </c>
      <c r="X127" s="144">
        <v>0.1554</v>
      </c>
      <c r="Y127" s="144">
        <f>X127*K127</f>
        <v>3.679872000000001</v>
      </c>
      <c r="Z127" s="144">
        <v>0</v>
      </c>
      <c r="AA127" s="145">
        <f>Z127*K127</f>
        <v>0</v>
      </c>
      <c r="AR127" s="17" t="s">
        <v>133</v>
      </c>
      <c r="AT127" s="17" t="s">
        <v>129</v>
      </c>
      <c r="AU127" s="17" t="s">
        <v>97</v>
      </c>
      <c r="AY127" s="17" t="s">
        <v>128</v>
      </c>
      <c r="BE127" s="146">
        <f>IF(U127="základní",N127,0)</f>
        <v>0</v>
      </c>
      <c r="BF127" s="146">
        <f>IF(U127="snížená",N127,0)</f>
        <v>0</v>
      </c>
      <c r="BG127" s="146">
        <f>IF(U127="zákl. přenesená",N127,0)</f>
        <v>0</v>
      </c>
      <c r="BH127" s="146">
        <f>IF(U127="sníž. přenesená",N127,0)</f>
        <v>0</v>
      </c>
      <c r="BI127" s="146">
        <f>IF(U127="nulová",N127,0)</f>
        <v>0</v>
      </c>
      <c r="BJ127" s="17" t="s">
        <v>77</v>
      </c>
      <c r="BK127" s="146">
        <f>ROUND(L127*K127,2)</f>
        <v>0</v>
      </c>
      <c r="BL127" s="17" t="s">
        <v>133</v>
      </c>
      <c r="BM127" s="17" t="s">
        <v>174</v>
      </c>
    </row>
    <row r="128" spans="2:65" s="1" customFormat="1" ht="44.25" customHeight="1">
      <c r="B128" s="137"/>
      <c r="C128" s="138" t="s">
        <v>171</v>
      </c>
      <c r="D128" s="138" t="s">
        <v>129</v>
      </c>
      <c r="E128" s="139" t="s">
        <v>172</v>
      </c>
      <c r="F128" s="286" t="s">
        <v>173</v>
      </c>
      <c r="G128" s="286"/>
      <c r="H128" s="286"/>
      <c r="I128" s="286"/>
      <c r="J128" s="140" t="s">
        <v>151</v>
      </c>
      <c r="K128" s="141">
        <v>148</v>
      </c>
      <c r="L128" s="287"/>
      <c r="M128" s="287"/>
      <c r="N128" s="287">
        <f>ROUND(L128*K128,2)</f>
        <v>0</v>
      </c>
      <c r="O128" s="287"/>
      <c r="P128" s="287"/>
      <c r="Q128" s="287"/>
      <c r="R128" s="142"/>
      <c r="T128" s="143"/>
      <c r="U128" s="40"/>
      <c r="V128" s="144"/>
      <c r="W128" s="144"/>
      <c r="X128" s="144"/>
      <c r="Y128" s="144"/>
      <c r="Z128" s="144"/>
      <c r="AA128" s="145"/>
      <c r="AR128" s="17"/>
      <c r="AT128" s="17"/>
      <c r="AU128" s="17"/>
      <c r="AY128" s="17"/>
      <c r="BE128" s="146"/>
      <c r="BF128" s="146"/>
      <c r="BG128" s="146"/>
      <c r="BH128" s="146"/>
      <c r="BI128" s="146"/>
      <c r="BJ128" s="17"/>
      <c r="BK128" s="146"/>
      <c r="BL128" s="17"/>
      <c r="BM128" s="17"/>
    </row>
    <row r="129" spans="2:65" s="1" customFormat="1" ht="31.5" customHeight="1">
      <c r="B129" s="137"/>
      <c r="C129" s="147" t="s">
        <v>175</v>
      </c>
      <c r="D129" s="147" t="s">
        <v>145</v>
      </c>
      <c r="E129" s="148" t="s">
        <v>176</v>
      </c>
      <c r="F129" s="296" t="s">
        <v>231</v>
      </c>
      <c r="G129" s="297"/>
      <c r="H129" s="297"/>
      <c r="I129" s="297"/>
      <c r="J129" s="149" t="s">
        <v>155</v>
      </c>
      <c r="K129" s="150">
        <v>150</v>
      </c>
      <c r="L129" s="287"/>
      <c r="M129" s="287"/>
      <c r="N129" s="298">
        <f>ROUND(L129*K129,2)</f>
        <v>0</v>
      </c>
      <c r="O129" s="287"/>
      <c r="P129" s="287"/>
      <c r="Q129" s="287"/>
      <c r="R129" s="142"/>
      <c r="T129" s="143" t="s">
        <v>5</v>
      </c>
      <c r="U129" s="40" t="s">
        <v>35</v>
      </c>
      <c r="V129" s="144">
        <v>0</v>
      </c>
      <c r="W129" s="144">
        <f>V129*K129</f>
        <v>0</v>
      </c>
      <c r="X129" s="144">
        <v>0.0821</v>
      </c>
      <c r="Y129" s="144">
        <f>X129*K129</f>
        <v>12.315000000000001</v>
      </c>
      <c r="Z129" s="144">
        <v>0</v>
      </c>
      <c r="AA129" s="145">
        <f>Z129*K129</f>
        <v>0</v>
      </c>
      <c r="AR129" s="17" t="s">
        <v>148</v>
      </c>
      <c r="AT129" s="17" t="s">
        <v>145</v>
      </c>
      <c r="AU129" s="17" t="s">
        <v>97</v>
      </c>
      <c r="AY129" s="17" t="s">
        <v>128</v>
      </c>
      <c r="BE129" s="146">
        <f>IF(U129="základní",N129,0)</f>
        <v>0</v>
      </c>
      <c r="BF129" s="146">
        <f>IF(U129="snížená",N129,0)</f>
        <v>0</v>
      </c>
      <c r="BG129" s="146">
        <f>IF(U129="zákl. přenesená",N129,0)</f>
        <v>0</v>
      </c>
      <c r="BH129" s="146">
        <f>IF(U129="sníž. přenesená",N129,0)</f>
        <v>0</v>
      </c>
      <c r="BI129" s="146">
        <f>IF(U129="nulová",N129,0)</f>
        <v>0</v>
      </c>
      <c r="BJ129" s="17" t="s">
        <v>77</v>
      </c>
      <c r="BK129" s="146">
        <f>ROUND(L129*K129,2)</f>
        <v>0</v>
      </c>
      <c r="BL129" s="17" t="s">
        <v>133</v>
      </c>
      <c r="BM129" s="17" t="s">
        <v>177</v>
      </c>
    </row>
    <row r="130" spans="2:63" s="9" customFormat="1" ht="29.85" customHeight="1">
      <c r="B130" s="126"/>
      <c r="C130" s="127"/>
      <c r="D130" s="136" t="s">
        <v>112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294">
        <f>BK130</f>
        <v>0</v>
      </c>
      <c r="O130" s="295"/>
      <c r="P130" s="295"/>
      <c r="Q130" s="295"/>
      <c r="R130" s="129"/>
      <c r="T130" s="130"/>
      <c r="U130" s="127"/>
      <c r="V130" s="127"/>
      <c r="W130" s="131">
        <f>W131</f>
        <v>40.189104</v>
      </c>
      <c r="X130" s="127"/>
      <c r="Y130" s="131">
        <f>Y131</f>
        <v>0</v>
      </c>
      <c r="Z130" s="127"/>
      <c r="AA130" s="132">
        <f>AA131</f>
        <v>0</v>
      </c>
      <c r="AR130" s="133" t="s">
        <v>77</v>
      </c>
      <c r="AT130" s="134" t="s">
        <v>69</v>
      </c>
      <c r="AU130" s="134" t="s">
        <v>77</v>
      </c>
      <c r="AY130" s="133" t="s">
        <v>128</v>
      </c>
      <c r="BK130" s="135">
        <f>BK131</f>
        <v>0</v>
      </c>
    </row>
    <row r="131" spans="2:65" s="1" customFormat="1" ht="31.5" customHeight="1">
      <c r="B131" s="137"/>
      <c r="C131" s="138" t="s">
        <v>148</v>
      </c>
      <c r="D131" s="138" t="s">
        <v>129</v>
      </c>
      <c r="E131" s="139" t="s">
        <v>157</v>
      </c>
      <c r="F131" s="286" t="s">
        <v>158</v>
      </c>
      <c r="G131" s="286"/>
      <c r="H131" s="286"/>
      <c r="I131" s="286"/>
      <c r="J131" s="140" t="s">
        <v>159</v>
      </c>
      <c r="K131" s="141">
        <v>101.232</v>
      </c>
      <c r="L131" s="287"/>
      <c r="M131" s="287"/>
      <c r="N131" s="287">
        <f>ROUND(L131*K131,2)</f>
        <v>0</v>
      </c>
      <c r="O131" s="287"/>
      <c r="P131" s="287"/>
      <c r="Q131" s="287"/>
      <c r="R131" s="142"/>
      <c r="T131" s="143" t="s">
        <v>5</v>
      </c>
      <c r="U131" s="151" t="s">
        <v>35</v>
      </c>
      <c r="V131" s="152">
        <v>0.397</v>
      </c>
      <c r="W131" s="152">
        <f>V131*K131</f>
        <v>40.189104</v>
      </c>
      <c r="X131" s="152">
        <v>0</v>
      </c>
      <c r="Y131" s="152">
        <f>X131*K131</f>
        <v>0</v>
      </c>
      <c r="Z131" s="152">
        <v>0</v>
      </c>
      <c r="AA131" s="153">
        <f>Z131*K131</f>
        <v>0</v>
      </c>
      <c r="AR131" s="17" t="s">
        <v>133</v>
      </c>
      <c r="AT131" s="17" t="s">
        <v>129</v>
      </c>
      <c r="AU131" s="17" t="s">
        <v>97</v>
      </c>
      <c r="AY131" s="17" t="s">
        <v>128</v>
      </c>
      <c r="BE131" s="146">
        <f>IF(U131="základní",N131,0)</f>
        <v>0</v>
      </c>
      <c r="BF131" s="146">
        <f>IF(U131="snížená",N131,0)</f>
        <v>0</v>
      </c>
      <c r="BG131" s="146">
        <f>IF(U131="zákl. přenesená",N131,0)</f>
        <v>0</v>
      </c>
      <c r="BH131" s="146">
        <f>IF(U131="sníž. přenesená",N131,0)</f>
        <v>0</v>
      </c>
      <c r="BI131" s="146">
        <f>IF(U131="nulová",N131,0)</f>
        <v>0</v>
      </c>
      <c r="BJ131" s="17" t="s">
        <v>77</v>
      </c>
      <c r="BK131" s="146">
        <f>ROUND(L131*K131,2)</f>
        <v>0</v>
      </c>
      <c r="BL131" s="17" t="s">
        <v>133</v>
      </c>
      <c r="BM131" s="17" t="s">
        <v>178</v>
      </c>
    </row>
    <row r="132" spans="2:18" s="1" customFormat="1" ht="6.95" customHeight="1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</sheetData>
  <mergeCells count="97">
    <mergeCell ref="N128:Q128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1:I121"/>
    <mergeCell ref="L121:M121"/>
    <mergeCell ref="N121:Q121"/>
    <mergeCell ref="N120:Q120"/>
    <mergeCell ref="F131:I131"/>
    <mergeCell ref="L131:M131"/>
    <mergeCell ref="N131:Q131"/>
    <mergeCell ref="N130:Q130"/>
    <mergeCell ref="F125:I125"/>
    <mergeCell ref="L125:M125"/>
    <mergeCell ref="N125:Q125"/>
    <mergeCell ref="F127:I127"/>
    <mergeCell ref="L127:M127"/>
    <mergeCell ref="N127:Q127"/>
    <mergeCell ref="N126:Q126"/>
    <mergeCell ref="F129:I129"/>
    <mergeCell ref="L129:M129"/>
    <mergeCell ref="N129:Q129"/>
    <mergeCell ref="F128:I128"/>
    <mergeCell ref="L128:M128"/>
    <mergeCell ref="F122:I122"/>
    <mergeCell ref="L122:M122"/>
    <mergeCell ref="N122:Q122"/>
    <mergeCell ref="F124:I124"/>
    <mergeCell ref="L124:M124"/>
    <mergeCell ref="N124:Q124"/>
    <mergeCell ref="F123:I123"/>
    <mergeCell ref="L123:M123"/>
    <mergeCell ref="N123:Q123"/>
    <mergeCell ref="H1:K1"/>
    <mergeCell ref="S2:AC2"/>
    <mergeCell ref="N114:Q114"/>
    <mergeCell ref="N115:Q115"/>
    <mergeCell ref="N116:Q116"/>
    <mergeCell ref="M108:P108"/>
    <mergeCell ref="M110:Q110"/>
    <mergeCell ref="M111:Q111"/>
    <mergeCell ref="F113:I113"/>
    <mergeCell ref="L113:M113"/>
    <mergeCell ref="N113:Q113"/>
    <mergeCell ref="N95:Q95"/>
    <mergeCell ref="L97:Q97"/>
    <mergeCell ref="C103:Q103"/>
    <mergeCell ref="F105:P105"/>
    <mergeCell ref="F106:P106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1"/>
  <sheetViews>
    <sheetView showGridLines="0" workbookViewId="0" topLeftCell="A1">
      <pane ySplit="1" topLeftCell="A115" activePane="bottomLeft" state="frozen"/>
      <selection pane="bottomLeft" activeCell="L119" sqref="L119:M11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6.3320312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82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4"/>
      <c r="R6" s="22"/>
    </row>
    <row r="7" spans="2:18" s="1" customFormat="1" ht="32.85" customHeight="1">
      <c r="B7" s="31"/>
      <c r="C7" s="32"/>
      <c r="D7" s="27" t="s">
        <v>99</v>
      </c>
      <c r="E7" s="32"/>
      <c r="F7" s="317" t="s">
        <v>243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2"/>
      <c r="R7" s="33"/>
    </row>
    <row r="8" spans="2:18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99">
        <f>'Rekapitulace stavby'!AN8</f>
        <v>42989</v>
      </c>
      <c r="P9" s="299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68" t="str">
        <f>IF('Rekapitulace stavby'!AN10="","",'Rekapitulace stavby'!AN10)</f>
        <v/>
      </c>
      <c r="P11" s="268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68" t="str">
        <f>IF('Rekapitulace stavby'!AN11="","",'Rekapitulace stavby'!AN11)</f>
        <v/>
      </c>
      <c r="P12" s="26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68" t="str">
        <f>IF('Rekapitulace stavby'!AN13="","",'Rekapitulace stavby'!AN13)</f>
        <v/>
      </c>
      <c r="P14" s="26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68" t="str">
        <f>IF('Rekapitulace stavby'!AN14="","",'Rekapitulace stavby'!AN14)</f>
        <v/>
      </c>
      <c r="P15" s="26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68" t="str">
        <f>IF('Rekapitulace stavby'!AN16="","",'Rekapitulace stavby'!AN16)</f>
        <v/>
      </c>
      <c r="P17" s="268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68" t="str">
        <f>IF('Rekapitulace stavby'!AN17="","",'Rekapitulace stavby'!AN17)</f>
        <v/>
      </c>
      <c r="P18" s="26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68" t="str">
        <f>IF('Rekapitulace stavby'!AN19="","",'Rekapitulace stavby'!AN19)</f>
        <v/>
      </c>
      <c r="P20" s="268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68" t="str">
        <f>IF('Rekapitulace stavby'!AN20="","",'Rekapitulace stavby'!AN20)</f>
        <v/>
      </c>
      <c r="P21" s="26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4" t="s">
        <v>5</v>
      </c>
      <c r="F24" s="284"/>
      <c r="G24" s="284"/>
      <c r="H24" s="284"/>
      <c r="I24" s="284"/>
      <c r="J24" s="284"/>
      <c r="K24" s="284"/>
      <c r="L24" s="2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54">
        <f>P88</f>
        <v>0</v>
      </c>
      <c r="N27" s="254"/>
      <c r="O27" s="254"/>
      <c r="P27" s="25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54">
        <f>N95</f>
        <v>0</v>
      </c>
      <c r="N28" s="254"/>
      <c r="O28" s="254"/>
      <c r="P28" s="25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316">
        <f>ROUND(M27+M28,2)</f>
        <v>0</v>
      </c>
      <c r="N30" s="304"/>
      <c r="O30" s="304"/>
      <c r="P30" s="304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315">
        <f>M30</f>
        <v>0</v>
      </c>
      <c r="I32" s="304"/>
      <c r="J32" s="304"/>
      <c r="K32" s="32"/>
      <c r="L32" s="32"/>
      <c r="M32" s="315">
        <f>H32/100*21</f>
        <v>0</v>
      </c>
      <c r="N32" s="304"/>
      <c r="O32" s="304"/>
      <c r="P32" s="304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315">
        <f>ROUND((SUM(BF95:BF96)+SUM(BF114:BF130)),2)</f>
        <v>0</v>
      </c>
      <c r="I33" s="304"/>
      <c r="J33" s="304"/>
      <c r="K33" s="32"/>
      <c r="L33" s="32"/>
      <c r="M33" s="315">
        <f>ROUND(ROUND((SUM(BF95:BF96)+SUM(BF114:BF130)),2)*F33,2)</f>
        <v>0</v>
      </c>
      <c r="N33" s="304"/>
      <c r="O33" s="304"/>
      <c r="P33" s="304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315">
        <f>ROUND((SUM(BG95:BG96)+SUM(BG114:BG130)),2)</f>
        <v>0</v>
      </c>
      <c r="I34" s="304"/>
      <c r="J34" s="304"/>
      <c r="K34" s="32"/>
      <c r="L34" s="32"/>
      <c r="M34" s="315">
        <v>0</v>
      </c>
      <c r="N34" s="304"/>
      <c r="O34" s="304"/>
      <c r="P34" s="3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315">
        <f>ROUND((SUM(BH95:BH96)+SUM(BH114:BH130)),2)</f>
        <v>0</v>
      </c>
      <c r="I35" s="304"/>
      <c r="J35" s="304"/>
      <c r="K35" s="32"/>
      <c r="L35" s="32"/>
      <c r="M35" s="315">
        <v>0</v>
      </c>
      <c r="N35" s="304"/>
      <c r="O35" s="304"/>
      <c r="P35" s="3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40</v>
      </c>
      <c r="F36" s="39">
        <v>0</v>
      </c>
      <c r="G36" s="104" t="s">
        <v>36</v>
      </c>
      <c r="H36" s="315">
        <f>ROUND((SUM(BI95:BI96)+SUM(BI114:BI130)),2)</f>
        <v>0</v>
      </c>
      <c r="I36" s="304"/>
      <c r="J36" s="304"/>
      <c r="K36" s="32"/>
      <c r="L36" s="32"/>
      <c r="M36" s="315">
        <v>0</v>
      </c>
      <c r="N36" s="304"/>
      <c r="O36" s="304"/>
      <c r="P36" s="304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2"/>
      <c r="R78" s="33"/>
    </row>
    <row r="79" spans="2:18" s="1" customFormat="1" ht="36.95" customHeight="1">
      <c r="B79" s="31"/>
      <c r="C79" s="65" t="s">
        <v>99</v>
      </c>
      <c r="D79" s="32"/>
      <c r="E79" s="32"/>
      <c r="F79" s="276" t="str">
        <f>F7</f>
        <v>03 Komunikace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99">
        <f>IF(O9="","",O9)</f>
        <v>42989</v>
      </c>
      <c r="N81" s="299"/>
      <c r="O81" s="299"/>
      <c r="P81" s="299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68" t="str">
        <f>E18</f>
        <v xml:space="preserve"> </v>
      </c>
      <c r="N83" s="268"/>
      <c r="O83" s="268"/>
      <c r="P83" s="268"/>
      <c r="Q83" s="268"/>
      <c r="R83" s="33"/>
    </row>
    <row r="84" spans="2:18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68" t="str">
        <f>E21</f>
        <v xml:space="preserve"> </v>
      </c>
      <c r="N84" s="268"/>
      <c r="O84" s="268"/>
      <c r="P84" s="268"/>
      <c r="Q84" s="26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310" t="s">
        <v>104</v>
      </c>
      <c r="D86" s="311"/>
      <c r="E86" s="311"/>
      <c r="F86" s="311"/>
      <c r="G86" s="311"/>
      <c r="H86" s="100"/>
      <c r="I86" s="100"/>
      <c r="J86" s="100"/>
      <c r="K86" s="100"/>
      <c r="L86" s="100"/>
      <c r="M86" s="100"/>
      <c r="N86" s="310" t="s">
        <v>105</v>
      </c>
      <c r="O86" s="311"/>
      <c r="P86" s="311"/>
      <c r="Q86" s="311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8"/>
      <c r="O88" s="165"/>
      <c r="P88" s="165">
        <f>N116+N120+N125+N129</f>
        <v>0</v>
      </c>
      <c r="Q88" s="165"/>
      <c r="R88" s="33"/>
      <c r="AU88" s="17" t="s">
        <v>107</v>
      </c>
    </row>
    <row r="89" spans="2:18" s="6" customFormat="1" ht="24.95" customHeight="1">
      <c r="B89" s="109"/>
      <c r="C89" s="110"/>
      <c r="D89" s="111" t="s">
        <v>108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1">
        <f>N115</f>
        <v>0</v>
      </c>
      <c r="O89" s="307"/>
      <c r="P89" s="307"/>
      <c r="Q89" s="307"/>
      <c r="R89" s="112"/>
    </row>
    <row r="90" spans="2:18" s="7" customFormat="1" ht="19.9" customHeight="1">
      <c r="B90" s="113"/>
      <c r="C90" s="114"/>
      <c r="D90" s="115" t="s">
        <v>109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08">
        <f>N116</f>
        <v>0</v>
      </c>
      <c r="O90" s="309"/>
      <c r="P90" s="309"/>
      <c r="Q90" s="309"/>
      <c r="R90" s="116"/>
    </row>
    <row r="91" spans="2:18" s="7" customFormat="1" ht="19.9" customHeight="1">
      <c r="B91" s="113"/>
      <c r="C91" s="114"/>
      <c r="D91" s="115" t="s">
        <v>110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08">
        <f>N120</f>
        <v>0</v>
      </c>
      <c r="O91" s="309"/>
      <c r="P91" s="309"/>
      <c r="Q91" s="309"/>
      <c r="R91" s="116"/>
    </row>
    <row r="92" spans="2:18" s="7" customFormat="1" ht="19.9" customHeight="1">
      <c r="B92" s="113"/>
      <c r="C92" s="114"/>
      <c r="D92" s="115" t="s">
        <v>161</v>
      </c>
      <c r="E92" s="114"/>
      <c r="F92" s="114"/>
      <c r="G92" s="114"/>
      <c r="H92" s="114"/>
      <c r="I92" s="114"/>
      <c r="J92" s="114"/>
      <c r="K92" s="114"/>
      <c r="L92" s="114"/>
      <c r="M92" s="114"/>
      <c r="N92" s="308">
        <f>N125</f>
        <v>0</v>
      </c>
      <c r="O92" s="309"/>
      <c r="P92" s="309"/>
      <c r="Q92" s="309"/>
      <c r="R92" s="116"/>
    </row>
    <row r="93" spans="2:18" s="7" customFormat="1" ht="19.9" customHeight="1">
      <c r="B93" s="113"/>
      <c r="C93" s="114"/>
      <c r="D93" s="115" t="s">
        <v>112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308">
        <f>N129</f>
        <v>0</v>
      </c>
      <c r="O93" s="309"/>
      <c r="P93" s="309"/>
      <c r="Q93" s="309"/>
      <c r="R93" s="116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8" t="s">
        <v>113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03"/>
      <c r="O95" s="303"/>
      <c r="P95" s="303"/>
      <c r="Q95" s="303"/>
      <c r="R95" s="33"/>
      <c r="T95" s="117"/>
      <c r="U95" s="118" t="s">
        <v>34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91</v>
      </c>
      <c r="D97" s="100"/>
      <c r="E97" s="100"/>
      <c r="F97" s="100"/>
      <c r="G97" s="100"/>
      <c r="H97" s="100"/>
      <c r="I97" s="100"/>
      <c r="J97" s="100"/>
      <c r="K97" s="100"/>
      <c r="L97" s="251">
        <f>ROUND(SUM(N88+N95),2)</f>
        <v>0</v>
      </c>
      <c r="M97" s="251"/>
      <c r="N97" s="251"/>
      <c r="O97" s="251"/>
      <c r="P97" s="251"/>
      <c r="Q97" s="25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266" t="s">
        <v>114</v>
      </c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305" t="str">
        <f>F6</f>
        <v>„Nové Sedlo – terénní úpravy výrobní zóny“</v>
      </c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2"/>
      <c r="R105" s="33"/>
    </row>
    <row r="106" spans="2:18" s="1" customFormat="1" ht="36.95" customHeight="1">
      <c r="B106" s="31"/>
      <c r="C106" s="65" t="s">
        <v>99</v>
      </c>
      <c r="D106" s="32"/>
      <c r="E106" s="32"/>
      <c r="F106" s="276" t="str">
        <f>F7</f>
        <v>03 Komunikace</v>
      </c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20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22</v>
      </c>
      <c r="L108" s="32"/>
      <c r="M108" s="299">
        <f>IF(O9="","",O9)</f>
        <v>42989</v>
      </c>
      <c r="N108" s="299"/>
      <c r="O108" s="299"/>
      <c r="P108" s="299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23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27</v>
      </c>
      <c r="L110" s="32"/>
      <c r="M110" s="268" t="str">
        <f>E18</f>
        <v xml:space="preserve"> </v>
      </c>
      <c r="N110" s="268"/>
      <c r="O110" s="268"/>
      <c r="P110" s="268"/>
      <c r="Q110" s="268"/>
      <c r="R110" s="33"/>
    </row>
    <row r="111" spans="2:18" s="1" customFormat="1" ht="14.45" customHeight="1">
      <c r="B111" s="31"/>
      <c r="C111" s="28" t="s">
        <v>26</v>
      </c>
      <c r="D111" s="32"/>
      <c r="E111" s="32"/>
      <c r="F111" s="26" t="str">
        <f>IF(E15="","",E15)</f>
        <v/>
      </c>
      <c r="G111" s="32"/>
      <c r="H111" s="32"/>
      <c r="I111" s="32"/>
      <c r="J111" s="32"/>
      <c r="K111" s="28" t="s">
        <v>29</v>
      </c>
      <c r="L111" s="32"/>
      <c r="M111" s="268" t="str">
        <f>E21</f>
        <v xml:space="preserve"> </v>
      </c>
      <c r="N111" s="268"/>
      <c r="O111" s="268"/>
      <c r="P111" s="268"/>
      <c r="Q111" s="268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9"/>
      <c r="C113" s="120" t="s">
        <v>115</v>
      </c>
      <c r="D113" s="121" t="s">
        <v>116</v>
      </c>
      <c r="E113" s="121" t="s">
        <v>52</v>
      </c>
      <c r="F113" s="300" t="s">
        <v>117</v>
      </c>
      <c r="G113" s="300"/>
      <c r="H113" s="300"/>
      <c r="I113" s="300"/>
      <c r="J113" s="121" t="s">
        <v>118</v>
      </c>
      <c r="K113" s="121" t="s">
        <v>119</v>
      </c>
      <c r="L113" s="301" t="s">
        <v>120</v>
      </c>
      <c r="M113" s="301"/>
      <c r="N113" s="300" t="s">
        <v>105</v>
      </c>
      <c r="O113" s="300"/>
      <c r="P113" s="300"/>
      <c r="Q113" s="302"/>
      <c r="R113" s="122"/>
      <c r="T113" s="72" t="s">
        <v>121</v>
      </c>
      <c r="U113" s="73" t="s">
        <v>34</v>
      </c>
      <c r="V113" s="73" t="s">
        <v>122</v>
      </c>
      <c r="W113" s="73" t="s">
        <v>123</v>
      </c>
      <c r="X113" s="73" t="s">
        <v>124</v>
      </c>
      <c r="Y113" s="73" t="s">
        <v>125</v>
      </c>
      <c r="Z113" s="73" t="s">
        <v>126</v>
      </c>
      <c r="AA113" s="74" t="s">
        <v>127</v>
      </c>
    </row>
    <row r="114" spans="2:63" s="1" customFormat="1" ht="29.25" customHeight="1">
      <c r="B114" s="31"/>
      <c r="C114" s="76" t="s">
        <v>101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18">
        <f>N115</f>
        <v>0</v>
      </c>
      <c r="O114" s="318"/>
      <c r="P114" s="318"/>
      <c r="Q114" s="318"/>
      <c r="R114" s="33"/>
      <c r="T114" s="75"/>
      <c r="U114" s="47"/>
      <c r="V114" s="47"/>
      <c r="W114" s="123">
        <f>W115</f>
        <v>73.174586</v>
      </c>
      <c r="X114" s="47"/>
      <c r="Y114" s="123">
        <f>Y115</f>
        <v>19.7185</v>
      </c>
      <c r="Z114" s="47"/>
      <c r="AA114" s="124">
        <f>AA115</f>
        <v>0</v>
      </c>
      <c r="AT114" s="17" t="s">
        <v>69</v>
      </c>
      <c r="AU114" s="17" t="s">
        <v>107</v>
      </c>
      <c r="BK114" s="125">
        <f>BK115</f>
        <v>0</v>
      </c>
    </row>
    <row r="115" spans="2:63" s="9" customFormat="1" ht="37.35" customHeight="1">
      <c r="B115" s="126"/>
      <c r="C115" s="127"/>
      <c r="D115" s="128" t="s">
        <v>108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90">
        <f>N116+N120+N125+N129</f>
        <v>0</v>
      </c>
      <c r="O115" s="291"/>
      <c r="P115" s="291"/>
      <c r="Q115" s="291"/>
      <c r="R115" s="129"/>
      <c r="T115" s="130"/>
      <c r="U115" s="127"/>
      <c r="V115" s="127"/>
      <c r="W115" s="131">
        <f>W116+W120+W125+W129</f>
        <v>73.174586</v>
      </c>
      <c r="X115" s="127"/>
      <c r="Y115" s="131">
        <f>Y116+Y120+Y125+Y129</f>
        <v>19.7185</v>
      </c>
      <c r="Z115" s="127"/>
      <c r="AA115" s="132">
        <f>AA116+AA120+AA125+AA129</f>
        <v>0</v>
      </c>
      <c r="AR115" s="133" t="s">
        <v>77</v>
      </c>
      <c r="AT115" s="134" t="s">
        <v>69</v>
      </c>
      <c r="AU115" s="134" t="s">
        <v>70</v>
      </c>
      <c r="AY115" s="133" t="s">
        <v>128</v>
      </c>
      <c r="BK115" s="135">
        <f>BK116+BK120+BK125+BK129</f>
        <v>0</v>
      </c>
    </row>
    <row r="116" spans="2:63" s="9" customFormat="1" ht="19.9" customHeight="1">
      <c r="B116" s="126"/>
      <c r="C116" s="127"/>
      <c r="D116" s="136" t="s">
        <v>109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92">
        <f>SUM(N117:Q119)</f>
        <v>0</v>
      </c>
      <c r="O116" s="293"/>
      <c r="P116" s="293"/>
      <c r="Q116" s="293"/>
      <c r="R116" s="129"/>
      <c r="T116" s="130"/>
      <c r="U116" s="127"/>
      <c r="V116" s="127"/>
      <c r="W116" s="131">
        <f>SUM(W117:W119)</f>
        <v>30.488399999999995</v>
      </c>
      <c r="X116" s="127"/>
      <c r="Y116" s="131">
        <f>SUM(Y117:Y119)</f>
        <v>0</v>
      </c>
      <c r="Z116" s="127"/>
      <c r="AA116" s="132">
        <f>SUM(AA117:AA119)</f>
        <v>0</v>
      </c>
      <c r="AR116" s="133" t="s">
        <v>77</v>
      </c>
      <c r="AT116" s="134" t="s">
        <v>69</v>
      </c>
      <c r="AU116" s="134" t="s">
        <v>77</v>
      </c>
      <c r="AY116" s="133" t="s">
        <v>128</v>
      </c>
      <c r="BK116" s="135">
        <f>SUM(BK117:BK119)</f>
        <v>0</v>
      </c>
    </row>
    <row r="117" spans="2:65" s="1" customFormat="1" ht="31.5" customHeight="1">
      <c r="B117" s="137"/>
      <c r="C117" s="138" t="s">
        <v>77</v>
      </c>
      <c r="D117" s="138" t="s">
        <v>129</v>
      </c>
      <c r="E117" s="139" t="s">
        <v>130</v>
      </c>
      <c r="F117" s="286" t="s">
        <v>131</v>
      </c>
      <c r="G117" s="286"/>
      <c r="H117" s="286"/>
      <c r="I117" s="286"/>
      <c r="J117" s="140" t="s">
        <v>132</v>
      </c>
      <c r="K117" s="141">
        <f>180*0.58</f>
        <v>104.39999999999999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0.187</v>
      </c>
      <c r="W117" s="144">
        <f>V117*K117</f>
        <v>19.522799999999997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162</v>
      </c>
    </row>
    <row r="118" spans="2:65" s="1" customFormat="1" ht="31.5" customHeight="1">
      <c r="B118" s="137"/>
      <c r="C118" s="138" t="s">
        <v>142</v>
      </c>
      <c r="D118" s="138" t="s">
        <v>129</v>
      </c>
      <c r="E118" s="139" t="s">
        <v>237</v>
      </c>
      <c r="F118" s="286" t="s">
        <v>135</v>
      </c>
      <c r="G118" s="286"/>
      <c r="H118" s="286"/>
      <c r="I118" s="286"/>
      <c r="J118" s="140" t="s">
        <v>132</v>
      </c>
      <c r="K118" s="141">
        <v>104.4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 t="s">
        <v>5</v>
      </c>
      <c r="U118" s="40" t="s">
        <v>35</v>
      </c>
      <c r="V118" s="144">
        <v>0.074</v>
      </c>
      <c r="W118" s="144">
        <f>V118*K118</f>
        <v>7.7256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163</v>
      </c>
    </row>
    <row r="119" spans="2:65" s="1" customFormat="1" ht="22.5" customHeight="1">
      <c r="B119" s="137"/>
      <c r="C119" s="138" t="s">
        <v>97</v>
      </c>
      <c r="D119" s="138" t="s">
        <v>129</v>
      </c>
      <c r="E119" s="139" t="s">
        <v>218</v>
      </c>
      <c r="F119" s="286" t="s">
        <v>219</v>
      </c>
      <c r="G119" s="286"/>
      <c r="H119" s="286"/>
      <c r="I119" s="286"/>
      <c r="J119" s="140" t="s">
        <v>138</v>
      </c>
      <c r="K119" s="141">
        <v>180</v>
      </c>
      <c r="L119" s="287"/>
      <c r="M119" s="287"/>
      <c r="N119" s="287">
        <f>ROUND(L119*K119,2)</f>
        <v>0</v>
      </c>
      <c r="O119" s="287"/>
      <c r="P119" s="287"/>
      <c r="Q119" s="287"/>
      <c r="R119" s="142"/>
      <c r="T119" s="143" t="s">
        <v>5</v>
      </c>
      <c r="U119" s="40" t="s">
        <v>35</v>
      </c>
      <c r="V119" s="144">
        <v>0.018</v>
      </c>
      <c r="W119" s="144">
        <f>V119*K119</f>
        <v>3.2399999999999998</v>
      </c>
      <c r="X119" s="144">
        <v>0</v>
      </c>
      <c r="Y119" s="144">
        <f>X119*K119</f>
        <v>0</v>
      </c>
      <c r="Z119" s="144">
        <v>0</v>
      </c>
      <c r="AA119" s="145">
        <f>Z119*K119</f>
        <v>0</v>
      </c>
      <c r="AR119" s="17" t="s">
        <v>133</v>
      </c>
      <c r="AT119" s="17" t="s">
        <v>129</v>
      </c>
      <c r="AU119" s="17" t="s">
        <v>97</v>
      </c>
      <c r="AY119" s="17" t="s">
        <v>128</v>
      </c>
      <c r="BE119" s="146">
        <f>IF(U119="základní",N119,0)</f>
        <v>0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77</v>
      </c>
      <c r="BK119" s="146">
        <f>ROUND(L119*K119,2)</f>
        <v>0</v>
      </c>
      <c r="BL119" s="17" t="s">
        <v>133</v>
      </c>
      <c r="BM119" s="17" t="s">
        <v>164</v>
      </c>
    </row>
    <row r="120" spans="2:63" s="9" customFormat="1" ht="29.85" customHeight="1">
      <c r="B120" s="126"/>
      <c r="C120" s="127"/>
      <c r="D120" s="136" t="s">
        <v>110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94">
        <f>SUM(N121:Q124)</f>
        <v>0</v>
      </c>
      <c r="O120" s="295"/>
      <c r="P120" s="295"/>
      <c r="Q120" s="295"/>
      <c r="R120" s="129"/>
      <c r="T120" s="130"/>
      <c r="U120" s="127"/>
      <c r="V120" s="127"/>
      <c r="W120" s="131">
        <f>SUM(W121:W124)</f>
        <v>16.200000000000003</v>
      </c>
      <c r="X120" s="127"/>
      <c r="Y120" s="131">
        <f>SUM(Y121:Y124)</f>
        <v>0</v>
      </c>
      <c r="Z120" s="127"/>
      <c r="AA120" s="132">
        <f>SUM(AA121:AA124)</f>
        <v>0</v>
      </c>
      <c r="AR120" s="133" t="s">
        <v>77</v>
      </c>
      <c r="AT120" s="134" t="s">
        <v>69</v>
      </c>
      <c r="AU120" s="134" t="s">
        <v>77</v>
      </c>
      <c r="AY120" s="133" t="s">
        <v>128</v>
      </c>
      <c r="BK120" s="135">
        <f>SUM(BK121:BK124)</f>
        <v>0</v>
      </c>
    </row>
    <row r="121" spans="2:65" s="1" customFormat="1" ht="31.5" customHeight="1">
      <c r="B121" s="137"/>
      <c r="C121" s="138" t="s">
        <v>144</v>
      </c>
      <c r="D121" s="138" t="s">
        <v>129</v>
      </c>
      <c r="E121" s="139" t="s">
        <v>212</v>
      </c>
      <c r="F121" s="286" t="s">
        <v>213</v>
      </c>
      <c r="G121" s="286"/>
      <c r="H121" s="286"/>
      <c r="I121" s="286"/>
      <c r="J121" s="140" t="s">
        <v>138</v>
      </c>
      <c r="K121" s="141">
        <v>180</v>
      </c>
      <c r="L121" s="287"/>
      <c r="M121" s="287"/>
      <c r="N121" s="287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0.04</v>
      </c>
      <c r="W121" s="144">
        <f>V121*K121</f>
        <v>7.2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165</v>
      </c>
    </row>
    <row r="122" spans="2:65" s="1" customFormat="1" ht="31.5" customHeight="1">
      <c r="B122" s="137"/>
      <c r="C122" s="138">
        <v>11</v>
      </c>
      <c r="D122" s="138" t="s">
        <v>129</v>
      </c>
      <c r="E122" s="139" t="s">
        <v>210</v>
      </c>
      <c r="F122" s="319" t="s">
        <v>211</v>
      </c>
      <c r="G122" s="320"/>
      <c r="H122" s="320"/>
      <c r="I122" s="321"/>
      <c r="J122" s="140" t="s">
        <v>138</v>
      </c>
      <c r="K122" s="141">
        <v>180</v>
      </c>
      <c r="L122" s="287"/>
      <c r="M122" s="287"/>
      <c r="N122" s="287">
        <f>ROUND(L122*K122,2)</f>
        <v>0</v>
      </c>
      <c r="O122" s="287"/>
      <c r="P122" s="287"/>
      <c r="Q122" s="287"/>
      <c r="R122" s="142"/>
      <c r="T122" s="143"/>
      <c r="U122" s="40"/>
      <c r="V122" s="144"/>
      <c r="W122" s="144"/>
      <c r="X122" s="144"/>
      <c r="Y122" s="144"/>
      <c r="Z122" s="144"/>
      <c r="AA122" s="145"/>
      <c r="AR122" s="17"/>
      <c r="AT122" s="17"/>
      <c r="AU122" s="17"/>
      <c r="AY122" s="17"/>
      <c r="BE122" s="146"/>
      <c r="BF122" s="146"/>
      <c r="BG122" s="146"/>
      <c r="BH122" s="146"/>
      <c r="BI122" s="146"/>
      <c r="BJ122" s="17"/>
      <c r="BK122" s="146">
        <f>ROUND(L122*K122,2)</f>
        <v>0</v>
      </c>
      <c r="BL122" s="17"/>
      <c r="BM122" s="17"/>
    </row>
    <row r="123" spans="2:65" s="1" customFormat="1" ht="22.5" customHeight="1">
      <c r="B123" s="137"/>
      <c r="C123" s="138" t="s">
        <v>150</v>
      </c>
      <c r="D123" s="138" t="s">
        <v>129</v>
      </c>
      <c r="E123" s="139" t="s">
        <v>214</v>
      </c>
      <c r="F123" s="286" t="s">
        <v>215</v>
      </c>
      <c r="G123" s="286"/>
      <c r="H123" s="286"/>
      <c r="I123" s="286"/>
      <c r="J123" s="140" t="s">
        <v>138</v>
      </c>
      <c r="K123" s="141">
        <v>180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 t="s">
        <v>5</v>
      </c>
      <c r="U123" s="40" t="s">
        <v>35</v>
      </c>
      <c r="V123" s="144">
        <v>0.021</v>
      </c>
      <c r="W123" s="144">
        <f>V123*K123</f>
        <v>3.7800000000000002</v>
      </c>
      <c r="X123" s="144">
        <v>0</v>
      </c>
      <c r="Y123" s="144">
        <f>X123*K123</f>
        <v>0</v>
      </c>
      <c r="Z123" s="144">
        <v>0</v>
      </c>
      <c r="AA123" s="145">
        <f>Z123*K123</f>
        <v>0</v>
      </c>
      <c r="AR123" s="17" t="s">
        <v>133</v>
      </c>
      <c r="AT123" s="17" t="s">
        <v>129</v>
      </c>
      <c r="AU123" s="17" t="s">
        <v>97</v>
      </c>
      <c r="AY123" s="17" t="s">
        <v>128</v>
      </c>
      <c r="BE123" s="146">
        <f>IF(U123="základní",N123,0)</f>
        <v>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77</v>
      </c>
      <c r="BK123" s="146">
        <f>ROUND(L123*K123,2)</f>
        <v>0</v>
      </c>
      <c r="BL123" s="17" t="s">
        <v>133</v>
      </c>
      <c r="BM123" s="17" t="s">
        <v>179</v>
      </c>
    </row>
    <row r="124" spans="2:65" s="1" customFormat="1" ht="22.5" customHeight="1">
      <c r="B124" s="137"/>
      <c r="C124" s="138" t="s">
        <v>137</v>
      </c>
      <c r="D124" s="138" t="s">
        <v>129</v>
      </c>
      <c r="E124" s="139" t="s">
        <v>216</v>
      </c>
      <c r="F124" s="286" t="s">
        <v>217</v>
      </c>
      <c r="G124" s="286"/>
      <c r="H124" s="286"/>
      <c r="I124" s="286"/>
      <c r="J124" s="140" t="s">
        <v>138</v>
      </c>
      <c r="K124" s="141">
        <v>180</v>
      </c>
      <c r="L124" s="287"/>
      <c r="M124" s="287"/>
      <c r="N124" s="287">
        <f>ROUND(L124*K124,2)</f>
        <v>0</v>
      </c>
      <c r="O124" s="287"/>
      <c r="P124" s="287"/>
      <c r="Q124" s="287"/>
      <c r="R124" s="142"/>
      <c r="T124" s="143" t="s">
        <v>5</v>
      </c>
      <c r="U124" s="40" t="s">
        <v>35</v>
      </c>
      <c r="V124" s="144">
        <v>0.029</v>
      </c>
      <c r="W124" s="144">
        <f>V124*K124</f>
        <v>5.220000000000001</v>
      </c>
      <c r="X124" s="144">
        <v>0</v>
      </c>
      <c r="Y124" s="144">
        <f>X124*K124</f>
        <v>0</v>
      </c>
      <c r="Z124" s="144">
        <v>0</v>
      </c>
      <c r="AA124" s="145">
        <f>Z124*K124</f>
        <v>0</v>
      </c>
      <c r="AR124" s="17" t="s">
        <v>133</v>
      </c>
      <c r="AT124" s="17" t="s">
        <v>129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166</v>
      </c>
    </row>
    <row r="125" spans="2:63" s="9" customFormat="1" ht="29.85" customHeight="1">
      <c r="B125" s="126"/>
      <c r="C125" s="127"/>
      <c r="D125" s="136" t="s">
        <v>161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94">
        <f>SUM(N126:Q128)</f>
        <v>0</v>
      </c>
      <c r="O125" s="295"/>
      <c r="P125" s="295"/>
      <c r="Q125" s="295"/>
      <c r="R125" s="129"/>
      <c r="T125" s="130"/>
      <c r="U125" s="127"/>
      <c r="V125" s="127"/>
      <c r="W125" s="131">
        <f>SUM(W126:W128)</f>
        <v>12.06</v>
      </c>
      <c r="X125" s="127"/>
      <c r="Y125" s="131">
        <f>SUM(Y126:Y128)</f>
        <v>19.7185</v>
      </c>
      <c r="Z125" s="127"/>
      <c r="AA125" s="132">
        <f>SUM(AA126:AA128)</f>
        <v>0</v>
      </c>
      <c r="AR125" s="133" t="s">
        <v>77</v>
      </c>
      <c r="AT125" s="134" t="s">
        <v>69</v>
      </c>
      <c r="AU125" s="134" t="s">
        <v>77</v>
      </c>
      <c r="AY125" s="133" t="s">
        <v>128</v>
      </c>
      <c r="BK125" s="135">
        <f>SUM(BK126:BK128)</f>
        <v>0</v>
      </c>
    </row>
    <row r="126" spans="2:65" s="1" customFormat="1" ht="44.25" customHeight="1">
      <c r="B126" s="137"/>
      <c r="C126" s="138" t="s">
        <v>171</v>
      </c>
      <c r="D126" s="138" t="s">
        <v>129</v>
      </c>
      <c r="E126" s="139" t="s">
        <v>220</v>
      </c>
      <c r="F126" s="286" t="s">
        <v>221</v>
      </c>
      <c r="G126" s="286"/>
      <c r="H126" s="286"/>
      <c r="I126" s="286"/>
      <c r="J126" s="140" t="s">
        <v>132</v>
      </c>
      <c r="K126" s="141">
        <v>45</v>
      </c>
      <c r="L126" s="287"/>
      <c r="M126" s="287"/>
      <c r="N126" s="287">
        <f>ROUND(L126*K126,2)</f>
        <v>0</v>
      </c>
      <c r="O126" s="287"/>
      <c r="P126" s="287"/>
      <c r="Q126" s="287"/>
      <c r="R126" s="142"/>
      <c r="T126" s="143" t="s">
        <v>5</v>
      </c>
      <c r="U126" s="40" t="s">
        <v>35</v>
      </c>
      <c r="V126" s="144">
        <v>0.268</v>
      </c>
      <c r="W126" s="144">
        <f>V126*K126</f>
        <v>12.06</v>
      </c>
      <c r="X126" s="144">
        <v>0.1554</v>
      </c>
      <c r="Y126" s="144">
        <f>X126*K126</f>
        <v>6.993</v>
      </c>
      <c r="Z126" s="144">
        <v>0</v>
      </c>
      <c r="AA126" s="145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174</v>
      </c>
    </row>
    <row r="127" spans="2:65" s="1" customFormat="1" ht="44.25" customHeight="1">
      <c r="B127" s="137"/>
      <c r="C127" s="138" t="s">
        <v>171</v>
      </c>
      <c r="D127" s="138" t="s">
        <v>129</v>
      </c>
      <c r="E127" s="139" t="s">
        <v>229</v>
      </c>
      <c r="F127" s="286" t="s">
        <v>230</v>
      </c>
      <c r="G127" s="286"/>
      <c r="H127" s="286"/>
      <c r="I127" s="286"/>
      <c r="J127" s="140" t="s">
        <v>151</v>
      </c>
      <c r="K127" s="141">
        <v>153</v>
      </c>
      <c r="L127" s="287"/>
      <c r="M127" s="287"/>
      <c r="N127" s="287">
        <f>ROUND(L127*K127,2)</f>
        <v>0</v>
      </c>
      <c r="O127" s="287"/>
      <c r="P127" s="287"/>
      <c r="Q127" s="287"/>
      <c r="R127" s="142"/>
      <c r="T127" s="143"/>
      <c r="U127" s="40"/>
      <c r="V127" s="144"/>
      <c r="W127" s="144"/>
      <c r="X127" s="144"/>
      <c r="Y127" s="144"/>
      <c r="Z127" s="144"/>
      <c r="AA127" s="145"/>
      <c r="AR127" s="17"/>
      <c r="AT127" s="17"/>
      <c r="AU127" s="17"/>
      <c r="AY127" s="17"/>
      <c r="BE127" s="146"/>
      <c r="BF127" s="146"/>
      <c r="BG127" s="146"/>
      <c r="BH127" s="146"/>
      <c r="BI127" s="146"/>
      <c r="BJ127" s="17"/>
      <c r="BK127" s="146"/>
      <c r="BL127" s="17"/>
      <c r="BM127" s="17"/>
    </row>
    <row r="128" spans="2:65" s="1" customFormat="1" ht="31.5" customHeight="1">
      <c r="B128" s="137"/>
      <c r="C128" s="147" t="s">
        <v>175</v>
      </c>
      <c r="D128" s="147" t="s">
        <v>145</v>
      </c>
      <c r="E128" s="148" t="s">
        <v>176</v>
      </c>
      <c r="F128" s="296" t="s">
        <v>231</v>
      </c>
      <c r="G128" s="297"/>
      <c r="H128" s="297"/>
      <c r="I128" s="297"/>
      <c r="J128" s="149" t="s">
        <v>155</v>
      </c>
      <c r="K128" s="150">
        <v>155</v>
      </c>
      <c r="L128" s="287"/>
      <c r="M128" s="287"/>
      <c r="N128" s="298">
        <f>ROUND(L128*K128,2)</f>
        <v>0</v>
      </c>
      <c r="O128" s="287"/>
      <c r="P128" s="287"/>
      <c r="Q128" s="287"/>
      <c r="R128" s="142"/>
      <c r="T128" s="143" t="s">
        <v>5</v>
      </c>
      <c r="U128" s="40" t="s">
        <v>35</v>
      </c>
      <c r="V128" s="144">
        <v>0</v>
      </c>
      <c r="W128" s="144">
        <f>V128*K128</f>
        <v>0</v>
      </c>
      <c r="X128" s="144">
        <v>0.0821</v>
      </c>
      <c r="Y128" s="144">
        <f>X128*K128</f>
        <v>12.7255</v>
      </c>
      <c r="Z128" s="144">
        <v>0</v>
      </c>
      <c r="AA128" s="145">
        <f>Z128*K128</f>
        <v>0</v>
      </c>
      <c r="AR128" s="17" t="s">
        <v>148</v>
      </c>
      <c r="AT128" s="17" t="s">
        <v>145</v>
      </c>
      <c r="AU128" s="17" t="s">
        <v>97</v>
      </c>
      <c r="AY128" s="17" t="s">
        <v>128</v>
      </c>
      <c r="BE128" s="146">
        <f>IF(U128="základní",N128,0)</f>
        <v>0</v>
      </c>
      <c r="BF128" s="146">
        <f>IF(U128="snížená",N128,0)</f>
        <v>0</v>
      </c>
      <c r="BG128" s="146">
        <f>IF(U128="zákl. přenesená",N128,0)</f>
        <v>0</v>
      </c>
      <c r="BH128" s="146">
        <f>IF(U128="sníž. přenesená",N128,0)</f>
        <v>0</v>
      </c>
      <c r="BI128" s="146">
        <f>IF(U128="nulová",N128,0)</f>
        <v>0</v>
      </c>
      <c r="BJ128" s="17" t="s">
        <v>77</v>
      </c>
      <c r="BK128" s="146">
        <f>ROUND(L128*K128,2)</f>
        <v>0</v>
      </c>
      <c r="BL128" s="17" t="s">
        <v>133</v>
      </c>
      <c r="BM128" s="17" t="s">
        <v>177</v>
      </c>
    </row>
    <row r="129" spans="2:63" s="9" customFormat="1" ht="29.85" customHeight="1">
      <c r="B129" s="126"/>
      <c r="C129" s="127"/>
      <c r="D129" s="136" t="s">
        <v>112</v>
      </c>
      <c r="E129" s="136"/>
      <c r="F129" s="136"/>
      <c r="G129" s="136"/>
      <c r="H129" s="136"/>
      <c r="I129" s="136"/>
      <c r="J129" s="136"/>
      <c r="K129" s="136"/>
      <c r="L129" s="136"/>
      <c r="M129" s="136"/>
      <c r="N129" s="294">
        <f>BK129</f>
        <v>0</v>
      </c>
      <c r="O129" s="295"/>
      <c r="P129" s="295"/>
      <c r="Q129" s="295"/>
      <c r="R129" s="129"/>
      <c r="T129" s="130"/>
      <c r="U129" s="127"/>
      <c r="V129" s="127"/>
      <c r="W129" s="131">
        <f>W130</f>
        <v>14.426186000000001</v>
      </c>
      <c r="X129" s="127"/>
      <c r="Y129" s="131">
        <f>Y130</f>
        <v>0</v>
      </c>
      <c r="Z129" s="127"/>
      <c r="AA129" s="132">
        <f>AA130</f>
        <v>0</v>
      </c>
      <c r="AR129" s="133" t="s">
        <v>77</v>
      </c>
      <c r="AT129" s="134" t="s">
        <v>69</v>
      </c>
      <c r="AU129" s="134" t="s">
        <v>77</v>
      </c>
      <c r="AY129" s="133" t="s">
        <v>128</v>
      </c>
      <c r="BK129" s="135">
        <f>BK130</f>
        <v>0</v>
      </c>
    </row>
    <row r="130" spans="2:65" s="1" customFormat="1" ht="31.5" customHeight="1">
      <c r="B130" s="137"/>
      <c r="C130" s="138" t="s">
        <v>148</v>
      </c>
      <c r="D130" s="138" t="s">
        <v>129</v>
      </c>
      <c r="E130" s="139" t="s">
        <v>222</v>
      </c>
      <c r="F130" s="286" t="s">
        <v>223</v>
      </c>
      <c r="G130" s="286"/>
      <c r="H130" s="286"/>
      <c r="I130" s="286"/>
      <c r="J130" s="140" t="s">
        <v>159</v>
      </c>
      <c r="K130" s="141">
        <v>36.338</v>
      </c>
      <c r="L130" s="287"/>
      <c r="M130" s="287"/>
      <c r="N130" s="287">
        <f>ROUND(L130*K130,2)</f>
        <v>0</v>
      </c>
      <c r="O130" s="287"/>
      <c r="P130" s="287"/>
      <c r="Q130" s="287"/>
      <c r="R130" s="142"/>
      <c r="T130" s="143" t="s">
        <v>5</v>
      </c>
      <c r="U130" s="151" t="s">
        <v>35</v>
      </c>
      <c r="V130" s="152">
        <v>0.397</v>
      </c>
      <c r="W130" s="152">
        <f>V130*K130</f>
        <v>14.426186000000001</v>
      </c>
      <c r="X130" s="152">
        <v>0</v>
      </c>
      <c r="Y130" s="152">
        <f>X130*K130</f>
        <v>0</v>
      </c>
      <c r="Z130" s="152">
        <v>0</v>
      </c>
      <c r="AA130" s="153">
        <f>Z130*K130</f>
        <v>0</v>
      </c>
      <c r="AR130" s="17" t="s">
        <v>133</v>
      </c>
      <c r="AT130" s="17" t="s">
        <v>129</v>
      </c>
      <c r="AU130" s="17" t="s">
        <v>97</v>
      </c>
      <c r="AY130" s="17" t="s">
        <v>128</v>
      </c>
      <c r="BE130" s="146">
        <f>IF(U130="základní",N130,0)</f>
        <v>0</v>
      </c>
      <c r="BF130" s="146">
        <f>IF(U130="snížená",N130,0)</f>
        <v>0</v>
      </c>
      <c r="BG130" s="146">
        <f>IF(U130="zákl. přenesená",N130,0)</f>
        <v>0</v>
      </c>
      <c r="BH130" s="146">
        <f>IF(U130="sníž. přenesená",N130,0)</f>
        <v>0</v>
      </c>
      <c r="BI130" s="146">
        <f>IF(U130="nulová",N130,0)</f>
        <v>0</v>
      </c>
      <c r="BJ130" s="17" t="s">
        <v>77</v>
      </c>
      <c r="BK130" s="146">
        <f>ROUND(L130*K130,2)</f>
        <v>0</v>
      </c>
      <c r="BL130" s="17" t="s">
        <v>133</v>
      </c>
      <c r="BM130" s="17" t="s">
        <v>178</v>
      </c>
    </row>
    <row r="131" spans="2:18" s="1" customFormat="1" ht="6.95" customHeight="1">
      <c r="B131" s="55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7"/>
    </row>
  </sheetData>
  <mergeCells count="93">
    <mergeCell ref="F122:I122"/>
    <mergeCell ref="L122:M122"/>
    <mergeCell ref="N122:Q122"/>
    <mergeCell ref="F127:I127"/>
    <mergeCell ref="L127:M127"/>
    <mergeCell ref="N127:Q127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1:I121"/>
    <mergeCell ref="L121:M121"/>
    <mergeCell ref="N121:Q121"/>
    <mergeCell ref="N128:Q128"/>
    <mergeCell ref="F123:I123"/>
    <mergeCell ref="L123:M123"/>
    <mergeCell ref="N123:Q123"/>
    <mergeCell ref="F124:I124"/>
    <mergeCell ref="L124:M124"/>
    <mergeCell ref="N124:Q124"/>
    <mergeCell ref="H1:K1"/>
    <mergeCell ref="S2:AC2"/>
    <mergeCell ref="F130:I130"/>
    <mergeCell ref="L130:M130"/>
    <mergeCell ref="N130:Q130"/>
    <mergeCell ref="N114:Q114"/>
    <mergeCell ref="N115:Q115"/>
    <mergeCell ref="N116:Q116"/>
    <mergeCell ref="N120:Q120"/>
    <mergeCell ref="N125:Q125"/>
    <mergeCell ref="N129:Q129"/>
    <mergeCell ref="F126:I126"/>
    <mergeCell ref="L126:M126"/>
    <mergeCell ref="N126:Q126"/>
    <mergeCell ref="F128:I128"/>
    <mergeCell ref="L128:M128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7"/>
  <sheetViews>
    <sheetView showGridLines="0" workbookViewId="0" topLeftCell="A1">
      <pane ySplit="1" topLeftCell="A109" activePane="bottomLeft" state="frozen"/>
      <selection pane="bottomLeft" activeCell="L117" sqref="L117:M1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85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4"/>
      <c r="R6" s="22"/>
    </row>
    <row r="7" spans="2:18" s="1" customFormat="1" ht="32.85" customHeight="1">
      <c r="B7" s="31"/>
      <c r="C7" s="32"/>
      <c r="D7" s="27" t="s">
        <v>99</v>
      </c>
      <c r="E7" s="32"/>
      <c r="F7" s="283" t="s">
        <v>347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2"/>
      <c r="R7" s="33"/>
    </row>
    <row r="8" spans="2:18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99">
        <f>'Rekapitulace stavby'!AN8</f>
        <v>42989</v>
      </c>
      <c r="P9" s="299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68" t="str">
        <f>IF('Rekapitulace stavby'!AN10="","",'Rekapitulace stavby'!AN10)</f>
        <v/>
      </c>
      <c r="P11" s="268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68" t="str">
        <f>IF('Rekapitulace stavby'!AN11="","",'Rekapitulace stavby'!AN11)</f>
        <v/>
      </c>
      <c r="P12" s="26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68" t="str">
        <f>IF('Rekapitulace stavby'!AN13="","",'Rekapitulace stavby'!AN13)</f>
        <v/>
      </c>
      <c r="P14" s="26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68" t="str">
        <f>IF('Rekapitulace stavby'!AN14="","",'Rekapitulace stavby'!AN14)</f>
        <v/>
      </c>
      <c r="P15" s="26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68" t="str">
        <f>IF('Rekapitulace stavby'!AN16="","",'Rekapitulace stavby'!AN16)</f>
        <v/>
      </c>
      <c r="P17" s="268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68" t="str">
        <f>IF('Rekapitulace stavby'!AN17="","",'Rekapitulace stavby'!AN17)</f>
        <v/>
      </c>
      <c r="P18" s="26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68" t="str">
        <f>IF('Rekapitulace stavby'!AN19="","",'Rekapitulace stavby'!AN19)</f>
        <v/>
      </c>
      <c r="P20" s="268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68" t="str">
        <f>IF('Rekapitulace stavby'!AN20="","",'Rekapitulace stavby'!AN20)</f>
        <v/>
      </c>
      <c r="P21" s="26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4" t="s">
        <v>5</v>
      </c>
      <c r="F24" s="284"/>
      <c r="G24" s="284"/>
      <c r="H24" s="284"/>
      <c r="I24" s="284"/>
      <c r="J24" s="284"/>
      <c r="K24" s="284"/>
      <c r="L24" s="2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54">
        <f>N88</f>
        <v>0</v>
      </c>
      <c r="N27" s="254"/>
      <c r="O27" s="254"/>
      <c r="P27" s="25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54">
        <f>N94</f>
        <v>0</v>
      </c>
      <c r="N28" s="254"/>
      <c r="O28" s="254"/>
      <c r="P28" s="25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316">
        <f>ROUND(M27+M28,2)</f>
        <v>0</v>
      </c>
      <c r="N30" s="304"/>
      <c r="O30" s="304"/>
      <c r="P30" s="304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315">
        <f>M30</f>
        <v>0</v>
      </c>
      <c r="I32" s="304"/>
      <c r="J32" s="304"/>
      <c r="K32" s="32"/>
      <c r="L32" s="32"/>
      <c r="M32" s="315">
        <f>H32/100*21</f>
        <v>0</v>
      </c>
      <c r="N32" s="304"/>
      <c r="O32" s="304"/>
      <c r="P32" s="304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315">
        <f>ROUND((SUM(BF94:BF95)+SUM(BF113:BF126)),2)</f>
        <v>0</v>
      </c>
      <c r="I33" s="304"/>
      <c r="J33" s="304"/>
      <c r="K33" s="32"/>
      <c r="L33" s="32"/>
      <c r="M33" s="315">
        <f>ROUND(ROUND((SUM(BF94:BF95)+SUM(BF113:BF126)),2)*F33,2)</f>
        <v>0</v>
      </c>
      <c r="N33" s="304"/>
      <c r="O33" s="304"/>
      <c r="P33" s="304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315">
        <f>ROUND((SUM(BG94:BG95)+SUM(BG113:BG126)),2)</f>
        <v>0</v>
      </c>
      <c r="I34" s="304"/>
      <c r="J34" s="304"/>
      <c r="K34" s="32"/>
      <c r="L34" s="32"/>
      <c r="M34" s="315">
        <v>0</v>
      </c>
      <c r="N34" s="304"/>
      <c r="O34" s="304"/>
      <c r="P34" s="3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315">
        <f>ROUND((SUM(BH94:BH95)+SUM(BH113:BH126)),2)</f>
        <v>0</v>
      </c>
      <c r="I35" s="304"/>
      <c r="J35" s="304"/>
      <c r="K35" s="32"/>
      <c r="L35" s="32"/>
      <c r="M35" s="315">
        <v>0</v>
      </c>
      <c r="N35" s="304"/>
      <c r="O35" s="304"/>
      <c r="P35" s="3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40</v>
      </c>
      <c r="F36" s="39">
        <v>0</v>
      </c>
      <c r="G36" s="104" t="s">
        <v>36</v>
      </c>
      <c r="H36" s="315">
        <f>ROUND((SUM(BI94:BI95)+SUM(BI113:BI126)),2)</f>
        <v>0</v>
      </c>
      <c r="I36" s="304"/>
      <c r="J36" s="304"/>
      <c r="K36" s="32"/>
      <c r="L36" s="32"/>
      <c r="M36" s="315">
        <v>0</v>
      </c>
      <c r="N36" s="304"/>
      <c r="O36" s="304"/>
      <c r="P36" s="304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2"/>
      <c r="R78" s="33"/>
    </row>
    <row r="79" spans="2:18" s="1" customFormat="1" ht="36.95" customHeight="1">
      <c r="B79" s="31"/>
      <c r="C79" s="65" t="s">
        <v>99</v>
      </c>
      <c r="D79" s="32"/>
      <c r="E79" s="32"/>
      <c r="F79" s="276" t="str">
        <f>F7</f>
        <v>04 - Opěrná zídka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99">
        <f>IF(O9="","",O9)</f>
        <v>42989</v>
      </c>
      <c r="N81" s="299"/>
      <c r="O81" s="299"/>
      <c r="P81" s="299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68" t="str">
        <f>E18</f>
        <v xml:space="preserve"> </v>
      </c>
      <c r="N83" s="268"/>
      <c r="O83" s="268"/>
      <c r="P83" s="268"/>
      <c r="Q83" s="268"/>
      <c r="R83" s="33"/>
    </row>
    <row r="84" spans="2:18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68" t="str">
        <f>E21</f>
        <v xml:space="preserve"> </v>
      </c>
      <c r="N84" s="268"/>
      <c r="O84" s="268"/>
      <c r="P84" s="268"/>
      <c r="Q84" s="26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310" t="s">
        <v>104</v>
      </c>
      <c r="D86" s="311"/>
      <c r="E86" s="311"/>
      <c r="F86" s="311"/>
      <c r="G86" s="311"/>
      <c r="H86" s="100"/>
      <c r="I86" s="100"/>
      <c r="J86" s="100"/>
      <c r="K86" s="100"/>
      <c r="L86" s="100"/>
      <c r="M86" s="100"/>
      <c r="N86" s="310" t="s">
        <v>105</v>
      </c>
      <c r="O86" s="311"/>
      <c r="P86" s="311"/>
      <c r="Q86" s="311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0">
        <f>N113</f>
        <v>0</v>
      </c>
      <c r="O88" s="312"/>
      <c r="P88" s="312"/>
      <c r="Q88" s="312"/>
      <c r="R88" s="33"/>
      <c r="AU88" s="17" t="s">
        <v>107</v>
      </c>
    </row>
    <row r="89" spans="2:18" s="6" customFormat="1" ht="24.95" customHeight="1">
      <c r="B89" s="109"/>
      <c r="C89" s="110"/>
      <c r="D89" s="111" t="s">
        <v>180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1">
        <f>N114</f>
        <v>0</v>
      </c>
      <c r="O89" s="307"/>
      <c r="P89" s="307"/>
      <c r="Q89" s="307"/>
      <c r="R89" s="112"/>
    </row>
    <row r="90" spans="2:18" s="7" customFormat="1" ht="19.9" customHeight="1">
      <c r="B90" s="113"/>
      <c r="C90" s="114"/>
      <c r="D90" s="115" t="s">
        <v>181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08">
        <f>N115</f>
        <v>0</v>
      </c>
      <c r="O90" s="309"/>
      <c r="P90" s="309"/>
      <c r="Q90" s="309"/>
      <c r="R90" s="116"/>
    </row>
    <row r="91" spans="2:18" s="7" customFormat="1" ht="19.9" customHeight="1">
      <c r="B91" s="113"/>
      <c r="C91" s="114"/>
      <c r="D91" s="115" t="s">
        <v>182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08">
        <f>N118</f>
        <v>0</v>
      </c>
      <c r="O91" s="309"/>
      <c r="P91" s="309"/>
      <c r="Q91" s="309"/>
      <c r="R91" s="116"/>
    </row>
    <row r="92" spans="2:18" s="7" customFormat="1" ht="19.9" customHeight="1">
      <c r="B92" s="113"/>
      <c r="C92" s="114"/>
      <c r="D92" s="115" t="s">
        <v>112</v>
      </c>
      <c r="E92" s="114"/>
      <c r="F92" s="114"/>
      <c r="G92" s="114"/>
      <c r="H92" s="114"/>
      <c r="I92" s="114"/>
      <c r="J92" s="114"/>
      <c r="K92" s="114"/>
      <c r="L92" s="114"/>
      <c r="M92" s="114"/>
      <c r="N92" s="308">
        <f>N125</f>
        <v>0</v>
      </c>
      <c r="O92" s="309"/>
      <c r="P92" s="309"/>
      <c r="Q92" s="309"/>
      <c r="R92" s="116"/>
    </row>
    <row r="93" spans="2:18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21" s="1" customFormat="1" ht="29.25" customHeight="1">
      <c r="B94" s="31"/>
      <c r="C94" s="108" t="s">
        <v>113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03"/>
      <c r="O94" s="303"/>
      <c r="P94" s="303"/>
      <c r="Q94" s="303"/>
      <c r="R94" s="33"/>
      <c r="T94" s="117"/>
      <c r="U94" s="118" t="s">
        <v>34</v>
      </c>
    </row>
    <row r="95" spans="2:18" s="1" customFormat="1" ht="18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18" s="1" customFormat="1" ht="29.25" customHeight="1">
      <c r="B96" s="31"/>
      <c r="C96" s="99" t="s">
        <v>91</v>
      </c>
      <c r="D96" s="100"/>
      <c r="E96" s="100"/>
      <c r="F96" s="100"/>
      <c r="G96" s="100"/>
      <c r="H96" s="100"/>
      <c r="I96" s="100"/>
      <c r="J96" s="100"/>
      <c r="K96" s="100"/>
      <c r="L96" s="251">
        <f>ROUND(SUM(N88+N94),2)</f>
        <v>0</v>
      </c>
      <c r="M96" s="251"/>
      <c r="N96" s="251"/>
      <c r="O96" s="251"/>
      <c r="P96" s="251"/>
      <c r="Q96" s="251"/>
      <c r="R96" s="33"/>
    </row>
    <row r="97" spans="2:18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18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18" s="1" customFormat="1" ht="36.95" customHeight="1">
      <c r="B102" s="31"/>
      <c r="C102" s="266" t="s">
        <v>114</v>
      </c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3"/>
    </row>
    <row r="103" spans="2:18" s="1" customFormat="1" ht="6.9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18" s="1" customFormat="1" ht="30" customHeight="1">
      <c r="B104" s="31"/>
      <c r="C104" s="28" t="s">
        <v>17</v>
      </c>
      <c r="D104" s="32"/>
      <c r="E104" s="32"/>
      <c r="F104" s="305" t="str">
        <f>F6</f>
        <v>„Nové Sedlo – terénní úpravy výrobní zóny“</v>
      </c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2"/>
      <c r="R104" s="33"/>
    </row>
    <row r="105" spans="2:18" s="1" customFormat="1" ht="36.95" customHeight="1">
      <c r="B105" s="31"/>
      <c r="C105" s="65" t="s">
        <v>99</v>
      </c>
      <c r="D105" s="32"/>
      <c r="E105" s="32"/>
      <c r="F105" s="276" t="str">
        <f>F7</f>
        <v>04 - Opěrná zídka</v>
      </c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2"/>
      <c r="R105" s="33"/>
    </row>
    <row r="106" spans="2:18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18" s="1" customFormat="1" ht="18" customHeight="1">
      <c r="B107" s="31"/>
      <c r="C107" s="28" t="s">
        <v>20</v>
      </c>
      <c r="D107" s="32"/>
      <c r="E107" s="32"/>
      <c r="F107" s="26" t="str">
        <f>F9</f>
        <v xml:space="preserve"> </v>
      </c>
      <c r="G107" s="32"/>
      <c r="H107" s="32"/>
      <c r="I107" s="32"/>
      <c r="J107" s="32"/>
      <c r="K107" s="28" t="s">
        <v>22</v>
      </c>
      <c r="L107" s="32"/>
      <c r="M107" s="299">
        <f>IF(O9="","",O9)</f>
        <v>42989</v>
      </c>
      <c r="N107" s="299"/>
      <c r="O107" s="299"/>
      <c r="P107" s="299"/>
      <c r="Q107" s="32"/>
      <c r="R107" s="33"/>
    </row>
    <row r="108" spans="2:18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5">
      <c r="B109" s="31"/>
      <c r="C109" s="28" t="s">
        <v>23</v>
      </c>
      <c r="D109" s="32"/>
      <c r="E109" s="32"/>
      <c r="F109" s="26" t="str">
        <f>E12</f>
        <v xml:space="preserve"> </v>
      </c>
      <c r="G109" s="32"/>
      <c r="H109" s="32"/>
      <c r="I109" s="32"/>
      <c r="J109" s="32"/>
      <c r="K109" s="28" t="s">
        <v>27</v>
      </c>
      <c r="L109" s="32"/>
      <c r="M109" s="268" t="str">
        <f>E18</f>
        <v xml:space="preserve"> </v>
      </c>
      <c r="N109" s="268"/>
      <c r="O109" s="268"/>
      <c r="P109" s="268"/>
      <c r="Q109" s="268"/>
      <c r="R109" s="33"/>
    </row>
    <row r="110" spans="2:18" s="1" customFormat="1" ht="14.45" customHeight="1">
      <c r="B110" s="31"/>
      <c r="C110" s="28" t="s">
        <v>26</v>
      </c>
      <c r="D110" s="32"/>
      <c r="E110" s="32"/>
      <c r="F110" s="26" t="str">
        <f>IF(E15="","",E15)</f>
        <v/>
      </c>
      <c r="G110" s="32"/>
      <c r="H110" s="32"/>
      <c r="I110" s="32"/>
      <c r="J110" s="32"/>
      <c r="K110" s="28" t="s">
        <v>29</v>
      </c>
      <c r="L110" s="32"/>
      <c r="M110" s="268" t="str">
        <f>E21</f>
        <v xml:space="preserve"> </v>
      </c>
      <c r="N110" s="268"/>
      <c r="O110" s="268"/>
      <c r="P110" s="268"/>
      <c r="Q110" s="268"/>
      <c r="R110" s="33"/>
    </row>
    <row r="111" spans="2:18" s="1" customFormat="1" ht="10.3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7" s="8" customFormat="1" ht="29.25" customHeight="1">
      <c r="B112" s="119"/>
      <c r="C112" s="120" t="s">
        <v>115</v>
      </c>
      <c r="D112" s="121" t="s">
        <v>116</v>
      </c>
      <c r="E112" s="121" t="s">
        <v>52</v>
      </c>
      <c r="F112" s="300" t="s">
        <v>117</v>
      </c>
      <c r="G112" s="300"/>
      <c r="H112" s="300"/>
      <c r="I112" s="300"/>
      <c r="J112" s="121" t="s">
        <v>118</v>
      </c>
      <c r="K112" s="121" t="s">
        <v>119</v>
      </c>
      <c r="L112" s="301" t="s">
        <v>120</v>
      </c>
      <c r="M112" s="301"/>
      <c r="N112" s="300" t="s">
        <v>105</v>
      </c>
      <c r="O112" s="300"/>
      <c r="P112" s="300"/>
      <c r="Q112" s="302"/>
      <c r="R112" s="122"/>
      <c r="T112" s="72" t="s">
        <v>121</v>
      </c>
      <c r="U112" s="73" t="s">
        <v>34</v>
      </c>
      <c r="V112" s="73" t="s">
        <v>122</v>
      </c>
      <c r="W112" s="73" t="s">
        <v>123</v>
      </c>
      <c r="X112" s="73" t="s">
        <v>124</v>
      </c>
      <c r="Y112" s="73" t="s">
        <v>125</v>
      </c>
      <c r="Z112" s="73" t="s">
        <v>126</v>
      </c>
      <c r="AA112" s="74" t="s">
        <v>127</v>
      </c>
    </row>
    <row r="113" spans="2:63" s="1" customFormat="1" ht="29.25" customHeight="1">
      <c r="B113" s="31"/>
      <c r="C113" s="76" t="s">
        <v>101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288">
        <f>N114</f>
        <v>0</v>
      </c>
      <c r="O113" s="289"/>
      <c r="P113" s="289"/>
      <c r="Q113" s="289"/>
      <c r="R113" s="33"/>
      <c r="T113" s="75"/>
      <c r="U113" s="47"/>
      <c r="V113" s="47"/>
      <c r="W113" s="123">
        <f>W114</f>
        <v>258.64590499999997</v>
      </c>
      <c r="X113" s="47"/>
      <c r="Y113" s="123">
        <f>Y114</f>
        <v>138.6823224</v>
      </c>
      <c r="Z113" s="47"/>
      <c r="AA113" s="124">
        <f>AA114</f>
        <v>0</v>
      </c>
      <c r="AT113" s="17" t="s">
        <v>69</v>
      </c>
      <c r="AU113" s="17" t="s">
        <v>107</v>
      </c>
      <c r="BK113" s="125">
        <f>BK114</f>
        <v>0</v>
      </c>
    </row>
    <row r="114" spans="2:63" s="9" customFormat="1" ht="37.35" customHeight="1">
      <c r="B114" s="126"/>
      <c r="C114" s="127"/>
      <c r="D114" s="128" t="s">
        <v>180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290">
        <f>N115+N118+N125</f>
        <v>0</v>
      </c>
      <c r="O114" s="291"/>
      <c r="P114" s="291"/>
      <c r="Q114" s="291"/>
      <c r="R114" s="129"/>
      <c r="T114" s="130"/>
      <c r="U114" s="127"/>
      <c r="V114" s="127"/>
      <c r="W114" s="131">
        <f>W115+W118+W125</f>
        <v>258.64590499999997</v>
      </c>
      <c r="X114" s="127"/>
      <c r="Y114" s="131">
        <f>Y115+Y118+Y125</f>
        <v>138.6823224</v>
      </c>
      <c r="Z114" s="127"/>
      <c r="AA114" s="132">
        <f>AA115+AA118+AA125</f>
        <v>0</v>
      </c>
      <c r="AR114" s="133" t="s">
        <v>77</v>
      </c>
      <c r="AT114" s="134" t="s">
        <v>69</v>
      </c>
      <c r="AU114" s="134" t="s">
        <v>70</v>
      </c>
      <c r="AY114" s="133" t="s">
        <v>128</v>
      </c>
      <c r="BK114" s="135">
        <f>BK115+BK118+BK125</f>
        <v>0</v>
      </c>
    </row>
    <row r="115" spans="2:63" s="9" customFormat="1" ht="19.9" customHeight="1">
      <c r="B115" s="126"/>
      <c r="C115" s="127"/>
      <c r="D115" s="136" t="s">
        <v>181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92">
        <f>SUM(N116:Q117)</f>
        <v>0</v>
      </c>
      <c r="O115" s="293"/>
      <c r="P115" s="293"/>
      <c r="Q115" s="293"/>
      <c r="R115" s="129"/>
      <c r="T115" s="130"/>
      <c r="U115" s="127"/>
      <c r="V115" s="127"/>
      <c r="W115" s="131">
        <f>SUM(W116:W117)</f>
        <v>86.184</v>
      </c>
      <c r="X115" s="127"/>
      <c r="Y115" s="131">
        <f>SUM(Y116:Y117)</f>
        <v>0</v>
      </c>
      <c r="Z115" s="127"/>
      <c r="AA115" s="132">
        <f>SUM(AA116:AA117)</f>
        <v>0</v>
      </c>
      <c r="AR115" s="133" t="s">
        <v>77</v>
      </c>
      <c r="AT115" s="134" t="s">
        <v>69</v>
      </c>
      <c r="AU115" s="134" t="s">
        <v>77</v>
      </c>
      <c r="AY115" s="133" t="s">
        <v>128</v>
      </c>
      <c r="BK115" s="135">
        <f>SUM(BK116:BK117)</f>
        <v>0</v>
      </c>
    </row>
    <row r="116" spans="2:65" s="1" customFormat="1" ht="31.5" customHeight="1">
      <c r="B116" s="137"/>
      <c r="C116" s="138" t="s">
        <v>137</v>
      </c>
      <c r="D116" s="138" t="s">
        <v>129</v>
      </c>
      <c r="E116" s="139" t="s">
        <v>263</v>
      </c>
      <c r="F116" s="286" t="s">
        <v>264</v>
      </c>
      <c r="G116" s="286"/>
      <c r="H116" s="286"/>
      <c r="I116" s="286"/>
      <c r="J116" s="140" t="s">
        <v>132</v>
      </c>
      <c r="K116" s="141">
        <f>120*0.5*0.6</f>
        <v>36</v>
      </c>
      <c r="L116" s="287"/>
      <c r="M116" s="287"/>
      <c r="N116" s="287">
        <f>ROUND(L116*K116,2)</f>
        <v>0</v>
      </c>
      <c r="O116" s="287"/>
      <c r="P116" s="287"/>
      <c r="Q116" s="287"/>
      <c r="R116" s="142"/>
      <c r="T116" s="143" t="s">
        <v>5</v>
      </c>
      <c r="U116" s="40" t="s">
        <v>35</v>
      </c>
      <c r="V116" s="144">
        <v>2.32</v>
      </c>
      <c r="W116" s="144">
        <f>V116*K116</f>
        <v>83.52</v>
      </c>
      <c r="X116" s="144">
        <v>0</v>
      </c>
      <c r="Y116" s="144">
        <f>X116*K116</f>
        <v>0</v>
      </c>
      <c r="Z116" s="144">
        <v>0</v>
      </c>
      <c r="AA116" s="145">
        <f>Z116*K116</f>
        <v>0</v>
      </c>
      <c r="AR116" s="17" t="s">
        <v>133</v>
      </c>
      <c r="AT116" s="17" t="s">
        <v>129</v>
      </c>
      <c r="AU116" s="17" t="s">
        <v>97</v>
      </c>
      <c r="AY116" s="17" t="s">
        <v>128</v>
      </c>
      <c r="BE116" s="146">
        <f>IF(U116="základní",N116,0)</f>
        <v>0</v>
      </c>
      <c r="BF116" s="146">
        <f>IF(U116="snížená",N116,0)</f>
        <v>0</v>
      </c>
      <c r="BG116" s="146">
        <f>IF(U116="zákl. přenesená",N116,0)</f>
        <v>0</v>
      </c>
      <c r="BH116" s="146">
        <f>IF(U116="sníž. přenesená",N116,0)</f>
        <v>0</v>
      </c>
      <c r="BI116" s="146">
        <f>IF(U116="nulová",N116,0)</f>
        <v>0</v>
      </c>
      <c r="BJ116" s="17" t="s">
        <v>77</v>
      </c>
      <c r="BK116" s="146">
        <f>ROUND(L116*K116,2)</f>
        <v>0</v>
      </c>
      <c r="BL116" s="17" t="s">
        <v>133</v>
      </c>
      <c r="BM116" s="17" t="s">
        <v>183</v>
      </c>
    </row>
    <row r="117" spans="2:65" s="1" customFormat="1" ht="31.5" customHeight="1">
      <c r="B117" s="137"/>
      <c r="C117" s="138" t="s">
        <v>171</v>
      </c>
      <c r="D117" s="138" t="s">
        <v>129</v>
      </c>
      <c r="E117" s="139" t="s">
        <v>237</v>
      </c>
      <c r="F117" s="286" t="s">
        <v>135</v>
      </c>
      <c r="G117" s="286"/>
      <c r="H117" s="286"/>
      <c r="I117" s="286"/>
      <c r="J117" s="140" t="s">
        <v>132</v>
      </c>
      <c r="K117" s="141">
        <v>36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0.074</v>
      </c>
      <c r="W117" s="144">
        <f>V117*K117</f>
        <v>2.6639999999999997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184</v>
      </c>
    </row>
    <row r="118" spans="2:63" s="9" customFormat="1" ht="29.85" customHeight="1">
      <c r="B118" s="126"/>
      <c r="C118" s="127"/>
      <c r="D118" s="136" t="s">
        <v>182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294">
        <f>SUM(N119:Q124)</f>
        <v>0</v>
      </c>
      <c r="O118" s="295"/>
      <c r="P118" s="295"/>
      <c r="Q118" s="295"/>
      <c r="R118" s="129"/>
      <c r="T118" s="130"/>
      <c r="U118" s="127"/>
      <c r="V118" s="127"/>
      <c r="W118" s="131">
        <f>SUM(W119:W121)</f>
        <v>123.61511999999999</v>
      </c>
      <c r="X118" s="127"/>
      <c r="Y118" s="131">
        <f>SUM(Y119:Y121)</f>
        <v>138.6823224</v>
      </c>
      <c r="Z118" s="127"/>
      <c r="AA118" s="132">
        <f>SUM(AA119:AA121)</f>
        <v>0</v>
      </c>
      <c r="AR118" s="133" t="s">
        <v>77</v>
      </c>
      <c r="AT118" s="134" t="s">
        <v>69</v>
      </c>
      <c r="AU118" s="134" t="s">
        <v>77</v>
      </c>
      <c r="AY118" s="133" t="s">
        <v>128</v>
      </c>
      <c r="BK118" s="135">
        <f>SUM(BK119:BK121)</f>
        <v>0</v>
      </c>
    </row>
    <row r="119" spans="2:65" s="1" customFormat="1" ht="22.5" customHeight="1">
      <c r="B119" s="137"/>
      <c r="C119" s="138" t="s">
        <v>140</v>
      </c>
      <c r="D119" s="138" t="s">
        <v>129</v>
      </c>
      <c r="E119" s="139" t="s">
        <v>265</v>
      </c>
      <c r="F119" s="286" t="s">
        <v>266</v>
      </c>
      <c r="G119" s="286"/>
      <c r="H119" s="286"/>
      <c r="I119" s="286"/>
      <c r="J119" s="140" t="s">
        <v>132</v>
      </c>
      <c r="K119" s="141">
        <v>36</v>
      </c>
      <c r="L119" s="287"/>
      <c r="M119" s="287"/>
      <c r="N119" s="287">
        <f aca="true" t="shared" si="0" ref="N119:N124">ROUND(L119*K119,2)</f>
        <v>0</v>
      </c>
      <c r="O119" s="287"/>
      <c r="P119" s="287"/>
      <c r="Q119" s="287"/>
      <c r="R119" s="142"/>
      <c r="T119" s="143" t="s">
        <v>5</v>
      </c>
      <c r="U119" s="40" t="s">
        <v>35</v>
      </c>
      <c r="V119" s="144">
        <v>0.584</v>
      </c>
      <c r="W119" s="144">
        <f aca="true" t="shared" si="1" ref="W119:W124">V119*K119</f>
        <v>21.023999999999997</v>
      </c>
      <c r="X119" s="144">
        <v>2.25634</v>
      </c>
      <c r="Y119" s="144">
        <f aca="true" t="shared" si="2" ref="Y119:Y124">X119*K119</f>
        <v>81.22824</v>
      </c>
      <c r="Z119" s="144">
        <v>0</v>
      </c>
      <c r="AA119" s="145">
        <f aca="true" t="shared" si="3" ref="AA119:AA124">Z119*K119</f>
        <v>0</v>
      </c>
      <c r="AR119" s="17" t="s">
        <v>133</v>
      </c>
      <c r="AT119" s="17" t="s">
        <v>129</v>
      </c>
      <c r="AU119" s="17" t="s">
        <v>97</v>
      </c>
      <c r="AY119" s="17" t="s">
        <v>128</v>
      </c>
      <c r="BE119" s="146">
        <f aca="true" t="shared" si="4" ref="BE119:BE124">IF(U119="základní",N119,0)</f>
        <v>0</v>
      </c>
      <c r="BF119" s="146">
        <f aca="true" t="shared" si="5" ref="BF119:BF124">IF(U119="snížená",N119,0)</f>
        <v>0</v>
      </c>
      <c r="BG119" s="146">
        <f aca="true" t="shared" si="6" ref="BG119:BG124">IF(U119="zákl. přenesená",N119,0)</f>
        <v>0</v>
      </c>
      <c r="BH119" s="146">
        <f aca="true" t="shared" si="7" ref="BH119:BH124">IF(U119="sníž. přenesená",N119,0)</f>
        <v>0</v>
      </c>
      <c r="BI119" s="146">
        <f aca="true" t="shared" si="8" ref="BI119:BI124">IF(U119="nulová",N119,0)</f>
        <v>0</v>
      </c>
      <c r="BJ119" s="17" t="s">
        <v>77</v>
      </c>
      <c r="BK119" s="146">
        <f aca="true" t="shared" si="9" ref="BK119:BK124">ROUND(L119*K119,2)</f>
        <v>0</v>
      </c>
      <c r="BL119" s="17" t="s">
        <v>133</v>
      </c>
      <c r="BM119" s="17" t="s">
        <v>185</v>
      </c>
    </row>
    <row r="120" spans="2:65" s="1" customFormat="1" ht="31.5" customHeight="1">
      <c r="B120" s="137"/>
      <c r="C120" s="138" t="s">
        <v>97</v>
      </c>
      <c r="D120" s="138" t="s">
        <v>129</v>
      </c>
      <c r="E120" s="139" t="s">
        <v>267</v>
      </c>
      <c r="F120" s="286" t="s">
        <v>268</v>
      </c>
      <c r="G120" s="286"/>
      <c r="H120" s="286"/>
      <c r="I120" s="286"/>
      <c r="J120" s="140" t="s">
        <v>159</v>
      </c>
      <c r="K120" s="141">
        <f>K119*20/1000</f>
        <v>0.72</v>
      </c>
      <c r="L120" s="287"/>
      <c r="M120" s="287"/>
      <c r="N120" s="287">
        <f t="shared" si="0"/>
        <v>0</v>
      </c>
      <c r="O120" s="287"/>
      <c r="P120" s="287"/>
      <c r="Q120" s="287"/>
      <c r="R120" s="142"/>
      <c r="T120" s="143" t="s">
        <v>5</v>
      </c>
      <c r="U120" s="40" t="s">
        <v>35</v>
      </c>
      <c r="V120" s="144">
        <v>32.821</v>
      </c>
      <c r="W120" s="144">
        <f t="shared" si="1"/>
        <v>23.63112</v>
      </c>
      <c r="X120" s="144">
        <v>1.06017</v>
      </c>
      <c r="Y120" s="144">
        <f t="shared" si="2"/>
        <v>0.7633224000000001</v>
      </c>
      <c r="Z120" s="144">
        <v>0</v>
      </c>
      <c r="AA120" s="145">
        <f t="shared" si="3"/>
        <v>0</v>
      </c>
      <c r="AR120" s="17" t="s">
        <v>133</v>
      </c>
      <c r="AT120" s="17" t="s">
        <v>129</v>
      </c>
      <c r="AU120" s="17" t="s">
        <v>97</v>
      </c>
      <c r="AY120" s="17" t="s">
        <v>128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77</v>
      </c>
      <c r="BK120" s="146">
        <f t="shared" si="9"/>
        <v>0</v>
      </c>
      <c r="BL120" s="17" t="s">
        <v>133</v>
      </c>
      <c r="BM120" s="17" t="s">
        <v>186</v>
      </c>
    </row>
    <row r="121" spans="2:65" s="1" customFormat="1" ht="44.25" customHeight="1">
      <c r="B121" s="137"/>
      <c r="C121" s="138" t="s">
        <v>148</v>
      </c>
      <c r="D121" s="138" t="s">
        <v>129</v>
      </c>
      <c r="E121" s="139" t="s">
        <v>269</v>
      </c>
      <c r="F121" s="286" t="s">
        <v>342</v>
      </c>
      <c r="G121" s="286"/>
      <c r="H121" s="286"/>
      <c r="I121" s="286"/>
      <c r="J121" s="140" t="s">
        <v>138</v>
      </c>
      <c r="K121" s="141">
        <f>120*0.7</f>
        <v>84</v>
      </c>
      <c r="L121" s="287"/>
      <c r="M121" s="287"/>
      <c r="N121" s="287">
        <f t="shared" si="0"/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0.94</v>
      </c>
      <c r="W121" s="144">
        <f t="shared" si="1"/>
        <v>78.96</v>
      </c>
      <c r="X121" s="144">
        <v>0.67489</v>
      </c>
      <c r="Y121" s="144">
        <f t="shared" si="2"/>
        <v>56.69076</v>
      </c>
      <c r="Z121" s="144">
        <v>0</v>
      </c>
      <c r="AA121" s="145">
        <f t="shared" si="3"/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77</v>
      </c>
      <c r="BK121" s="146">
        <f t="shared" si="9"/>
        <v>0</v>
      </c>
      <c r="BL121" s="17" t="s">
        <v>133</v>
      </c>
      <c r="BM121" s="17" t="s">
        <v>187</v>
      </c>
    </row>
    <row r="122" spans="2:65" s="1" customFormat="1" ht="44.25" customHeight="1">
      <c r="B122" s="137"/>
      <c r="C122" s="138" t="s">
        <v>148</v>
      </c>
      <c r="D122" s="138" t="s">
        <v>129</v>
      </c>
      <c r="E122" s="139" t="s">
        <v>270</v>
      </c>
      <c r="F122" s="286" t="s">
        <v>271</v>
      </c>
      <c r="G122" s="286"/>
      <c r="H122" s="286"/>
      <c r="I122" s="286"/>
      <c r="J122" s="140" t="s">
        <v>159</v>
      </c>
      <c r="K122" s="141">
        <v>0.672</v>
      </c>
      <c r="L122" s="287"/>
      <c r="M122" s="287"/>
      <c r="N122" s="287">
        <f t="shared" si="0"/>
        <v>0</v>
      </c>
      <c r="O122" s="287"/>
      <c r="P122" s="287"/>
      <c r="Q122" s="287"/>
      <c r="R122" s="142"/>
      <c r="T122" s="143" t="s">
        <v>5</v>
      </c>
      <c r="U122" s="40" t="s">
        <v>35</v>
      </c>
      <c r="V122" s="144">
        <v>0.94</v>
      </c>
      <c r="W122" s="144">
        <f t="shared" si="1"/>
        <v>0.63168</v>
      </c>
      <c r="X122" s="144">
        <v>0.67489</v>
      </c>
      <c r="Y122" s="144">
        <f t="shared" si="2"/>
        <v>0.45352608</v>
      </c>
      <c r="Z122" s="144">
        <v>0</v>
      </c>
      <c r="AA122" s="145">
        <f t="shared" si="3"/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77</v>
      </c>
      <c r="BK122" s="146">
        <f t="shared" si="9"/>
        <v>0</v>
      </c>
      <c r="BL122" s="17" t="s">
        <v>133</v>
      </c>
      <c r="BM122" s="17" t="s">
        <v>187</v>
      </c>
    </row>
    <row r="123" spans="2:65" s="1" customFormat="1" ht="44.25" customHeight="1">
      <c r="B123" s="137"/>
      <c r="C123" s="138" t="s">
        <v>148</v>
      </c>
      <c r="D123" s="138" t="s">
        <v>129</v>
      </c>
      <c r="E123" s="139" t="s">
        <v>343</v>
      </c>
      <c r="F123" s="286" t="s">
        <v>345</v>
      </c>
      <c r="G123" s="286"/>
      <c r="H123" s="286"/>
      <c r="I123" s="286"/>
      <c r="J123" s="140" t="s">
        <v>151</v>
      </c>
      <c r="K123" s="141">
        <v>120</v>
      </c>
      <c r="L123" s="287"/>
      <c r="M123" s="287"/>
      <c r="N123" s="287">
        <f t="shared" si="0"/>
        <v>0</v>
      </c>
      <c r="O123" s="287"/>
      <c r="P123" s="287"/>
      <c r="Q123" s="287"/>
      <c r="R123" s="142"/>
      <c r="T123" s="143" t="s">
        <v>5</v>
      </c>
      <c r="U123" s="40" t="s">
        <v>35</v>
      </c>
      <c r="V123" s="144">
        <v>0.94</v>
      </c>
      <c r="W123" s="144">
        <f t="shared" si="1"/>
        <v>112.8</v>
      </c>
      <c r="X123" s="144">
        <v>0.67489</v>
      </c>
      <c r="Y123" s="144">
        <f t="shared" si="2"/>
        <v>80.9868</v>
      </c>
      <c r="Z123" s="144">
        <v>0</v>
      </c>
      <c r="AA123" s="145">
        <f t="shared" si="3"/>
        <v>0</v>
      </c>
      <c r="AR123" s="17" t="s">
        <v>133</v>
      </c>
      <c r="AT123" s="17" t="s">
        <v>129</v>
      </c>
      <c r="AU123" s="17" t="s">
        <v>97</v>
      </c>
      <c r="AY123" s="17" t="s">
        <v>128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77</v>
      </c>
      <c r="BK123" s="146">
        <f t="shared" si="9"/>
        <v>0</v>
      </c>
      <c r="BL123" s="17" t="s">
        <v>133</v>
      </c>
      <c r="BM123" s="17" t="s">
        <v>187</v>
      </c>
    </row>
    <row r="124" spans="2:65" s="1" customFormat="1" ht="44.25" customHeight="1">
      <c r="B124" s="137"/>
      <c r="C124" s="138" t="s">
        <v>148</v>
      </c>
      <c r="D124" s="138" t="s">
        <v>129</v>
      </c>
      <c r="E124" s="139" t="s">
        <v>344</v>
      </c>
      <c r="F124" s="286" t="s">
        <v>346</v>
      </c>
      <c r="G124" s="286"/>
      <c r="H124" s="286"/>
      <c r="I124" s="286"/>
      <c r="J124" s="140" t="s">
        <v>284</v>
      </c>
      <c r="K124" s="141">
        <f>120*4</f>
        <v>480</v>
      </c>
      <c r="L124" s="287"/>
      <c r="M124" s="287"/>
      <c r="N124" s="287">
        <f t="shared" si="0"/>
        <v>0</v>
      </c>
      <c r="O124" s="287"/>
      <c r="P124" s="287"/>
      <c r="Q124" s="287"/>
      <c r="R124" s="142"/>
      <c r="T124" s="143" t="s">
        <v>5</v>
      </c>
      <c r="U124" s="40" t="s">
        <v>35</v>
      </c>
      <c r="V124" s="144">
        <v>0.94</v>
      </c>
      <c r="W124" s="144">
        <f t="shared" si="1"/>
        <v>451.2</v>
      </c>
      <c r="X124" s="144">
        <v>0.67489</v>
      </c>
      <c r="Y124" s="144">
        <f t="shared" si="2"/>
        <v>323.9472</v>
      </c>
      <c r="Z124" s="144">
        <v>0</v>
      </c>
      <c r="AA124" s="145">
        <f t="shared" si="3"/>
        <v>0</v>
      </c>
      <c r="AR124" s="17" t="s">
        <v>133</v>
      </c>
      <c r="AT124" s="17" t="s">
        <v>129</v>
      </c>
      <c r="AU124" s="17" t="s">
        <v>97</v>
      </c>
      <c r="AY124" s="17" t="s">
        <v>128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77</v>
      </c>
      <c r="BK124" s="146">
        <f t="shared" si="9"/>
        <v>0</v>
      </c>
      <c r="BL124" s="17" t="s">
        <v>133</v>
      </c>
      <c r="BM124" s="17" t="s">
        <v>187</v>
      </c>
    </row>
    <row r="125" spans="2:63" s="9" customFormat="1" ht="29.85" customHeight="1">
      <c r="B125" s="126"/>
      <c r="C125" s="127"/>
      <c r="D125" s="136" t="s">
        <v>112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94">
        <f>BK125</f>
        <v>0</v>
      </c>
      <c r="O125" s="295"/>
      <c r="P125" s="295"/>
      <c r="Q125" s="295"/>
      <c r="R125" s="129"/>
      <c r="T125" s="130"/>
      <c r="U125" s="127"/>
      <c r="V125" s="127"/>
      <c r="W125" s="131">
        <f>W126</f>
        <v>48.846785</v>
      </c>
      <c r="X125" s="127"/>
      <c r="Y125" s="131">
        <f>Y126</f>
        <v>0</v>
      </c>
      <c r="Z125" s="127"/>
      <c r="AA125" s="132">
        <f>AA126</f>
        <v>0</v>
      </c>
      <c r="AR125" s="133" t="s">
        <v>77</v>
      </c>
      <c r="AT125" s="134" t="s">
        <v>69</v>
      </c>
      <c r="AU125" s="134" t="s">
        <v>77</v>
      </c>
      <c r="AY125" s="133" t="s">
        <v>128</v>
      </c>
      <c r="BK125" s="135">
        <f>BK126</f>
        <v>0</v>
      </c>
    </row>
    <row r="126" spans="2:65" s="1" customFormat="1" ht="31.5" customHeight="1">
      <c r="B126" s="137"/>
      <c r="C126" s="138" t="s">
        <v>175</v>
      </c>
      <c r="D126" s="138" t="s">
        <v>129</v>
      </c>
      <c r="E126" s="139" t="s">
        <v>188</v>
      </c>
      <c r="F126" s="286" t="s">
        <v>189</v>
      </c>
      <c r="G126" s="286"/>
      <c r="H126" s="286"/>
      <c r="I126" s="286"/>
      <c r="J126" s="140" t="s">
        <v>159</v>
      </c>
      <c r="K126" s="141">
        <v>75.1489</v>
      </c>
      <c r="L126" s="287"/>
      <c r="M126" s="287"/>
      <c r="N126" s="287">
        <f>ROUND(L126*K126,2)</f>
        <v>0</v>
      </c>
      <c r="O126" s="287"/>
      <c r="P126" s="287"/>
      <c r="Q126" s="287"/>
      <c r="R126" s="142"/>
      <c r="T126" s="143" t="s">
        <v>5</v>
      </c>
      <c r="U126" s="151" t="s">
        <v>35</v>
      </c>
      <c r="V126" s="152">
        <v>0.65</v>
      </c>
      <c r="W126" s="152">
        <f>V126*K126</f>
        <v>48.846785</v>
      </c>
      <c r="X126" s="152">
        <v>0</v>
      </c>
      <c r="Y126" s="152">
        <f>X126*K126</f>
        <v>0</v>
      </c>
      <c r="Z126" s="152">
        <v>0</v>
      </c>
      <c r="AA126" s="153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190</v>
      </c>
    </row>
    <row r="127" spans="2:18" s="1" customFormat="1" ht="6.95" customHeight="1"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7"/>
    </row>
  </sheetData>
  <mergeCells count="8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C86:G86"/>
    <mergeCell ref="N86:Q86"/>
    <mergeCell ref="N88:Q88"/>
    <mergeCell ref="L38:P38"/>
    <mergeCell ref="C76:Q76"/>
    <mergeCell ref="F78:P78"/>
    <mergeCell ref="F79:P79"/>
    <mergeCell ref="M81:P81"/>
    <mergeCell ref="N90:Q90"/>
    <mergeCell ref="N91:Q91"/>
    <mergeCell ref="N92:Q92"/>
    <mergeCell ref="N94:Q94"/>
    <mergeCell ref="M83:Q83"/>
    <mergeCell ref="M84:Q84"/>
    <mergeCell ref="F116:I116"/>
    <mergeCell ref="L116:M116"/>
    <mergeCell ref="N116:Q116"/>
    <mergeCell ref="F117:I117"/>
    <mergeCell ref="L117:M117"/>
    <mergeCell ref="N117:Q117"/>
    <mergeCell ref="F126:I126"/>
    <mergeCell ref="L126:M126"/>
    <mergeCell ref="N126:Q126"/>
    <mergeCell ref="F119:I119"/>
    <mergeCell ref="L119:M119"/>
    <mergeCell ref="N119:Q119"/>
    <mergeCell ref="F120:I120"/>
    <mergeCell ref="L120:M120"/>
    <mergeCell ref="N120:Q120"/>
    <mergeCell ref="F124:I124"/>
    <mergeCell ref="L124:M124"/>
    <mergeCell ref="N124:Q124"/>
    <mergeCell ref="F123:I123"/>
    <mergeCell ref="L123:M123"/>
    <mergeCell ref="N123:Q123"/>
    <mergeCell ref="N118:Q118"/>
    <mergeCell ref="N125:Q125"/>
    <mergeCell ref="F121:I121"/>
    <mergeCell ref="L121:M121"/>
    <mergeCell ref="N121:Q121"/>
    <mergeCell ref="F122:I122"/>
    <mergeCell ref="L122:M122"/>
    <mergeCell ref="N122:Q122"/>
    <mergeCell ref="H1:K1"/>
    <mergeCell ref="S2:AC2"/>
    <mergeCell ref="N113:Q113"/>
    <mergeCell ref="N114:Q114"/>
    <mergeCell ref="N115:Q115"/>
    <mergeCell ref="M109:Q109"/>
    <mergeCell ref="M110:Q110"/>
    <mergeCell ref="F112:I112"/>
    <mergeCell ref="L112:M112"/>
    <mergeCell ref="N112:Q112"/>
    <mergeCell ref="L96:Q96"/>
    <mergeCell ref="C102:Q102"/>
    <mergeCell ref="F104:P104"/>
    <mergeCell ref="F105:P105"/>
    <mergeCell ref="M107:P107"/>
    <mergeCell ref="N89:Q89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7"/>
  <sheetViews>
    <sheetView showGridLines="0" workbookViewId="0" topLeftCell="A1">
      <pane ySplit="1" topLeftCell="A109" activePane="bottomLeft" state="frozen"/>
      <selection pane="bottomLeft" activeCell="L119" sqref="L119:M11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4"/>
      <c r="R6" s="22"/>
    </row>
    <row r="7" spans="2:18" s="1" customFormat="1" ht="32.85" customHeight="1">
      <c r="B7" s="31"/>
      <c r="C7" s="32"/>
      <c r="D7" s="27" t="s">
        <v>99</v>
      </c>
      <c r="E7" s="32"/>
      <c r="F7" s="317" t="s">
        <v>348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2"/>
      <c r="R7" s="33"/>
    </row>
    <row r="8" spans="2:18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99">
        <f>'Rekapitulace stavby'!AN8</f>
        <v>42989</v>
      </c>
      <c r="P9" s="299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68" t="str">
        <f>IF('Rekapitulace stavby'!AN10="","",'Rekapitulace stavby'!AN10)</f>
        <v/>
      </c>
      <c r="P11" s="268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68" t="str">
        <f>IF('Rekapitulace stavby'!AN11="","",'Rekapitulace stavby'!AN11)</f>
        <v/>
      </c>
      <c r="P12" s="26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68" t="str">
        <f>IF('Rekapitulace stavby'!AN13="","",'Rekapitulace stavby'!AN13)</f>
        <v/>
      </c>
      <c r="P14" s="26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68" t="str">
        <f>IF('Rekapitulace stavby'!AN14="","",'Rekapitulace stavby'!AN14)</f>
        <v/>
      </c>
      <c r="P15" s="26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68" t="str">
        <f>IF('Rekapitulace stavby'!AN16="","",'Rekapitulace stavby'!AN16)</f>
        <v/>
      </c>
      <c r="P17" s="268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68" t="str">
        <f>IF('Rekapitulace stavby'!AN17="","",'Rekapitulace stavby'!AN17)</f>
        <v/>
      </c>
      <c r="P18" s="26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68" t="str">
        <f>IF('Rekapitulace stavby'!AN19="","",'Rekapitulace stavby'!AN19)</f>
        <v/>
      </c>
      <c r="P20" s="268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68" t="str">
        <f>IF('Rekapitulace stavby'!AN20="","",'Rekapitulace stavby'!AN20)</f>
        <v/>
      </c>
      <c r="P21" s="26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4" t="s">
        <v>5</v>
      </c>
      <c r="F24" s="284"/>
      <c r="G24" s="284"/>
      <c r="H24" s="284"/>
      <c r="I24" s="284"/>
      <c r="J24" s="284"/>
      <c r="K24" s="284"/>
      <c r="L24" s="2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54">
        <f>N88</f>
        <v>0</v>
      </c>
      <c r="N27" s="254"/>
      <c r="O27" s="254"/>
      <c r="P27" s="25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54">
        <f>N94</f>
        <v>0</v>
      </c>
      <c r="N28" s="254"/>
      <c r="O28" s="254"/>
      <c r="P28" s="25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316">
        <f>ROUND(M27+M28,2)</f>
        <v>0</v>
      </c>
      <c r="N30" s="304"/>
      <c r="O30" s="304"/>
      <c r="P30" s="304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315">
        <f>M30</f>
        <v>0</v>
      </c>
      <c r="I32" s="304"/>
      <c r="J32" s="304"/>
      <c r="K32" s="32"/>
      <c r="L32" s="32"/>
      <c r="M32" s="315">
        <f>H32/100*21</f>
        <v>0</v>
      </c>
      <c r="N32" s="304"/>
      <c r="O32" s="304"/>
      <c r="P32" s="304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315">
        <f>ROUND((SUM(BF94:BF95)+SUM(BF113:BF126)),2)</f>
        <v>0</v>
      </c>
      <c r="I33" s="304"/>
      <c r="J33" s="304"/>
      <c r="K33" s="32"/>
      <c r="L33" s="32"/>
      <c r="M33" s="315">
        <f>ROUND(ROUND((SUM(BF94:BF95)+SUM(BF113:BF126)),2)*F33,2)</f>
        <v>0</v>
      </c>
      <c r="N33" s="304"/>
      <c r="O33" s="304"/>
      <c r="P33" s="304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315">
        <f>ROUND((SUM(BG94:BG95)+SUM(BG113:BG126)),2)</f>
        <v>0</v>
      </c>
      <c r="I34" s="304"/>
      <c r="J34" s="304"/>
      <c r="K34" s="32"/>
      <c r="L34" s="32"/>
      <c r="M34" s="315">
        <v>0</v>
      </c>
      <c r="N34" s="304"/>
      <c r="O34" s="304"/>
      <c r="P34" s="3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315">
        <f>ROUND((SUM(BH94:BH95)+SUM(BH113:BH126)),2)</f>
        <v>0</v>
      </c>
      <c r="I35" s="304"/>
      <c r="J35" s="304"/>
      <c r="K35" s="32"/>
      <c r="L35" s="32"/>
      <c r="M35" s="315">
        <v>0</v>
      </c>
      <c r="N35" s="304"/>
      <c r="O35" s="304"/>
      <c r="P35" s="3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40</v>
      </c>
      <c r="F36" s="39">
        <v>0</v>
      </c>
      <c r="G36" s="104" t="s">
        <v>36</v>
      </c>
      <c r="H36" s="315">
        <f>ROUND((SUM(BI94:BI95)+SUM(BI113:BI126)),2)</f>
        <v>0</v>
      </c>
      <c r="I36" s="304"/>
      <c r="J36" s="304"/>
      <c r="K36" s="32"/>
      <c r="L36" s="32"/>
      <c r="M36" s="315">
        <v>0</v>
      </c>
      <c r="N36" s="304"/>
      <c r="O36" s="304"/>
      <c r="P36" s="304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2"/>
      <c r="R78" s="33"/>
    </row>
    <row r="79" spans="2:18" s="1" customFormat="1" ht="36.95" customHeight="1">
      <c r="B79" s="31"/>
      <c r="C79" s="65" t="s">
        <v>99</v>
      </c>
      <c r="D79" s="32"/>
      <c r="E79" s="32"/>
      <c r="F79" s="276" t="str">
        <f>F7</f>
        <v>05 - Plochy zatravněné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99">
        <f>IF(O9="","",O9)</f>
        <v>42989</v>
      </c>
      <c r="N81" s="299"/>
      <c r="O81" s="299"/>
      <c r="P81" s="299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68" t="str">
        <f>E18</f>
        <v xml:space="preserve"> </v>
      </c>
      <c r="N83" s="268"/>
      <c r="O83" s="268"/>
      <c r="P83" s="268"/>
      <c r="Q83" s="268"/>
      <c r="R83" s="33"/>
    </row>
    <row r="84" spans="2:18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68" t="str">
        <f>E21</f>
        <v xml:space="preserve"> </v>
      </c>
      <c r="N84" s="268"/>
      <c r="O84" s="268"/>
      <c r="P84" s="268"/>
      <c r="Q84" s="26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310" t="s">
        <v>104</v>
      </c>
      <c r="D86" s="311"/>
      <c r="E86" s="311"/>
      <c r="F86" s="311"/>
      <c r="G86" s="311"/>
      <c r="H86" s="100"/>
      <c r="I86" s="100"/>
      <c r="J86" s="100"/>
      <c r="K86" s="100"/>
      <c r="L86" s="100"/>
      <c r="M86" s="100"/>
      <c r="N86" s="310" t="s">
        <v>105</v>
      </c>
      <c r="O86" s="311"/>
      <c r="P86" s="311"/>
      <c r="Q86" s="311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0">
        <f>N113</f>
        <v>0</v>
      </c>
      <c r="O88" s="312"/>
      <c r="P88" s="312"/>
      <c r="Q88" s="312"/>
      <c r="R88" s="33"/>
      <c r="AU88" s="17" t="s">
        <v>107</v>
      </c>
    </row>
    <row r="89" spans="2:18" s="6" customFormat="1" ht="24.95" customHeight="1">
      <c r="B89" s="109"/>
      <c r="C89" s="110"/>
      <c r="D89" s="111" t="s">
        <v>180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1">
        <f>N114</f>
        <v>0</v>
      </c>
      <c r="O89" s="307"/>
      <c r="P89" s="307"/>
      <c r="Q89" s="307"/>
      <c r="R89" s="112"/>
    </row>
    <row r="90" spans="2:18" s="7" customFormat="1" ht="19.9" customHeight="1">
      <c r="B90" s="113"/>
      <c r="C90" s="114"/>
      <c r="D90" s="115" t="s">
        <v>182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08">
        <f>N115</f>
        <v>0</v>
      </c>
      <c r="O90" s="309"/>
      <c r="P90" s="309"/>
      <c r="Q90" s="309"/>
      <c r="R90" s="116"/>
    </row>
    <row r="91" spans="2:18" s="7" customFormat="1" ht="19.9" customHeight="1">
      <c r="B91" s="113"/>
      <c r="C91" s="114"/>
      <c r="D91" s="115" t="s">
        <v>110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08">
        <f>N120</f>
        <v>0</v>
      </c>
      <c r="O91" s="309"/>
      <c r="P91" s="309"/>
      <c r="Q91" s="309"/>
      <c r="R91" s="116"/>
    </row>
    <row r="92" spans="2:18" s="7" customFormat="1" ht="19.9" customHeight="1">
      <c r="B92" s="113"/>
      <c r="C92" s="114"/>
      <c r="D92" s="115" t="s">
        <v>112</v>
      </c>
      <c r="E92" s="114"/>
      <c r="F92" s="114"/>
      <c r="G92" s="114"/>
      <c r="H92" s="114"/>
      <c r="I92" s="114"/>
      <c r="J92" s="114"/>
      <c r="K92" s="114"/>
      <c r="L92" s="114"/>
      <c r="M92" s="114"/>
      <c r="N92" s="308">
        <f>N125</f>
        <v>0</v>
      </c>
      <c r="O92" s="309"/>
      <c r="P92" s="309"/>
      <c r="Q92" s="309"/>
      <c r="R92" s="116"/>
    </row>
    <row r="93" spans="2:18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21" s="1" customFormat="1" ht="29.25" customHeight="1">
      <c r="B94" s="31"/>
      <c r="C94" s="108" t="s">
        <v>113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03"/>
      <c r="O94" s="303"/>
      <c r="P94" s="303"/>
      <c r="Q94" s="303"/>
      <c r="R94" s="33"/>
      <c r="T94" s="117"/>
      <c r="U94" s="118" t="s">
        <v>34</v>
      </c>
    </row>
    <row r="95" spans="2:18" s="1" customFormat="1" ht="18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18" s="1" customFormat="1" ht="29.25" customHeight="1">
      <c r="B96" s="31"/>
      <c r="C96" s="99" t="s">
        <v>91</v>
      </c>
      <c r="D96" s="100"/>
      <c r="E96" s="100"/>
      <c r="F96" s="100"/>
      <c r="G96" s="100"/>
      <c r="H96" s="100"/>
      <c r="I96" s="100"/>
      <c r="J96" s="100"/>
      <c r="K96" s="100"/>
      <c r="L96" s="251">
        <f>ROUND(SUM(N88+N94),2)</f>
        <v>0</v>
      </c>
      <c r="M96" s="251"/>
      <c r="N96" s="251"/>
      <c r="O96" s="251"/>
      <c r="P96" s="251"/>
      <c r="Q96" s="251"/>
      <c r="R96" s="33"/>
    </row>
    <row r="97" spans="2:18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18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18" s="1" customFormat="1" ht="36.95" customHeight="1">
      <c r="B102" s="31"/>
      <c r="C102" s="266" t="s">
        <v>114</v>
      </c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3"/>
    </row>
    <row r="103" spans="2:18" s="1" customFormat="1" ht="6.9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18" s="1" customFormat="1" ht="30" customHeight="1">
      <c r="B104" s="31"/>
      <c r="C104" s="28" t="s">
        <v>17</v>
      </c>
      <c r="D104" s="32"/>
      <c r="E104" s="32"/>
      <c r="F104" s="305" t="str">
        <f>F6</f>
        <v>„Nové Sedlo – terénní úpravy výrobní zóny“</v>
      </c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2"/>
      <c r="R104" s="33"/>
    </row>
    <row r="105" spans="2:18" s="1" customFormat="1" ht="36.95" customHeight="1">
      <c r="B105" s="31"/>
      <c r="C105" s="65" t="s">
        <v>99</v>
      </c>
      <c r="D105" s="32"/>
      <c r="E105" s="32"/>
      <c r="F105" s="276" t="str">
        <f>F7</f>
        <v>05 - Plochy zatravněné</v>
      </c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2"/>
      <c r="R105" s="33"/>
    </row>
    <row r="106" spans="2:18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18" s="1" customFormat="1" ht="18" customHeight="1">
      <c r="B107" s="31"/>
      <c r="C107" s="28" t="s">
        <v>20</v>
      </c>
      <c r="D107" s="32"/>
      <c r="E107" s="32"/>
      <c r="F107" s="26" t="str">
        <f>F9</f>
        <v xml:space="preserve"> </v>
      </c>
      <c r="G107" s="32"/>
      <c r="H107" s="32"/>
      <c r="I107" s="32"/>
      <c r="J107" s="32"/>
      <c r="K107" s="28" t="s">
        <v>22</v>
      </c>
      <c r="L107" s="32"/>
      <c r="M107" s="299">
        <f>IF(O9="","",O9)</f>
        <v>42989</v>
      </c>
      <c r="N107" s="299"/>
      <c r="O107" s="299"/>
      <c r="P107" s="299"/>
      <c r="Q107" s="32"/>
      <c r="R107" s="33"/>
    </row>
    <row r="108" spans="2:18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5">
      <c r="B109" s="31"/>
      <c r="C109" s="28" t="s">
        <v>23</v>
      </c>
      <c r="D109" s="32"/>
      <c r="E109" s="32"/>
      <c r="F109" s="26" t="str">
        <f>E12</f>
        <v xml:space="preserve"> </v>
      </c>
      <c r="G109" s="32"/>
      <c r="H109" s="32"/>
      <c r="I109" s="32"/>
      <c r="J109" s="32"/>
      <c r="K109" s="28" t="s">
        <v>27</v>
      </c>
      <c r="L109" s="32"/>
      <c r="M109" s="268" t="str">
        <f>E18</f>
        <v xml:space="preserve"> </v>
      </c>
      <c r="N109" s="268"/>
      <c r="O109" s="268"/>
      <c r="P109" s="268"/>
      <c r="Q109" s="268"/>
      <c r="R109" s="33"/>
    </row>
    <row r="110" spans="2:18" s="1" customFormat="1" ht="14.45" customHeight="1">
      <c r="B110" s="31"/>
      <c r="C110" s="28" t="s">
        <v>26</v>
      </c>
      <c r="D110" s="32"/>
      <c r="E110" s="32"/>
      <c r="F110" s="26" t="str">
        <f>IF(E15="","",E15)</f>
        <v/>
      </c>
      <c r="G110" s="32"/>
      <c r="H110" s="32"/>
      <c r="I110" s="32"/>
      <c r="J110" s="32"/>
      <c r="K110" s="28" t="s">
        <v>29</v>
      </c>
      <c r="L110" s="32"/>
      <c r="M110" s="268" t="str">
        <f>E21</f>
        <v xml:space="preserve"> </v>
      </c>
      <c r="N110" s="268"/>
      <c r="O110" s="268"/>
      <c r="P110" s="268"/>
      <c r="Q110" s="268"/>
      <c r="R110" s="33"/>
    </row>
    <row r="111" spans="2:18" s="1" customFormat="1" ht="10.3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7" s="8" customFormat="1" ht="29.25" customHeight="1">
      <c r="B112" s="119"/>
      <c r="C112" s="120" t="s">
        <v>115</v>
      </c>
      <c r="D112" s="121" t="s">
        <v>116</v>
      </c>
      <c r="E112" s="121" t="s">
        <v>52</v>
      </c>
      <c r="F112" s="300" t="s">
        <v>117</v>
      </c>
      <c r="G112" s="300"/>
      <c r="H112" s="300"/>
      <c r="I112" s="300"/>
      <c r="J112" s="121" t="s">
        <v>118</v>
      </c>
      <c r="K112" s="121" t="s">
        <v>119</v>
      </c>
      <c r="L112" s="301" t="s">
        <v>120</v>
      </c>
      <c r="M112" s="301"/>
      <c r="N112" s="300" t="s">
        <v>105</v>
      </c>
      <c r="O112" s="300"/>
      <c r="P112" s="300"/>
      <c r="Q112" s="302"/>
      <c r="R112" s="122"/>
      <c r="T112" s="72" t="s">
        <v>121</v>
      </c>
      <c r="U112" s="73" t="s">
        <v>34</v>
      </c>
      <c r="V112" s="73" t="s">
        <v>122</v>
      </c>
      <c r="W112" s="73" t="s">
        <v>123</v>
      </c>
      <c r="X112" s="73" t="s">
        <v>124</v>
      </c>
      <c r="Y112" s="73" t="s">
        <v>125</v>
      </c>
      <c r="Z112" s="73" t="s">
        <v>126</v>
      </c>
      <c r="AA112" s="74" t="s">
        <v>127</v>
      </c>
    </row>
    <row r="113" spans="2:63" s="1" customFormat="1" ht="29.25" customHeight="1">
      <c r="B113" s="31"/>
      <c r="C113" s="76" t="s">
        <v>101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288">
        <f>N114</f>
        <v>0</v>
      </c>
      <c r="O113" s="289"/>
      <c r="P113" s="289"/>
      <c r="Q113" s="289"/>
      <c r="R113" s="33"/>
      <c r="T113" s="75"/>
      <c r="U113" s="47"/>
      <c r="V113" s="47"/>
      <c r="W113" s="123" t="e">
        <f>W114</f>
        <v>#REF!</v>
      </c>
      <c r="X113" s="47"/>
      <c r="Y113" s="123" t="e">
        <f>Y114</f>
        <v>#REF!</v>
      </c>
      <c r="Z113" s="47"/>
      <c r="AA113" s="124" t="e">
        <f>AA114</f>
        <v>#REF!</v>
      </c>
      <c r="AT113" s="17" t="s">
        <v>69</v>
      </c>
      <c r="AU113" s="17" t="s">
        <v>107</v>
      </c>
      <c r="BK113" s="125" t="e">
        <f>BK114</f>
        <v>#REF!</v>
      </c>
    </row>
    <row r="114" spans="2:63" s="9" customFormat="1" ht="37.35" customHeight="1">
      <c r="B114" s="126"/>
      <c r="C114" s="127"/>
      <c r="D114" s="128" t="s">
        <v>180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290">
        <f>N115+N120+N125</f>
        <v>0</v>
      </c>
      <c r="O114" s="291"/>
      <c r="P114" s="291"/>
      <c r="Q114" s="291"/>
      <c r="R114" s="129"/>
      <c r="T114" s="130"/>
      <c r="U114" s="127"/>
      <c r="V114" s="127"/>
      <c r="W114" s="131" t="e">
        <f>W115+#REF!+W120+W125</f>
        <v>#REF!</v>
      </c>
      <c r="X114" s="127"/>
      <c r="Y114" s="131" t="e">
        <f>Y115+#REF!+Y120+Y125</f>
        <v>#REF!</v>
      </c>
      <c r="Z114" s="127"/>
      <c r="AA114" s="132" t="e">
        <f>AA115+#REF!+AA120+AA125</f>
        <v>#REF!</v>
      </c>
      <c r="AR114" s="133" t="s">
        <v>77</v>
      </c>
      <c r="AT114" s="134" t="s">
        <v>69</v>
      </c>
      <c r="AU114" s="134" t="s">
        <v>70</v>
      </c>
      <c r="AY114" s="133" t="s">
        <v>128</v>
      </c>
      <c r="BK114" s="135" t="e">
        <f>BK115+#REF!+BK120+BK125</f>
        <v>#REF!</v>
      </c>
    </row>
    <row r="115" spans="2:63" s="9" customFormat="1" ht="19.9" customHeight="1">
      <c r="B115" s="126"/>
      <c r="C115" s="127"/>
      <c r="D115" s="136" t="s">
        <v>182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92">
        <f>SUM(N116:Q119)</f>
        <v>0</v>
      </c>
      <c r="O115" s="293"/>
      <c r="P115" s="293"/>
      <c r="Q115" s="293"/>
      <c r="R115" s="129"/>
      <c r="T115" s="130"/>
      <c r="U115" s="127"/>
      <c r="V115" s="127"/>
      <c r="W115" s="131">
        <f>SUM(W116:W119)</f>
        <v>25.8</v>
      </c>
      <c r="X115" s="127"/>
      <c r="Y115" s="131">
        <f>SUM(Y116:Y119)</f>
        <v>0.1602</v>
      </c>
      <c r="Z115" s="127"/>
      <c r="AA115" s="132">
        <f>SUM(AA116:AA119)</f>
        <v>0</v>
      </c>
      <c r="AR115" s="133" t="s">
        <v>77</v>
      </c>
      <c r="AT115" s="134" t="s">
        <v>69</v>
      </c>
      <c r="AU115" s="134" t="s">
        <v>77</v>
      </c>
      <c r="AY115" s="133" t="s">
        <v>128</v>
      </c>
      <c r="BK115" s="135">
        <f>SUM(BK116:BK119)</f>
        <v>0</v>
      </c>
    </row>
    <row r="116" spans="2:65" s="1" customFormat="1" ht="31.5" customHeight="1">
      <c r="B116" s="137"/>
      <c r="C116" s="138">
        <v>6</v>
      </c>
      <c r="D116" s="138" t="s">
        <v>129</v>
      </c>
      <c r="E116" s="139" t="s">
        <v>218</v>
      </c>
      <c r="F116" s="286" t="s">
        <v>219</v>
      </c>
      <c r="G116" s="286"/>
      <c r="H116" s="286"/>
      <c r="I116" s="286"/>
      <c r="J116" s="140" t="s">
        <v>138</v>
      </c>
      <c r="K116" s="141">
        <v>430</v>
      </c>
      <c r="L116" s="287"/>
      <c r="M116" s="287"/>
      <c r="N116" s="287">
        <f>ROUND(L116*K116,2)</f>
        <v>0</v>
      </c>
      <c r="O116" s="287"/>
      <c r="P116" s="287"/>
      <c r="Q116" s="287"/>
      <c r="R116" s="142"/>
      <c r="T116" s="143" t="s">
        <v>5</v>
      </c>
      <c r="U116" s="40" t="s">
        <v>35</v>
      </c>
      <c r="V116" s="144">
        <v>0.06</v>
      </c>
      <c r="W116" s="144">
        <f>V116*K116</f>
        <v>25.8</v>
      </c>
      <c r="X116" s="144">
        <v>0.00014</v>
      </c>
      <c r="Y116" s="144">
        <f>X116*K116</f>
        <v>0.0602</v>
      </c>
      <c r="Z116" s="144">
        <v>0</v>
      </c>
      <c r="AA116" s="145">
        <f>Z116*K116</f>
        <v>0</v>
      </c>
      <c r="AR116" s="17" t="s">
        <v>133</v>
      </c>
      <c r="AT116" s="17" t="s">
        <v>129</v>
      </c>
      <c r="AU116" s="17" t="s">
        <v>97</v>
      </c>
      <c r="AY116" s="17" t="s">
        <v>128</v>
      </c>
      <c r="BE116" s="146">
        <f>IF(U116="základní",N116,0)</f>
        <v>0</v>
      </c>
      <c r="BF116" s="146">
        <f>IF(U116="snížená",N116,0)</f>
        <v>0</v>
      </c>
      <c r="BG116" s="146">
        <f>IF(U116="zákl. přenesená",N116,0)</f>
        <v>0</v>
      </c>
      <c r="BH116" s="146">
        <f>IF(U116="sníž. přenesená",N116,0)</f>
        <v>0</v>
      </c>
      <c r="BI116" s="146">
        <f>IF(U116="nulová",N116,0)</f>
        <v>0</v>
      </c>
      <c r="BJ116" s="17" t="s">
        <v>77</v>
      </c>
      <c r="BK116" s="146">
        <f>ROUND(L116*K116,2)</f>
        <v>0</v>
      </c>
      <c r="BL116" s="17" t="s">
        <v>133</v>
      </c>
      <c r="BM116" s="17" t="s">
        <v>192</v>
      </c>
    </row>
    <row r="117" spans="2:65" s="1" customFormat="1" ht="31.5" customHeight="1">
      <c r="B117" s="137"/>
      <c r="C117" s="138">
        <v>6</v>
      </c>
      <c r="D117" s="138" t="s">
        <v>129</v>
      </c>
      <c r="E117" s="139" t="s">
        <v>250</v>
      </c>
      <c r="F117" s="286" t="s">
        <v>251</v>
      </c>
      <c r="G117" s="286"/>
      <c r="H117" s="286"/>
      <c r="I117" s="286"/>
      <c r="J117" s="140" t="s">
        <v>138</v>
      </c>
      <c r="K117" s="141">
        <v>430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/>
      <c r="U117" s="40"/>
      <c r="V117" s="144"/>
      <c r="W117" s="144"/>
      <c r="X117" s="144"/>
      <c r="Y117" s="144"/>
      <c r="Z117" s="144"/>
      <c r="AA117" s="145"/>
      <c r="AR117" s="17"/>
      <c r="AT117" s="17"/>
      <c r="AU117" s="17"/>
      <c r="AY117" s="17"/>
      <c r="BE117" s="146"/>
      <c r="BF117" s="146"/>
      <c r="BG117" s="146"/>
      <c r="BH117" s="146"/>
      <c r="BI117" s="146"/>
      <c r="BJ117" s="17"/>
      <c r="BK117" s="146"/>
      <c r="BL117" s="17"/>
      <c r="BM117" s="17"/>
    </row>
    <row r="118" spans="2:65" s="1" customFormat="1" ht="31.5" customHeight="1">
      <c r="B118" s="137"/>
      <c r="C118" s="138" t="s">
        <v>171</v>
      </c>
      <c r="D118" s="138" t="s">
        <v>129</v>
      </c>
      <c r="E118" s="139" t="s">
        <v>249</v>
      </c>
      <c r="F118" s="286" t="s">
        <v>258</v>
      </c>
      <c r="G118" s="286"/>
      <c r="H118" s="286"/>
      <c r="I118" s="286"/>
      <c r="J118" s="140" t="s">
        <v>138</v>
      </c>
      <c r="K118" s="141">
        <v>430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/>
      <c r="U118" s="40"/>
      <c r="V118" s="144"/>
      <c r="W118" s="144"/>
      <c r="X118" s="144"/>
      <c r="Y118" s="144"/>
      <c r="Z118" s="144"/>
      <c r="AA118" s="145"/>
      <c r="AR118" s="17"/>
      <c r="AT118" s="17"/>
      <c r="AU118" s="17"/>
      <c r="AY118" s="17"/>
      <c r="BE118" s="146"/>
      <c r="BF118" s="146"/>
      <c r="BG118" s="146"/>
      <c r="BH118" s="146"/>
      <c r="BI118" s="146"/>
      <c r="BJ118" s="17"/>
      <c r="BK118" s="146"/>
      <c r="BL118" s="17"/>
      <c r="BM118" s="17"/>
    </row>
    <row r="119" spans="2:65" s="1" customFormat="1" ht="31.5" customHeight="1">
      <c r="B119" s="137"/>
      <c r="C119" s="147" t="s">
        <v>175</v>
      </c>
      <c r="D119" s="147" t="s">
        <v>145</v>
      </c>
      <c r="E119" s="148" t="s">
        <v>193</v>
      </c>
      <c r="F119" s="296" t="s">
        <v>259</v>
      </c>
      <c r="G119" s="297"/>
      <c r="H119" s="297"/>
      <c r="I119" s="297"/>
      <c r="J119" s="149" t="s">
        <v>138</v>
      </c>
      <c r="K119" s="150">
        <v>500</v>
      </c>
      <c r="L119" s="287"/>
      <c r="M119" s="287"/>
      <c r="N119" s="298">
        <f>ROUND(L119*K119,2)</f>
        <v>0</v>
      </c>
      <c r="O119" s="287"/>
      <c r="P119" s="287"/>
      <c r="Q119" s="287"/>
      <c r="R119" s="142"/>
      <c r="T119" s="143" t="s">
        <v>5</v>
      </c>
      <c r="U119" s="40" t="s">
        <v>35</v>
      </c>
      <c r="V119" s="144">
        <v>0</v>
      </c>
      <c r="W119" s="144">
        <f>V119*K119</f>
        <v>0</v>
      </c>
      <c r="X119" s="144">
        <v>0.0002</v>
      </c>
      <c r="Y119" s="144">
        <f>X119*K119</f>
        <v>0.1</v>
      </c>
      <c r="Z119" s="144">
        <v>0</v>
      </c>
      <c r="AA119" s="145">
        <f>Z119*K119</f>
        <v>0</v>
      </c>
      <c r="AR119" s="17" t="s">
        <v>148</v>
      </c>
      <c r="AT119" s="17" t="s">
        <v>145</v>
      </c>
      <c r="AU119" s="17" t="s">
        <v>97</v>
      </c>
      <c r="AY119" s="17" t="s">
        <v>128</v>
      </c>
      <c r="BE119" s="146">
        <f>IF(U119="základní",N119,0)</f>
        <v>0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77</v>
      </c>
      <c r="BK119" s="146">
        <f>ROUND(L119*K119,2)</f>
        <v>0</v>
      </c>
      <c r="BL119" s="17" t="s">
        <v>133</v>
      </c>
      <c r="BM119" s="17" t="s">
        <v>194</v>
      </c>
    </row>
    <row r="120" spans="2:63" s="9" customFormat="1" ht="29.85" customHeight="1">
      <c r="B120" s="126"/>
      <c r="C120" s="127"/>
      <c r="D120" s="136" t="s">
        <v>110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94">
        <f>SUM(N121:Q124)</f>
        <v>0</v>
      </c>
      <c r="O120" s="295"/>
      <c r="P120" s="295"/>
      <c r="Q120" s="295"/>
      <c r="R120" s="129"/>
      <c r="T120" s="130"/>
      <c r="U120" s="127"/>
      <c r="V120" s="127"/>
      <c r="W120" s="131">
        <f>SUM(W121:W124)</f>
        <v>9.89</v>
      </c>
      <c r="X120" s="127"/>
      <c r="Y120" s="131">
        <f>SUM(Y121:Y124)</f>
        <v>11</v>
      </c>
      <c r="Z120" s="127"/>
      <c r="AA120" s="132">
        <f>SUM(AA121:AA124)</f>
        <v>0</v>
      </c>
      <c r="AR120" s="133" t="s">
        <v>77</v>
      </c>
      <c r="AT120" s="134" t="s">
        <v>69</v>
      </c>
      <c r="AU120" s="134" t="s">
        <v>77</v>
      </c>
      <c r="AY120" s="133" t="s">
        <v>128</v>
      </c>
      <c r="BK120" s="135">
        <f>SUM(BK121:BK124)</f>
        <v>0</v>
      </c>
    </row>
    <row r="121" spans="2:65" s="1" customFormat="1" ht="31.5" customHeight="1">
      <c r="B121" s="137"/>
      <c r="C121" s="138" t="s">
        <v>77</v>
      </c>
      <c r="D121" s="138" t="s">
        <v>129</v>
      </c>
      <c r="E121" s="139" t="s">
        <v>200</v>
      </c>
      <c r="F121" s="286" t="s">
        <v>201</v>
      </c>
      <c r="G121" s="286"/>
      <c r="H121" s="286"/>
      <c r="I121" s="286"/>
      <c r="J121" s="140" t="s">
        <v>138</v>
      </c>
      <c r="K121" s="141">
        <v>430</v>
      </c>
      <c r="L121" s="287"/>
      <c r="M121" s="287"/>
      <c r="N121" s="287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0.023</v>
      </c>
      <c r="W121" s="144">
        <f>V121*K121</f>
        <v>9.89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202</v>
      </c>
    </row>
    <row r="122" spans="2:65" s="1" customFormat="1" ht="31.5" customHeight="1">
      <c r="B122" s="137"/>
      <c r="C122" s="147" t="s">
        <v>97</v>
      </c>
      <c r="D122" s="147" t="s">
        <v>145</v>
      </c>
      <c r="E122" s="148" t="s">
        <v>203</v>
      </c>
      <c r="F122" s="296" t="s">
        <v>260</v>
      </c>
      <c r="G122" s="297"/>
      <c r="H122" s="297"/>
      <c r="I122" s="297"/>
      <c r="J122" s="149" t="s">
        <v>159</v>
      </c>
      <c r="K122" s="150">
        <f>430*1.8*0.15</f>
        <v>116.1</v>
      </c>
      <c r="L122" s="287"/>
      <c r="M122" s="287"/>
      <c r="N122" s="298">
        <f>ROUND(L122*K122,2)</f>
        <v>0</v>
      </c>
      <c r="O122" s="287"/>
      <c r="P122" s="287"/>
      <c r="Q122" s="287"/>
      <c r="R122" s="142"/>
      <c r="T122" s="143"/>
      <c r="U122" s="40"/>
      <c r="V122" s="144"/>
      <c r="W122" s="144"/>
      <c r="X122" s="144"/>
      <c r="Y122" s="144"/>
      <c r="Z122" s="144"/>
      <c r="AA122" s="145"/>
      <c r="AR122" s="17"/>
      <c r="AT122" s="17"/>
      <c r="AU122" s="17"/>
      <c r="AY122" s="17"/>
      <c r="BE122" s="146"/>
      <c r="BF122" s="146"/>
      <c r="BG122" s="146"/>
      <c r="BH122" s="146"/>
      <c r="BI122" s="146"/>
      <c r="BJ122" s="17"/>
      <c r="BK122" s="146"/>
      <c r="BL122" s="17"/>
      <c r="BM122" s="17"/>
    </row>
    <row r="123" spans="2:65" s="1" customFormat="1" ht="31.5" customHeight="1">
      <c r="B123" s="137"/>
      <c r="C123" s="138" t="s">
        <v>77</v>
      </c>
      <c r="D123" s="138" t="s">
        <v>129</v>
      </c>
      <c r="E123" s="139" t="s">
        <v>253</v>
      </c>
      <c r="F123" s="286" t="s">
        <v>254</v>
      </c>
      <c r="G123" s="286"/>
      <c r="H123" s="286"/>
      <c r="I123" s="286"/>
      <c r="J123" s="140" t="s">
        <v>138</v>
      </c>
      <c r="K123" s="141">
        <v>430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/>
      <c r="U123" s="40"/>
      <c r="V123" s="144"/>
      <c r="W123" s="144"/>
      <c r="X123" s="144"/>
      <c r="Y123" s="144"/>
      <c r="Z123" s="144"/>
      <c r="AA123" s="145"/>
      <c r="AR123" s="17"/>
      <c r="AT123" s="17"/>
      <c r="AU123" s="17"/>
      <c r="AY123" s="17"/>
      <c r="BE123" s="146"/>
      <c r="BF123" s="146"/>
      <c r="BG123" s="146"/>
      <c r="BH123" s="146"/>
      <c r="BI123" s="146"/>
      <c r="BJ123" s="17"/>
      <c r="BK123" s="146"/>
      <c r="BL123" s="17"/>
      <c r="BM123" s="17"/>
    </row>
    <row r="124" spans="2:65" s="1" customFormat="1" ht="31.5" customHeight="1">
      <c r="B124" s="137"/>
      <c r="C124" s="147" t="s">
        <v>97</v>
      </c>
      <c r="D124" s="147" t="s">
        <v>145</v>
      </c>
      <c r="E124" s="148" t="s">
        <v>255</v>
      </c>
      <c r="F124" s="296" t="s">
        <v>256</v>
      </c>
      <c r="G124" s="297"/>
      <c r="H124" s="297"/>
      <c r="I124" s="297"/>
      <c r="J124" s="183" t="s">
        <v>257</v>
      </c>
      <c r="K124" s="150">
        <v>11</v>
      </c>
      <c r="L124" s="287"/>
      <c r="M124" s="287"/>
      <c r="N124" s="298">
        <f>ROUND(L124*K124,2)</f>
        <v>0</v>
      </c>
      <c r="O124" s="287"/>
      <c r="P124" s="287"/>
      <c r="Q124" s="287"/>
      <c r="R124" s="142"/>
      <c r="T124" s="143" t="s">
        <v>5</v>
      </c>
      <c r="U124" s="40" t="s">
        <v>35</v>
      </c>
      <c r="V124" s="144">
        <v>0</v>
      </c>
      <c r="W124" s="144">
        <f>V124*K124</f>
        <v>0</v>
      </c>
      <c r="X124" s="144">
        <v>1</v>
      </c>
      <c r="Y124" s="144">
        <f>X124*K124</f>
        <v>11</v>
      </c>
      <c r="Z124" s="144">
        <v>0</v>
      </c>
      <c r="AA124" s="145">
        <f>Z124*K124</f>
        <v>0</v>
      </c>
      <c r="AR124" s="17" t="s">
        <v>148</v>
      </c>
      <c r="AT124" s="17" t="s">
        <v>145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204</v>
      </c>
    </row>
    <row r="125" spans="2:63" s="9" customFormat="1" ht="29.85" customHeight="1">
      <c r="B125" s="126"/>
      <c r="C125" s="127"/>
      <c r="D125" s="136" t="s">
        <v>112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94">
        <f>BK125</f>
        <v>0</v>
      </c>
      <c r="O125" s="295"/>
      <c r="P125" s="295"/>
      <c r="Q125" s="295"/>
      <c r="R125" s="129"/>
      <c r="T125" s="130"/>
      <c r="U125" s="127"/>
      <c r="V125" s="127"/>
      <c r="W125" s="131">
        <f>W126</f>
        <v>3.7157999999999998</v>
      </c>
      <c r="X125" s="127"/>
      <c r="Y125" s="131">
        <f>Y126</f>
        <v>0</v>
      </c>
      <c r="Z125" s="127"/>
      <c r="AA125" s="132">
        <f>AA126</f>
        <v>0</v>
      </c>
      <c r="AR125" s="133" t="s">
        <v>77</v>
      </c>
      <c r="AT125" s="134" t="s">
        <v>69</v>
      </c>
      <c r="AU125" s="134" t="s">
        <v>77</v>
      </c>
      <c r="AY125" s="133" t="s">
        <v>128</v>
      </c>
      <c r="BK125" s="135">
        <f>BK126</f>
        <v>0</v>
      </c>
    </row>
    <row r="126" spans="2:65" s="1" customFormat="1" ht="31.5" customHeight="1">
      <c r="B126" s="137"/>
      <c r="C126" s="138" t="s">
        <v>148</v>
      </c>
      <c r="D126" s="138" t="s">
        <v>129</v>
      </c>
      <c r="E126" s="139" t="s">
        <v>207</v>
      </c>
      <c r="F126" s="286" t="s">
        <v>208</v>
      </c>
      <c r="G126" s="286"/>
      <c r="H126" s="286"/>
      <c r="I126" s="286"/>
      <c r="J126" s="140" t="s">
        <v>159</v>
      </c>
      <c r="K126" s="141">
        <v>56.3</v>
      </c>
      <c r="L126" s="287"/>
      <c r="M126" s="287"/>
      <c r="N126" s="287">
        <f>ROUND(L126*K126,2)</f>
        <v>0</v>
      </c>
      <c r="O126" s="287"/>
      <c r="P126" s="287"/>
      <c r="Q126" s="287"/>
      <c r="R126" s="142"/>
      <c r="T126" s="143" t="s">
        <v>5</v>
      </c>
      <c r="U126" s="151" t="s">
        <v>35</v>
      </c>
      <c r="V126" s="152">
        <v>0.066</v>
      </c>
      <c r="W126" s="152">
        <f>V126*K126</f>
        <v>3.7157999999999998</v>
      </c>
      <c r="X126" s="152">
        <v>0</v>
      </c>
      <c r="Y126" s="152">
        <f>X126*K126</f>
        <v>0</v>
      </c>
      <c r="Z126" s="152">
        <v>0</v>
      </c>
      <c r="AA126" s="153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209</v>
      </c>
    </row>
    <row r="127" spans="2:18" s="1" customFormat="1" ht="6.95" customHeight="1"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7"/>
    </row>
  </sheetData>
  <mergeCells count="8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F119:I119"/>
    <mergeCell ref="L119:M119"/>
    <mergeCell ref="N119:Q119"/>
    <mergeCell ref="F118:I118"/>
    <mergeCell ref="L118:M118"/>
    <mergeCell ref="N118:Q118"/>
    <mergeCell ref="F117:I117"/>
    <mergeCell ref="L117:M117"/>
    <mergeCell ref="N117:Q117"/>
    <mergeCell ref="F123:I123"/>
    <mergeCell ref="L123:M123"/>
    <mergeCell ref="N123:Q123"/>
    <mergeCell ref="F121:I121"/>
    <mergeCell ref="L121:M121"/>
    <mergeCell ref="N121:Q121"/>
    <mergeCell ref="H1:K1"/>
    <mergeCell ref="S2:AC2"/>
    <mergeCell ref="F126:I126"/>
    <mergeCell ref="L126:M126"/>
    <mergeCell ref="N126:Q126"/>
    <mergeCell ref="N113:Q113"/>
    <mergeCell ref="N114:Q114"/>
    <mergeCell ref="N115:Q115"/>
    <mergeCell ref="N120:Q120"/>
    <mergeCell ref="N125:Q125"/>
    <mergeCell ref="F124:I124"/>
    <mergeCell ref="L124:M124"/>
    <mergeCell ref="N124:Q124"/>
    <mergeCell ref="F122:I122"/>
    <mergeCell ref="L122:M122"/>
    <mergeCell ref="N122:Q122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6"/>
  <sheetViews>
    <sheetView workbookViewId="0" topLeftCell="A112">
      <selection activeCell="L118" sqref="L118:M118"/>
    </sheetView>
  </sheetViews>
  <sheetFormatPr defaultColWidth="9.33203125" defaultRowHeight="13.5"/>
  <cols>
    <col min="1" max="1" width="8.33203125" style="161" customWidth="1"/>
    <col min="2" max="2" width="1.66796875" style="161" customWidth="1"/>
    <col min="3" max="3" width="4.16015625" style="161" customWidth="1"/>
    <col min="4" max="4" width="4.33203125" style="161" customWidth="1"/>
    <col min="5" max="5" width="17.16015625" style="161" customWidth="1"/>
    <col min="6" max="7" width="11.16015625" style="161" customWidth="1"/>
    <col min="8" max="8" width="12.5" style="161" customWidth="1"/>
    <col min="9" max="9" width="7" style="161" customWidth="1"/>
    <col min="10" max="10" width="5.16015625" style="161" customWidth="1"/>
    <col min="11" max="11" width="11.5" style="161" customWidth="1"/>
    <col min="12" max="12" width="12" style="161" customWidth="1"/>
    <col min="13" max="14" width="6" style="161" customWidth="1"/>
    <col min="15" max="15" width="2" style="161" customWidth="1"/>
    <col min="16" max="16" width="16.5" style="161" customWidth="1"/>
    <col min="17" max="17" width="4.16015625" style="161" customWidth="1"/>
    <col min="18" max="18" width="1.66796875" style="161" customWidth="1"/>
    <col min="19" max="19" width="8.16015625" style="161" customWidth="1"/>
    <col min="20" max="20" width="29.66015625" style="161" hidden="1" customWidth="1"/>
    <col min="21" max="21" width="16.33203125" style="161" hidden="1" customWidth="1"/>
    <col min="22" max="22" width="12.33203125" style="161" hidden="1" customWidth="1"/>
    <col min="23" max="23" width="16.33203125" style="161" hidden="1" customWidth="1"/>
    <col min="24" max="24" width="12.16015625" style="161" hidden="1" customWidth="1"/>
    <col min="25" max="25" width="15" style="161" hidden="1" customWidth="1"/>
    <col min="26" max="26" width="11" style="161" hidden="1" customWidth="1"/>
    <col min="27" max="27" width="15" style="161" hidden="1" customWidth="1"/>
    <col min="28" max="28" width="16.33203125" style="161" hidden="1" customWidth="1"/>
    <col min="29" max="29" width="11" style="161" customWidth="1"/>
    <col min="30" max="30" width="15" style="161" customWidth="1"/>
    <col min="31" max="31" width="16.33203125" style="161" customWidth="1"/>
    <col min="32" max="16384" width="9.33203125" style="16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2:18" ht="6.95" customHeight="1">
      <c r="B5" s="21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22"/>
    </row>
    <row r="6" spans="2:18" ht="25.35" customHeight="1">
      <c r="B6" s="21"/>
      <c r="C6" s="156"/>
      <c r="D6" s="162" t="s">
        <v>17</v>
      </c>
      <c r="E6" s="156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156"/>
      <c r="R6" s="22"/>
    </row>
    <row r="7" spans="2:18" s="1" customFormat="1" ht="32.85" customHeight="1">
      <c r="B7" s="31"/>
      <c r="C7" s="163"/>
      <c r="D7" s="27" t="s">
        <v>99</v>
      </c>
      <c r="E7" s="163"/>
      <c r="F7" s="317" t="s">
        <v>248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163"/>
      <c r="R7" s="33"/>
    </row>
    <row r="8" spans="2:18" s="1" customFormat="1" ht="14.45" customHeight="1">
      <c r="B8" s="31"/>
      <c r="C8" s="163"/>
      <c r="D8" s="162" t="s">
        <v>18</v>
      </c>
      <c r="E8" s="163"/>
      <c r="F8" s="155" t="s">
        <v>5</v>
      </c>
      <c r="G8" s="163"/>
      <c r="H8" s="163"/>
      <c r="I8" s="163"/>
      <c r="J8" s="163"/>
      <c r="K8" s="163"/>
      <c r="L8" s="163"/>
      <c r="M8" s="162" t="s">
        <v>19</v>
      </c>
      <c r="N8" s="163"/>
      <c r="O8" s="155" t="s">
        <v>5</v>
      </c>
      <c r="P8" s="163"/>
      <c r="Q8" s="163"/>
      <c r="R8" s="33"/>
    </row>
    <row r="9" spans="2:18" s="1" customFormat="1" ht="14.45" customHeight="1">
      <c r="B9" s="31"/>
      <c r="C9" s="163"/>
      <c r="D9" s="162" t="s">
        <v>20</v>
      </c>
      <c r="E9" s="163"/>
      <c r="F9" s="155" t="s">
        <v>21</v>
      </c>
      <c r="G9" s="163"/>
      <c r="H9" s="163"/>
      <c r="I9" s="163"/>
      <c r="J9" s="163"/>
      <c r="K9" s="163"/>
      <c r="L9" s="163"/>
      <c r="M9" s="162" t="s">
        <v>22</v>
      </c>
      <c r="N9" s="163"/>
      <c r="O9" s="299">
        <f>'Rekapitulace stavby'!AN8</f>
        <v>42989</v>
      </c>
      <c r="P9" s="299"/>
      <c r="Q9" s="163"/>
      <c r="R9" s="33"/>
    </row>
    <row r="10" spans="2:18" s="1" customFormat="1" ht="10.9" customHeight="1">
      <c r="B10" s="31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3"/>
    </row>
    <row r="11" spans="2:18" s="1" customFormat="1" ht="14.45" customHeight="1">
      <c r="B11" s="31"/>
      <c r="C11" s="163"/>
      <c r="D11" s="162" t="s">
        <v>23</v>
      </c>
      <c r="E11" s="163"/>
      <c r="F11" s="163"/>
      <c r="G11" s="163"/>
      <c r="H11" s="163"/>
      <c r="I11" s="163"/>
      <c r="J11" s="163"/>
      <c r="K11" s="163"/>
      <c r="L11" s="163"/>
      <c r="M11" s="162" t="s">
        <v>24</v>
      </c>
      <c r="N11" s="163"/>
      <c r="O11" s="268" t="str">
        <f>IF('Rekapitulace stavby'!AN10="","",'Rekapitulace stavby'!AN10)</f>
        <v/>
      </c>
      <c r="P11" s="268"/>
      <c r="Q11" s="163"/>
      <c r="R11" s="33"/>
    </row>
    <row r="12" spans="2:18" s="1" customFormat="1" ht="18" customHeight="1">
      <c r="B12" s="31"/>
      <c r="C12" s="163"/>
      <c r="D12" s="163"/>
      <c r="E12" s="155" t="str">
        <f>IF('Rekapitulace stavby'!E11="","",'Rekapitulace stavby'!E11)</f>
        <v xml:space="preserve"> </v>
      </c>
      <c r="F12" s="163"/>
      <c r="G12" s="163"/>
      <c r="H12" s="163"/>
      <c r="I12" s="163"/>
      <c r="J12" s="163"/>
      <c r="K12" s="163"/>
      <c r="L12" s="163"/>
      <c r="M12" s="162" t="s">
        <v>25</v>
      </c>
      <c r="N12" s="163"/>
      <c r="O12" s="268" t="str">
        <f>IF('Rekapitulace stavby'!AN11="","",'Rekapitulace stavby'!AN11)</f>
        <v/>
      </c>
      <c r="P12" s="268"/>
      <c r="Q12" s="163"/>
      <c r="R12" s="33"/>
    </row>
    <row r="13" spans="2:18" s="1" customFormat="1" ht="6.95" customHeight="1">
      <c r="B13" s="31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33"/>
    </row>
    <row r="14" spans="2:18" s="1" customFormat="1" ht="14.45" customHeight="1">
      <c r="B14" s="31"/>
      <c r="C14" s="163"/>
      <c r="D14" s="162" t="s">
        <v>26</v>
      </c>
      <c r="E14" s="163"/>
      <c r="F14" s="163"/>
      <c r="G14" s="163"/>
      <c r="H14" s="163"/>
      <c r="I14" s="163"/>
      <c r="J14" s="163"/>
      <c r="K14" s="163"/>
      <c r="L14" s="163"/>
      <c r="M14" s="162" t="s">
        <v>24</v>
      </c>
      <c r="N14" s="163"/>
      <c r="O14" s="268" t="str">
        <f>IF('Rekapitulace stavby'!AN13="","",'Rekapitulace stavby'!AN13)</f>
        <v/>
      </c>
      <c r="P14" s="268"/>
      <c r="Q14" s="163"/>
      <c r="R14" s="33"/>
    </row>
    <row r="15" spans="2:18" s="1" customFormat="1" ht="18" customHeight="1">
      <c r="B15" s="31"/>
      <c r="C15" s="163"/>
      <c r="D15" s="163"/>
      <c r="E15" s="155" t="str">
        <f>IF('Rekapitulace stavby'!E14="","",'Rekapitulace stavby'!E14)</f>
        <v/>
      </c>
      <c r="F15" s="163"/>
      <c r="G15" s="163"/>
      <c r="H15" s="163"/>
      <c r="I15" s="163"/>
      <c r="J15" s="163"/>
      <c r="K15" s="163"/>
      <c r="L15" s="163"/>
      <c r="M15" s="162" t="s">
        <v>25</v>
      </c>
      <c r="N15" s="163"/>
      <c r="O15" s="268" t="str">
        <f>IF('Rekapitulace stavby'!AN14="","",'Rekapitulace stavby'!AN14)</f>
        <v/>
      </c>
      <c r="P15" s="268"/>
      <c r="Q15" s="163"/>
      <c r="R15" s="33"/>
    </row>
    <row r="16" spans="2:18" s="1" customFormat="1" ht="6.95" customHeight="1">
      <c r="B16" s="31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33"/>
    </row>
    <row r="17" spans="2:18" s="1" customFormat="1" ht="14.45" customHeight="1">
      <c r="B17" s="31"/>
      <c r="C17" s="163"/>
      <c r="D17" s="162" t="s">
        <v>27</v>
      </c>
      <c r="E17" s="163"/>
      <c r="F17" s="163"/>
      <c r="G17" s="163"/>
      <c r="H17" s="163"/>
      <c r="I17" s="163"/>
      <c r="J17" s="163"/>
      <c r="K17" s="163"/>
      <c r="L17" s="163"/>
      <c r="M17" s="162" t="s">
        <v>24</v>
      </c>
      <c r="N17" s="163"/>
      <c r="O17" s="268" t="str">
        <f>IF('Rekapitulace stavby'!AN16="","",'Rekapitulace stavby'!AN16)</f>
        <v/>
      </c>
      <c r="P17" s="268"/>
      <c r="Q17" s="163"/>
      <c r="R17" s="33"/>
    </row>
    <row r="18" spans="2:18" s="1" customFormat="1" ht="18" customHeight="1">
      <c r="B18" s="31"/>
      <c r="C18" s="163"/>
      <c r="D18" s="163"/>
      <c r="E18" s="155" t="str">
        <f>IF('Rekapitulace stavby'!E17="","",'Rekapitulace stavby'!E17)</f>
        <v xml:space="preserve"> </v>
      </c>
      <c r="F18" s="163"/>
      <c r="G18" s="163"/>
      <c r="H18" s="163"/>
      <c r="I18" s="163"/>
      <c r="J18" s="163"/>
      <c r="K18" s="163"/>
      <c r="L18" s="163"/>
      <c r="M18" s="162" t="s">
        <v>25</v>
      </c>
      <c r="N18" s="163"/>
      <c r="O18" s="268" t="str">
        <f>IF('Rekapitulace stavby'!AN17="","",'Rekapitulace stavby'!AN17)</f>
        <v/>
      </c>
      <c r="P18" s="268"/>
      <c r="Q18" s="163"/>
      <c r="R18" s="33"/>
    </row>
    <row r="19" spans="2:18" s="1" customFormat="1" ht="6.95" customHeight="1">
      <c r="B19" s="31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33"/>
    </row>
    <row r="20" spans="2:18" s="1" customFormat="1" ht="14.45" customHeight="1">
      <c r="B20" s="31"/>
      <c r="C20" s="163"/>
      <c r="D20" s="162" t="s">
        <v>29</v>
      </c>
      <c r="E20" s="163"/>
      <c r="F20" s="163"/>
      <c r="G20" s="163"/>
      <c r="H20" s="163"/>
      <c r="I20" s="163"/>
      <c r="J20" s="163"/>
      <c r="K20" s="163"/>
      <c r="L20" s="163"/>
      <c r="M20" s="162" t="s">
        <v>24</v>
      </c>
      <c r="N20" s="163"/>
      <c r="O20" s="268" t="str">
        <f>IF('Rekapitulace stavby'!AN19="","",'Rekapitulace stavby'!AN19)</f>
        <v/>
      </c>
      <c r="P20" s="268"/>
      <c r="Q20" s="163"/>
      <c r="R20" s="33"/>
    </row>
    <row r="21" spans="2:18" s="1" customFormat="1" ht="18" customHeight="1">
      <c r="B21" s="31"/>
      <c r="C21" s="163"/>
      <c r="D21" s="163"/>
      <c r="E21" s="155" t="str">
        <f>IF('Rekapitulace stavby'!E20="","",'Rekapitulace stavby'!E20)</f>
        <v xml:space="preserve"> </v>
      </c>
      <c r="F21" s="163"/>
      <c r="G21" s="163"/>
      <c r="H21" s="163"/>
      <c r="I21" s="163"/>
      <c r="J21" s="163"/>
      <c r="K21" s="163"/>
      <c r="L21" s="163"/>
      <c r="M21" s="162" t="s">
        <v>25</v>
      </c>
      <c r="N21" s="163"/>
      <c r="O21" s="268" t="str">
        <f>IF('Rekapitulace stavby'!AN20="","",'Rekapitulace stavby'!AN20)</f>
        <v/>
      </c>
      <c r="P21" s="268"/>
      <c r="Q21" s="163"/>
      <c r="R21" s="33"/>
    </row>
    <row r="22" spans="2:18" s="1" customFormat="1" ht="6.95" customHeight="1">
      <c r="B22" s="31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33"/>
    </row>
    <row r="23" spans="2:18" s="1" customFormat="1" ht="14.45" customHeight="1">
      <c r="B23" s="31"/>
      <c r="C23" s="163"/>
      <c r="D23" s="162" t="s">
        <v>30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33"/>
    </row>
    <row r="24" spans="2:18" s="1" customFormat="1" ht="22.5" customHeight="1">
      <c r="B24" s="31"/>
      <c r="C24" s="163"/>
      <c r="D24" s="163"/>
      <c r="E24" s="284" t="s">
        <v>5</v>
      </c>
      <c r="F24" s="284"/>
      <c r="G24" s="284"/>
      <c r="H24" s="284"/>
      <c r="I24" s="284"/>
      <c r="J24" s="284"/>
      <c r="K24" s="284"/>
      <c r="L24" s="284"/>
      <c r="M24" s="163"/>
      <c r="N24" s="163"/>
      <c r="O24" s="163"/>
      <c r="P24" s="163"/>
      <c r="Q24" s="163"/>
      <c r="R24" s="33"/>
    </row>
    <row r="25" spans="2:18" s="1" customFormat="1" ht="6.95" customHeight="1">
      <c r="B25" s="31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33"/>
    </row>
    <row r="26" spans="2:18" s="1" customFormat="1" ht="6.95" customHeight="1">
      <c r="B26" s="31"/>
      <c r="C26" s="163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63"/>
      <c r="R26" s="33"/>
    </row>
    <row r="27" spans="2:18" s="1" customFormat="1" ht="14.45" customHeight="1">
      <c r="B27" s="31"/>
      <c r="C27" s="163"/>
      <c r="D27" s="102" t="s">
        <v>101</v>
      </c>
      <c r="E27" s="163"/>
      <c r="F27" s="163"/>
      <c r="G27" s="163"/>
      <c r="H27" s="163"/>
      <c r="I27" s="163"/>
      <c r="J27" s="163"/>
      <c r="K27" s="163"/>
      <c r="L27" s="163"/>
      <c r="M27" s="254">
        <f>N88</f>
        <v>0</v>
      </c>
      <c r="N27" s="254"/>
      <c r="O27" s="254"/>
      <c r="P27" s="254"/>
      <c r="Q27" s="163"/>
      <c r="R27" s="33"/>
    </row>
    <row r="28" spans="2:18" s="1" customFormat="1" ht="14.45" customHeight="1">
      <c r="B28" s="31"/>
      <c r="C28" s="163"/>
      <c r="D28" s="30" t="s">
        <v>102</v>
      </c>
      <c r="E28" s="163"/>
      <c r="F28" s="163"/>
      <c r="G28" s="163"/>
      <c r="H28" s="163"/>
      <c r="I28" s="163"/>
      <c r="J28" s="163"/>
      <c r="K28" s="163"/>
      <c r="L28" s="163"/>
      <c r="M28" s="254">
        <f>N95</f>
        <v>0</v>
      </c>
      <c r="N28" s="254"/>
      <c r="O28" s="254"/>
      <c r="P28" s="254"/>
      <c r="Q28" s="163"/>
      <c r="R28" s="33"/>
    </row>
    <row r="29" spans="2:18" s="1" customFormat="1" ht="6.95" customHeight="1">
      <c r="B29" s="31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33"/>
    </row>
    <row r="30" spans="2:18" s="1" customFormat="1" ht="25.35" customHeight="1">
      <c r="B30" s="31"/>
      <c r="C30" s="163"/>
      <c r="D30" s="103" t="s">
        <v>33</v>
      </c>
      <c r="E30" s="163"/>
      <c r="F30" s="163"/>
      <c r="G30" s="163"/>
      <c r="H30" s="163"/>
      <c r="I30" s="163"/>
      <c r="J30" s="163"/>
      <c r="K30" s="163"/>
      <c r="L30" s="163"/>
      <c r="M30" s="316">
        <f>ROUND(M27+M28,2)</f>
        <v>0</v>
      </c>
      <c r="N30" s="304"/>
      <c r="O30" s="304"/>
      <c r="P30" s="304"/>
      <c r="Q30" s="163"/>
      <c r="R30" s="33"/>
    </row>
    <row r="31" spans="2:18" s="1" customFormat="1" ht="6.95" customHeight="1">
      <c r="B31" s="31"/>
      <c r="C31" s="16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63"/>
      <c r="R31" s="33"/>
    </row>
    <row r="32" spans="2:18" s="1" customFormat="1" ht="14.45" customHeight="1">
      <c r="B32" s="31"/>
      <c r="C32" s="163"/>
      <c r="D32" s="157" t="s">
        <v>34</v>
      </c>
      <c r="E32" s="157" t="s">
        <v>35</v>
      </c>
      <c r="F32" s="154">
        <v>0.21</v>
      </c>
      <c r="G32" s="104" t="s">
        <v>36</v>
      </c>
      <c r="H32" s="315">
        <f>M30</f>
        <v>0</v>
      </c>
      <c r="I32" s="304"/>
      <c r="J32" s="304"/>
      <c r="K32" s="163"/>
      <c r="L32" s="163"/>
      <c r="M32" s="315">
        <f>H32/100*21</f>
        <v>0</v>
      </c>
      <c r="N32" s="304"/>
      <c r="O32" s="304"/>
      <c r="P32" s="304"/>
      <c r="Q32" s="163"/>
      <c r="R32" s="33"/>
    </row>
    <row r="33" spans="2:18" s="1" customFormat="1" ht="14.45" customHeight="1">
      <c r="B33" s="31"/>
      <c r="C33" s="163"/>
      <c r="D33" s="163"/>
      <c r="E33" s="157" t="s">
        <v>37</v>
      </c>
      <c r="F33" s="154">
        <v>0.15</v>
      </c>
      <c r="G33" s="104" t="s">
        <v>36</v>
      </c>
      <c r="H33" s="315">
        <f>ROUND((SUM(BF95:BF96)+SUM(BF114:BF125)),2)</f>
        <v>0</v>
      </c>
      <c r="I33" s="304"/>
      <c r="J33" s="304"/>
      <c r="K33" s="163"/>
      <c r="L33" s="163"/>
      <c r="M33" s="315">
        <f>ROUND(ROUND((SUM(BF95:BF96)+SUM(BF114:BF125)),2)*F33,2)</f>
        <v>0</v>
      </c>
      <c r="N33" s="304"/>
      <c r="O33" s="304"/>
      <c r="P33" s="304"/>
      <c r="Q33" s="163"/>
      <c r="R33" s="33"/>
    </row>
    <row r="34" spans="2:18" s="1" customFormat="1" ht="14.45" customHeight="1" hidden="1">
      <c r="B34" s="31"/>
      <c r="C34" s="163"/>
      <c r="D34" s="163"/>
      <c r="E34" s="157" t="s">
        <v>38</v>
      </c>
      <c r="F34" s="154">
        <v>0.21</v>
      </c>
      <c r="G34" s="104" t="s">
        <v>36</v>
      </c>
      <c r="H34" s="315">
        <f>ROUND((SUM(BG95:BG96)+SUM(BG114:BG125)),2)</f>
        <v>0</v>
      </c>
      <c r="I34" s="304"/>
      <c r="J34" s="304"/>
      <c r="K34" s="163"/>
      <c r="L34" s="163"/>
      <c r="M34" s="315">
        <v>0</v>
      </c>
      <c r="N34" s="304"/>
      <c r="O34" s="304"/>
      <c r="P34" s="304"/>
      <c r="Q34" s="163"/>
      <c r="R34" s="33"/>
    </row>
    <row r="35" spans="2:18" s="1" customFormat="1" ht="14.45" customHeight="1" hidden="1">
      <c r="B35" s="31"/>
      <c r="C35" s="163"/>
      <c r="D35" s="163"/>
      <c r="E35" s="157" t="s">
        <v>39</v>
      </c>
      <c r="F35" s="154">
        <v>0.15</v>
      </c>
      <c r="G35" s="104" t="s">
        <v>36</v>
      </c>
      <c r="H35" s="315">
        <f>ROUND((SUM(BH95:BH96)+SUM(BH114:BH125)),2)</f>
        <v>0</v>
      </c>
      <c r="I35" s="304"/>
      <c r="J35" s="304"/>
      <c r="K35" s="163"/>
      <c r="L35" s="163"/>
      <c r="M35" s="315">
        <v>0</v>
      </c>
      <c r="N35" s="304"/>
      <c r="O35" s="304"/>
      <c r="P35" s="304"/>
      <c r="Q35" s="163"/>
      <c r="R35" s="33"/>
    </row>
    <row r="36" spans="2:18" s="1" customFormat="1" ht="14.45" customHeight="1" hidden="1">
      <c r="B36" s="31"/>
      <c r="C36" s="163"/>
      <c r="D36" s="163"/>
      <c r="E36" s="157" t="s">
        <v>40</v>
      </c>
      <c r="F36" s="154">
        <v>0</v>
      </c>
      <c r="G36" s="104" t="s">
        <v>36</v>
      </c>
      <c r="H36" s="315">
        <f>ROUND((SUM(BI95:BI96)+SUM(BI114:BI125)),2)</f>
        <v>0</v>
      </c>
      <c r="I36" s="304"/>
      <c r="J36" s="304"/>
      <c r="K36" s="163"/>
      <c r="L36" s="163"/>
      <c r="M36" s="315">
        <v>0</v>
      </c>
      <c r="N36" s="304"/>
      <c r="O36" s="304"/>
      <c r="P36" s="304"/>
      <c r="Q36" s="163"/>
      <c r="R36" s="33"/>
    </row>
    <row r="37" spans="2:18" s="1" customFormat="1" ht="6.95" customHeight="1">
      <c r="B37" s="31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33"/>
    </row>
    <row r="38" spans="2:18" s="1" customFormat="1" ht="25.35" customHeight="1">
      <c r="B38" s="31"/>
      <c r="C38" s="164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64"/>
      <c r="R38" s="33"/>
    </row>
    <row r="39" spans="2:18" s="1" customFormat="1" ht="14.45" customHeight="1">
      <c r="B39" s="31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33"/>
    </row>
    <row r="40" spans="2:18" s="1" customFormat="1" ht="14.45" customHeight="1">
      <c r="B40" s="31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33"/>
    </row>
    <row r="41" spans="2:18" ht="13.5">
      <c r="B41" s="21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22"/>
    </row>
    <row r="42" spans="2:18" ht="13.5">
      <c r="B42" s="21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22"/>
    </row>
    <row r="43" spans="2:18" ht="13.5">
      <c r="B43" s="21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22"/>
    </row>
    <row r="44" spans="2:18" ht="13.5">
      <c r="B44" s="21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22"/>
    </row>
    <row r="45" spans="2:18" ht="13.5">
      <c r="B45" s="21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22"/>
    </row>
    <row r="46" spans="2:18" ht="13.5">
      <c r="B46" s="21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22"/>
    </row>
    <row r="47" spans="2:18" ht="13.5">
      <c r="B47" s="21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22"/>
    </row>
    <row r="48" spans="2:18" ht="13.5">
      <c r="B48" s="21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22"/>
    </row>
    <row r="49" spans="2:18" ht="13.5">
      <c r="B49" s="21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22"/>
    </row>
    <row r="50" spans="2:18" s="1" customFormat="1" ht="15">
      <c r="B50" s="31"/>
      <c r="C50" s="163"/>
      <c r="D50" s="46" t="s">
        <v>44</v>
      </c>
      <c r="E50" s="47"/>
      <c r="F50" s="47"/>
      <c r="G50" s="47"/>
      <c r="H50" s="48"/>
      <c r="I50" s="163"/>
      <c r="J50" s="46" t="s">
        <v>45</v>
      </c>
      <c r="K50" s="47"/>
      <c r="L50" s="47"/>
      <c r="M50" s="47"/>
      <c r="N50" s="47"/>
      <c r="O50" s="47"/>
      <c r="P50" s="48"/>
      <c r="Q50" s="163"/>
      <c r="R50" s="33"/>
    </row>
    <row r="51" spans="2:18" ht="13.5">
      <c r="B51" s="21"/>
      <c r="C51" s="156"/>
      <c r="D51" s="49"/>
      <c r="E51" s="156"/>
      <c r="F51" s="156"/>
      <c r="G51" s="156"/>
      <c r="H51" s="50"/>
      <c r="I51" s="156"/>
      <c r="J51" s="49"/>
      <c r="K51" s="156"/>
      <c r="L51" s="156"/>
      <c r="M51" s="156"/>
      <c r="N51" s="156"/>
      <c r="O51" s="156"/>
      <c r="P51" s="50"/>
      <c r="Q51" s="156"/>
      <c r="R51" s="22"/>
    </row>
    <row r="52" spans="2:18" ht="13.5">
      <c r="B52" s="21"/>
      <c r="C52" s="156"/>
      <c r="D52" s="49"/>
      <c r="E52" s="156"/>
      <c r="F52" s="156"/>
      <c r="G52" s="156"/>
      <c r="H52" s="50"/>
      <c r="I52" s="156"/>
      <c r="J52" s="49"/>
      <c r="K52" s="156"/>
      <c r="L52" s="156"/>
      <c r="M52" s="156"/>
      <c r="N52" s="156"/>
      <c r="O52" s="156"/>
      <c r="P52" s="50"/>
      <c r="Q52" s="156"/>
      <c r="R52" s="22"/>
    </row>
    <row r="53" spans="2:18" ht="13.5">
      <c r="B53" s="21"/>
      <c r="C53" s="156"/>
      <c r="D53" s="49"/>
      <c r="E53" s="156"/>
      <c r="F53" s="156"/>
      <c r="G53" s="156"/>
      <c r="H53" s="50"/>
      <c r="I53" s="156"/>
      <c r="J53" s="49"/>
      <c r="K53" s="156"/>
      <c r="L53" s="156"/>
      <c r="M53" s="156"/>
      <c r="N53" s="156"/>
      <c r="O53" s="156"/>
      <c r="P53" s="50"/>
      <c r="Q53" s="156"/>
      <c r="R53" s="22"/>
    </row>
    <row r="54" spans="2:18" ht="13.5">
      <c r="B54" s="21"/>
      <c r="C54" s="156"/>
      <c r="D54" s="49"/>
      <c r="E54" s="156"/>
      <c r="F54" s="156"/>
      <c r="G54" s="156"/>
      <c r="H54" s="50"/>
      <c r="I54" s="156"/>
      <c r="J54" s="49"/>
      <c r="K54" s="156"/>
      <c r="L54" s="156"/>
      <c r="M54" s="156"/>
      <c r="N54" s="156"/>
      <c r="O54" s="156"/>
      <c r="P54" s="50"/>
      <c r="Q54" s="156"/>
      <c r="R54" s="22"/>
    </row>
    <row r="55" spans="2:18" ht="13.5">
      <c r="B55" s="21"/>
      <c r="C55" s="156"/>
      <c r="D55" s="49"/>
      <c r="E55" s="156"/>
      <c r="F55" s="156"/>
      <c r="G55" s="156"/>
      <c r="H55" s="50"/>
      <c r="I55" s="156"/>
      <c r="J55" s="49"/>
      <c r="K55" s="156"/>
      <c r="L55" s="156"/>
      <c r="M55" s="156"/>
      <c r="N55" s="156"/>
      <c r="O55" s="156"/>
      <c r="P55" s="50"/>
      <c r="Q55" s="156"/>
      <c r="R55" s="22"/>
    </row>
    <row r="56" spans="2:18" ht="13.5">
      <c r="B56" s="21"/>
      <c r="C56" s="156"/>
      <c r="D56" s="49"/>
      <c r="E56" s="156"/>
      <c r="F56" s="156"/>
      <c r="G56" s="156"/>
      <c r="H56" s="50"/>
      <c r="I56" s="156"/>
      <c r="J56" s="49"/>
      <c r="K56" s="156"/>
      <c r="L56" s="156"/>
      <c r="M56" s="156"/>
      <c r="N56" s="156"/>
      <c r="O56" s="156"/>
      <c r="P56" s="50"/>
      <c r="Q56" s="156"/>
      <c r="R56" s="22"/>
    </row>
    <row r="57" spans="2:18" ht="13.5">
      <c r="B57" s="21"/>
      <c r="C57" s="156"/>
      <c r="D57" s="49"/>
      <c r="E57" s="156"/>
      <c r="F57" s="156"/>
      <c r="G57" s="156"/>
      <c r="H57" s="50"/>
      <c r="I57" s="156"/>
      <c r="J57" s="49"/>
      <c r="K57" s="156"/>
      <c r="L57" s="156"/>
      <c r="M57" s="156"/>
      <c r="N57" s="156"/>
      <c r="O57" s="156"/>
      <c r="P57" s="50"/>
      <c r="Q57" s="156"/>
      <c r="R57" s="22"/>
    </row>
    <row r="58" spans="2:18" ht="13.5">
      <c r="B58" s="21"/>
      <c r="C58" s="156"/>
      <c r="D58" s="49"/>
      <c r="E58" s="156"/>
      <c r="F58" s="156"/>
      <c r="G58" s="156"/>
      <c r="H58" s="50"/>
      <c r="I58" s="156"/>
      <c r="J58" s="49"/>
      <c r="K58" s="156"/>
      <c r="L58" s="156"/>
      <c r="M58" s="156"/>
      <c r="N58" s="156"/>
      <c r="O58" s="156"/>
      <c r="P58" s="50"/>
      <c r="Q58" s="156"/>
      <c r="R58" s="22"/>
    </row>
    <row r="59" spans="2:18" s="1" customFormat="1" ht="15">
      <c r="B59" s="31"/>
      <c r="C59" s="163"/>
      <c r="D59" s="51" t="s">
        <v>46</v>
      </c>
      <c r="E59" s="52"/>
      <c r="F59" s="52"/>
      <c r="G59" s="53" t="s">
        <v>47</v>
      </c>
      <c r="H59" s="54"/>
      <c r="I59" s="163"/>
      <c r="J59" s="51" t="s">
        <v>46</v>
      </c>
      <c r="K59" s="52"/>
      <c r="L59" s="52"/>
      <c r="M59" s="52"/>
      <c r="N59" s="53" t="s">
        <v>47</v>
      </c>
      <c r="O59" s="52"/>
      <c r="P59" s="54"/>
      <c r="Q59" s="163"/>
      <c r="R59" s="33"/>
    </row>
    <row r="60" spans="2:18" ht="13.5">
      <c r="B60" s="21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22"/>
    </row>
    <row r="61" spans="2:18" s="1" customFormat="1" ht="15">
      <c r="B61" s="31"/>
      <c r="C61" s="163"/>
      <c r="D61" s="46" t="s">
        <v>48</v>
      </c>
      <c r="E61" s="47"/>
      <c r="F61" s="47"/>
      <c r="G61" s="47"/>
      <c r="H61" s="48"/>
      <c r="I61" s="163"/>
      <c r="J61" s="46" t="s">
        <v>49</v>
      </c>
      <c r="K61" s="47"/>
      <c r="L61" s="47"/>
      <c r="M61" s="47"/>
      <c r="N61" s="47"/>
      <c r="O61" s="47"/>
      <c r="P61" s="48"/>
      <c r="Q61" s="163"/>
      <c r="R61" s="33"/>
    </row>
    <row r="62" spans="2:18" ht="13.5">
      <c r="B62" s="21"/>
      <c r="C62" s="156"/>
      <c r="D62" s="49"/>
      <c r="E62" s="156"/>
      <c r="F62" s="156"/>
      <c r="G62" s="156"/>
      <c r="H62" s="50"/>
      <c r="I62" s="156"/>
      <c r="J62" s="49"/>
      <c r="K62" s="156"/>
      <c r="L62" s="156"/>
      <c r="M62" s="156"/>
      <c r="N62" s="156"/>
      <c r="O62" s="156"/>
      <c r="P62" s="50"/>
      <c r="Q62" s="156"/>
      <c r="R62" s="22"/>
    </row>
    <row r="63" spans="2:18" ht="13.5">
      <c r="B63" s="21"/>
      <c r="C63" s="156"/>
      <c r="D63" s="49"/>
      <c r="E63" s="156"/>
      <c r="F63" s="156"/>
      <c r="G63" s="156"/>
      <c r="H63" s="50"/>
      <c r="I63" s="156"/>
      <c r="J63" s="49"/>
      <c r="K63" s="156"/>
      <c r="L63" s="156"/>
      <c r="M63" s="156"/>
      <c r="N63" s="156"/>
      <c r="O63" s="156"/>
      <c r="P63" s="50"/>
      <c r="Q63" s="156"/>
      <c r="R63" s="22"/>
    </row>
    <row r="64" spans="2:18" ht="13.5">
      <c r="B64" s="21"/>
      <c r="C64" s="156"/>
      <c r="D64" s="49"/>
      <c r="E64" s="156"/>
      <c r="F64" s="156"/>
      <c r="G64" s="156"/>
      <c r="H64" s="50"/>
      <c r="I64" s="156"/>
      <c r="J64" s="49"/>
      <c r="K64" s="156"/>
      <c r="L64" s="156"/>
      <c r="M64" s="156"/>
      <c r="N64" s="156"/>
      <c r="O64" s="156"/>
      <c r="P64" s="50"/>
      <c r="Q64" s="156"/>
      <c r="R64" s="22"/>
    </row>
    <row r="65" spans="2:18" ht="13.5">
      <c r="B65" s="21"/>
      <c r="C65" s="156"/>
      <c r="D65" s="49"/>
      <c r="E65" s="156"/>
      <c r="F65" s="156"/>
      <c r="G65" s="156"/>
      <c r="H65" s="50"/>
      <c r="I65" s="156"/>
      <c r="J65" s="49"/>
      <c r="K65" s="156"/>
      <c r="L65" s="156"/>
      <c r="M65" s="156"/>
      <c r="N65" s="156"/>
      <c r="O65" s="156"/>
      <c r="P65" s="50"/>
      <c r="Q65" s="156"/>
      <c r="R65" s="22"/>
    </row>
    <row r="66" spans="2:18" ht="13.5">
      <c r="B66" s="21"/>
      <c r="C66" s="156"/>
      <c r="D66" s="49"/>
      <c r="E66" s="156"/>
      <c r="F66" s="156"/>
      <c r="G66" s="156"/>
      <c r="H66" s="50"/>
      <c r="I66" s="156"/>
      <c r="J66" s="49"/>
      <c r="K66" s="156"/>
      <c r="L66" s="156"/>
      <c r="M66" s="156"/>
      <c r="N66" s="156"/>
      <c r="O66" s="156"/>
      <c r="P66" s="50"/>
      <c r="Q66" s="156"/>
      <c r="R66" s="22"/>
    </row>
    <row r="67" spans="2:18" ht="13.5">
      <c r="B67" s="21"/>
      <c r="C67" s="156"/>
      <c r="D67" s="49"/>
      <c r="E67" s="156"/>
      <c r="F67" s="156"/>
      <c r="G67" s="156"/>
      <c r="H67" s="50"/>
      <c r="I67" s="156"/>
      <c r="J67" s="49"/>
      <c r="K67" s="156"/>
      <c r="L67" s="156"/>
      <c r="M67" s="156"/>
      <c r="N67" s="156"/>
      <c r="O67" s="156"/>
      <c r="P67" s="50"/>
      <c r="Q67" s="156"/>
      <c r="R67" s="22"/>
    </row>
    <row r="68" spans="2:18" ht="13.5">
      <c r="B68" s="21"/>
      <c r="C68" s="156"/>
      <c r="D68" s="49"/>
      <c r="E68" s="156"/>
      <c r="F68" s="156"/>
      <c r="G68" s="156"/>
      <c r="H68" s="50"/>
      <c r="I68" s="156"/>
      <c r="J68" s="49"/>
      <c r="K68" s="156"/>
      <c r="L68" s="156"/>
      <c r="M68" s="156"/>
      <c r="N68" s="156"/>
      <c r="O68" s="156"/>
      <c r="P68" s="50"/>
      <c r="Q68" s="156"/>
      <c r="R68" s="22"/>
    </row>
    <row r="69" spans="2:18" ht="13.5">
      <c r="B69" s="21"/>
      <c r="C69" s="156"/>
      <c r="D69" s="49"/>
      <c r="E69" s="156"/>
      <c r="F69" s="156"/>
      <c r="G69" s="156"/>
      <c r="H69" s="50"/>
      <c r="I69" s="156"/>
      <c r="J69" s="49"/>
      <c r="K69" s="156"/>
      <c r="L69" s="156"/>
      <c r="M69" s="156"/>
      <c r="N69" s="156"/>
      <c r="O69" s="156"/>
      <c r="P69" s="50"/>
      <c r="Q69" s="156"/>
      <c r="R69" s="22"/>
    </row>
    <row r="70" spans="2:18" s="1" customFormat="1" ht="15">
      <c r="B70" s="31"/>
      <c r="C70" s="163"/>
      <c r="D70" s="51" t="s">
        <v>46</v>
      </c>
      <c r="E70" s="52"/>
      <c r="F70" s="52"/>
      <c r="G70" s="53" t="s">
        <v>47</v>
      </c>
      <c r="H70" s="54"/>
      <c r="I70" s="163"/>
      <c r="J70" s="51" t="s">
        <v>46</v>
      </c>
      <c r="K70" s="52"/>
      <c r="L70" s="52"/>
      <c r="M70" s="52"/>
      <c r="N70" s="53" t="s">
        <v>47</v>
      </c>
      <c r="O70" s="52"/>
      <c r="P70" s="54"/>
      <c r="Q70" s="163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33"/>
    </row>
    <row r="78" spans="2:18" s="1" customFormat="1" ht="30" customHeight="1">
      <c r="B78" s="31"/>
      <c r="C78" s="162" t="s">
        <v>17</v>
      </c>
      <c r="D78" s="163"/>
      <c r="E78" s="163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163"/>
      <c r="R78" s="33"/>
    </row>
    <row r="79" spans="2:18" s="1" customFormat="1" ht="36.95" customHeight="1">
      <c r="B79" s="31"/>
      <c r="C79" s="65" t="s">
        <v>99</v>
      </c>
      <c r="D79" s="163"/>
      <c r="E79" s="163"/>
      <c r="F79" s="276" t="str">
        <f>F7</f>
        <v>06 Plochy z kačírku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163"/>
      <c r="R79" s="33"/>
    </row>
    <row r="80" spans="2:18" s="1" customFormat="1" ht="6.95" customHeight="1">
      <c r="B80" s="31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33"/>
    </row>
    <row r="81" spans="2:18" s="1" customFormat="1" ht="18" customHeight="1">
      <c r="B81" s="31"/>
      <c r="C81" s="162" t="s">
        <v>20</v>
      </c>
      <c r="D81" s="163"/>
      <c r="E81" s="163"/>
      <c r="F81" s="155" t="str">
        <f>F9</f>
        <v xml:space="preserve"> </v>
      </c>
      <c r="G81" s="163"/>
      <c r="H81" s="163"/>
      <c r="I81" s="163"/>
      <c r="J81" s="163"/>
      <c r="K81" s="162" t="s">
        <v>22</v>
      </c>
      <c r="L81" s="163"/>
      <c r="M81" s="299">
        <f>IF(O9="","",O9)</f>
        <v>42989</v>
      </c>
      <c r="N81" s="299"/>
      <c r="O81" s="299"/>
      <c r="P81" s="299"/>
      <c r="Q81" s="163"/>
      <c r="R81" s="33"/>
    </row>
    <row r="82" spans="2:18" s="1" customFormat="1" ht="6.95" customHeight="1">
      <c r="B82" s="31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33"/>
    </row>
    <row r="83" spans="2:18" s="1" customFormat="1" ht="15">
      <c r="B83" s="31"/>
      <c r="C83" s="162" t="s">
        <v>23</v>
      </c>
      <c r="D83" s="163"/>
      <c r="E83" s="163"/>
      <c r="F83" s="155" t="str">
        <f>E12</f>
        <v xml:space="preserve"> </v>
      </c>
      <c r="G83" s="163"/>
      <c r="H83" s="163"/>
      <c r="I83" s="163"/>
      <c r="J83" s="163"/>
      <c r="K83" s="162" t="s">
        <v>27</v>
      </c>
      <c r="L83" s="163"/>
      <c r="M83" s="268" t="str">
        <f>E18</f>
        <v xml:space="preserve"> </v>
      </c>
      <c r="N83" s="268"/>
      <c r="O83" s="268"/>
      <c r="P83" s="268"/>
      <c r="Q83" s="268"/>
      <c r="R83" s="33"/>
    </row>
    <row r="84" spans="2:18" s="1" customFormat="1" ht="14.45" customHeight="1">
      <c r="B84" s="31"/>
      <c r="C84" s="162" t="s">
        <v>26</v>
      </c>
      <c r="D84" s="163"/>
      <c r="E84" s="163"/>
      <c r="F84" s="155" t="str">
        <f>IF(E15="","",E15)</f>
        <v/>
      </c>
      <c r="G84" s="163"/>
      <c r="H84" s="163"/>
      <c r="I84" s="163"/>
      <c r="J84" s="163"/>
      <c r="K84" s="162" t="s">
        <v>29</v>
      </c>
      <c r="L84" s="163"/>
      <c r="M84" s="268" t="str">
        <f>E21</f>
        <v xml:space="preserve"> </v>
      </c>
      <c r="N84" s="268"/>
      <c r="O84" s="268"/>
      <c r="P84" s="268"/>
      <c r="Q84" s="268"/>
      <c r="R84" s="33"/>
    </row>
    <row r="85" spans="2:18" s="1" customFormat="1" ht="10.35" customHeight="1">
      <c r="B85" s="31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33"/>
    </row>
    <row r="86" spans="2:18" s="1" customFormat="1" ht="29.25" customHeight="1">
      <c r="B86" s="31"/>
      <c r="C86" s="310" t="s">
        <v>104</v>
      </c>
      <c r="D86" s="311"/>
      <c r="E86" s="311"/>
      <c r="F86" s="311"/>
      <c r="G86" s="311"/>
      <c r="H86" s="164"/>
      <c r="I86" s="164"/>
      <c r="J86" s="164"/>
      <c r="K86" s="164"/>
      <c r="L86" s="164"/>
      <c r="M86" s="164"/>
      <c r="N86" s="310" t="s">
        <v>105</v>
      </c>
      <c r="O86" s="311"/>
      <c r="P86" s="311"/>
      <c r="Q86" s="311"/>
      <c r="R86" s="33"/>
    </row>
    <row r="87" spans="2:18" s="1" customFormat="1" ht="10.35" customHeight="1">
      <c r="B87" s="31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33"/>
    </row>
    <row r="88" spans="2:47" s="1" customFormat="1" ht="29.25" customHeight="1">
      <c r="B88" s="31"/>
      <c r="C88" s="108" t="s">
        <v>106</v>
      </c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250">
        <f>N114</f>
        <v>0</v>
      </c>
      <c r="O88" s="312"/>
      <c r="P88" s="312"/>
      <c r="Q88" s="312"/>
      <c r="R88" s="33"/>
      <c r="AU88" s="17" t="s">
        <v>107</v>
      </c>
    </row>
    <row r="89" spans="2:18" s="6" customFormat="1" ht="24.95" customHeight="1">
      <c r="B89" s="109"/>
      <c r="C89" s="166"/>
      <c r="D89" s="111" t="s">
        <v>180</v>
      </c>
      <c r="E89" s="166"/>
      <c r="F89" s="166"/>
      <c r="G89" s="166"/>
      <c r="H89" s="166"/>
      <c r="I89" s="166"/>
      <c r="J89" s="166"/>
      <c r="K89" s="166"/>
      <c r="L89" s="166"/>
      <c r="M89" s="166"/>
      <c r="N89" s="322">
        <f>N90+N91+N92+N93</f>
        <v>0</v>
      </c>
      <c r="O89" s="322"/>
      <c r="P89" s="322"/>
      <c r="Q89" s="322"/>
      <c r="R89" s="112"/>
    </row>
    <row r="90" spans="2:18" s="7" customFormat="1" ht="19.9" customHeight="1">
      <c r="B90" s="113"/>
      <c r="C90" s="167"/>
      <c r="D90" s="115" t="s">
        <v>182</v>
      </c>
      <c r="E90" s="167"/>
      <c r="F90" s="167"/>
      <c r="G90" s="167"/>
      <c r="H90" s="167"/>
      <c r="I90" s="167"/>
      <c r="J90" s="167"/>
      <c r="K90" s="167"/>
      <c r="L90" s="167"/>
      <c r="M90" s="167"/>
      <c r="N90" s="308">
        <f>N116</f>
        <v>0</v>
      </c>
      <c r="O90" s="309"/>
      <c r="P90" s="309"/>
      <c r="Q90" s="309"/>
      <c r="R90" s="116"/>
    </row>
    <row r="91" spans="2:18" s="7" customFormat="1" ht="19.9" customHeight="1">
      <c r="B91" s="113"/>
      <c r="C91" s="167"/>
      <c r="D91" s="115" t="s">
        <v>191</v>
      </c>
      <c r="E91" s="167"/>
      <c r="F91" s="167"/>
      <c r="G91" s="167"/>
      <c r="H91" s="167"/>
      <c r="I91" s="167"/>
      <c r="J91" s="167"/>
      <c r="K91" s="167"/>
      <c r="L91" s="167"/>
      <c r="M91" s="167"/>
      <c r="N91" s="308">
        <f>N119</f>
        <v>0</v>
      </c>
      <c r="O91" s="309"/>
      <c r="P91" s="309"/>
      <c r="Q91" s="309"/>
      <c r="R91" s="116"/>
    </row>
    <row r="92" spans="2:18" s="7" customFormat="1" ht="19.9" customHeight="1">
      <c r="B92" s="113"/>
      <c r="C92" s="167"/>
      <c r="D92" s="115" t="s">
        <v>110</v>
      </c>
      <c r="E92" s="167"/>
      <c r="F92" s="167"/>
      <c r="G92" s="167"/>
      <c r="H92" s="167"/>
      <c r="I92" s="167"/>
      <c r="J92" s="167"/>
      <c r="K92" s="167"/>
      <c r="L92" s="167"/>
      <c r="M92" s="167"/>
      <c r="N92" s="308">
        <f>N122</f>
        <v>0</v>
      </c>
      <c r="O92" s="309"/>
      <c r="P92" s="309"/>
      <c r="Q92" s="309"/>
      <c r="R92" s="116"/>
    </row>
    <row r="93" spans="2:18" s="7" customFormat="1" ht="19.9" customHeight="1">
      <c r="B93" s="113"/>
      <c r="C93" s="167"/>
      <c r="D93" s="115" t="s">
        <v>112</v>
      </c>
      <c r="E93" s="167"/>
      <c r="F93" s="167"/>
      <c r="G93" s="167"/>
      <c r="H93" s="167"/>
      <c r="I93" s="167"/>
      <c r="J93" s="167"/>
      <c r="K93" s="167"/>
      <c r="L93" s="167"/>
      <c r="M93" s="167"/>
      <c r="N93" s="308">
        <f>N124</f>
        <v>0</v>
      </c>
      <c r="O93" s="309"/>
      <c r="P93" s="309"/>
      <c r="Q93" s="309"/>
      <c r="R93" s="116"/>
    </row>
    <row r="94" spans="2:18" s="1" customFormat="1" ht="21.75" customHeight="1">
      <c r="B94" s="31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33"/>
    </row>
    <row r="95" spans="2:21" s="1" customFormat="1" ht="29.25" customHeight="1">
      <c r="B95" s="31"/>
      <c r="C95" s="108" t="s">
        <v>113</v>
      </c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312"/>
      <c r="O95" s="312"/>
      <c r="P95" s="312"/>
      <c r="Q95" s="312"/>
      <c r="R95" s="33"/>
      <c r="T95" s="117"/>
      <c r="U95" s="118" t="s">
        <v>34</v>
      </c>
    </row>
    <row r="96" spans="2:18" s="1" customFormat="1" ht="18" customHeight="1">
      <c r="B96" s="31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33"/>
    </row>
    <row r="97" spans="2:18" s="1" customFormat="1" ht="29.25" customHeight="1">
      <c r="B97" s="31"/>
      <c r="C97" s="99" t="s">
        <v>91</v>
      </c>
      <c r="D97" s="164"/>
      <c r="E97" s="164"/>
      <c r="F97" s="164"/>
      <c r="G97" s="164"/>
      <c r="H97" s="164"/>
      <c r="I97" s="164"/>
      <c r="J97" s="164"/>
      <c r="K97" s="164"/>
      <c r="L97" s="251">
        <f>ROUND(SUM(N88+N95),2)</f>
        <v>0</v>
      </c>
      <c r="M97" s="251"/>
      <c r="N97" s="251"/>
      <c r="O97" s="251"/>
      <c r="P97" s="251"/>
      <c r="Q97" s="25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266" t="s">
        <v>114</v>
      </c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3"/>
    </row>
    <row r="104" spans="2:18" s="1" customFormat="1" ht="6.95" customHeight="1">
      <c r="B104" s="31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33"/>
    </row>
    <row r="105" spans="2:18" s="1" customFormat="1" ht="30" customHeight="1">
      <c r="B105" s="31"/>
      <c r="C105" s="162" t="s">
        <v>17</v>
      </c>
      <c r="D105" s="163"/>
      <c r="E105" s="163"/>
      <c r="F105" s="305" t="str">
        <f>F6</f>
        <v>„Nové Sedlo – terénní úpravy výrobní zóny“</v>
      </c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163"/>
      <c r="R105" s="33"/>
    </row>
    <row r="106" spans="2:18" s="1" customFormat="1" ht="36.95" customHeight="1">
      <c r="B106" s="31"/>
      <c r="C106" s="65" t="s">
        <v>99</v>
      </c>
      <c r="D106" s="163"/>
      <c r="E106" s="163"/>
      <c r="F106" s="276" t="str">
        <f>F7</f>
        <v>06 Plochy z kačírku</v>
      </c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163"/>
      <c r="R106" s="33"/>
    </row>
    <row r="107" spans="2:18" s="1" customFormat="1" ht="6.95" customHeight="1">
      <c r="B107" s="31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33"/>
    </row>
    <row r="108" spans="2:18" s="1" customFormat="1" ht="18" customHeight="1">
      <c r="B108" s="31"/>
      <c r="C108" s="162" t="s">
        <v>20</v>
      </c>
      <c r="D108" s="163"/>
      <c r="E108" s="163"/>
      <c r="F108" s="155" t="str">
        <f>F9</f>
        <v xml:space="preserve"> </v>
      </c>
      <c r="G108" s="163"/>
      <c r="H108" s="163"/>
      <c r="I108" s="163"/>
      <c r="J108" s="163"/>
      <c r="K108" s="162" t="s">
        <v>22</v>
      </c>
      <c r="L108" s="163"/>
      <c r="M108" s="299">
        <f>IF(O9="","",O9)</f>
        <v>42989</v>
      </c>
      <c r="N108" s="299"/>
      <c r="O108" s="299"/>
      <c r="P108" s="299"/>
      <c r="Q108" s="163"/>
      <c r="R108" s="33"/>
    </row>
    <row r="109" spans="2:18" s="1" customFormat="1" ht="6.95" customHeight="1">
      <c r="B109" s="31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33"/>
    </row>
    <row r="110" spans="2:18" s="1" customFormat="1" ht="15">
      <c r="B110" s="31"/>
      <c r="C110" s="162" t="s">
        <v>23</v>
      </c>
      <c r="D110" s="163"/>
      <c r="E110" s="163"/>
      <c r="F110" s="155" t="str">
        <f>E12</f>
        <v xml:space="preserve"> </v>
      </c>
      <c r="G110" s="163"/>
      <c r="H110" s="163"/>
      <c r="I110" s="163"/>
      <c r="J110" s="163"/>
      <c r="K110" s="162" t="s">
        <v>27</v>
      </c>
      <c r="L110" s="163"/>
      <c r="M110" s="268" t="str">
        <f>E18</f>
        <v xml:space="preserve"> </v>
      </c>
      <c r="N110" s="268"/>
      <c r="O110" s="268"/>
      <c r="P110" s="268"/>
      <c r="Q110" s="268"/>
      <c r="R110" s="33"/>
    </row>
    <row r="111" spans="2:18" s="1" customFormat="1" ht="14.45" customHeight="1">
      <c r="B111" s="31"/>
      <c r="C111" s="162" t="s">
        <v>26</v>
      </c>
      <c r="D111" s="163"/>
      <c r="E111" s="163"/>
      <c r="F111" s="155" t="str">
        <f>IF(E15="","",E15)</f>
        <v/>
      </c>
      <c r="G111" s="163"/>
      <c r="H111" s="163"/>
      <c r="I111" s="163"/>
      <c r="J111" s="163"/>
      <c r="K111" s="162" t="s">
        <v>29</v>
      </c>
      <c r="L111" s="163"/>
      <c r="M111" s="268" t="str">
        <f>E21</f>
        <v xml:space="preserve"> </v>
      </c>
      <c r="N111" s="268"/>
      <c r="O111" s="268"/>
      <c r="P111" s="268"/>
      <c r="Q111" s="268"/>
      <c r="R111" s="33"/>
    </row>
    <row r="112" spans="2:18" s="1" customFormat="1" ht="10.35" customHeight="1">
      <c r="B112" s="31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33"/>
    </row>
    <row r="113" spans="2:27" s="8" customFormat="1" ht="29.25" customHeight="1">
      <c r="B113" s="119"/>
      <c r="C113" s="120" t="s">
        <v>115</v>
      </c>
      <c r="D113" s="168" t="s">
        <v>116</v>
      </c>
      <c r="E113" s="168" t="s">
        <v>52</v>
      </c>
      <c r="F113" s="300" t="s">
        <v>117</v>
      </c>
      <c r="G113" s="300"/>
      <c r="H113" s="300"/>
      <c r="I113" s="300"/>
      <c r="J113" s="168" t="s">
        <v>118</v>
      </c>
      <c r="K113" s="168" t="s">
        <v>119</v>
      </c>
      <c r="L113" s="301" t="s">
        <v>120</v>
      </c>
      <c r="M113" s="301"/>
      <c r="N113" s="300" t="s">
        <v>105</v>
      </c>
      <c r="O113" s="300"/>
      <c r="P113" s="300"/>
      <c r="Q113" s="302"/>
      <c r="R113" s="122"/>
      <c r="T113" s="72" t="s">
        <v>121</v>
      </c>
      <c r="U113" s="73" t="s">
        <v>34</v>
      </c>
      <c r="V113" s="73" t="s">
        <v>122</v>
      </c>
      <c r="W113" s="73" t="s">
        <v>123</v>
      </c>
      <c r="X113" s="73" t="s">
        <v>124</v>
      </c>
      <c r="Y113" s="73" t="s">
        <v>125</v>
      </c>
      <c r="Z113" s="73" t="s">
        <v>126</v>
      </c>
      <c r="AA113" s="74" t="s">
        <v>127</v>
      </c>
    </row>
    <row r="114" spans="2:63" s="1" customFormat="1" ht="29.25" customHeight="1">
      <c r="B114" s="31"/>
      <c r="C114" s="76" t="s">
        <v>101</v>
      </c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288">
        <f>N115</f>
        <v>0</v>
      </c>
      <c r="O114" s="289"/>
      <c r="P114" s="289"/>
      <c r="Q114" s="289"/>
      <c r="R114" s="33"/>
      <c r="T114" s="75"/>
      <c r="U114" s="47"/>
      <c r="V114" s="47"/>
      <c r="W114" s="123">
        <f>W115</f>
        <v>275.4898</v>
      </c>
      <c r="X114" s="47"/>
      <c r="Y114" s="123">
        <f>Y115</f>
        <v>3.0840000000000005</v>
      </c>
      <c r="Z114" s="47"/>
      <c r="AA114" s="124">
        <f>AA115</f>
        <v>0</v>
      </c>
      <c r="AT114" s="17" t="s">
        <v>69</v>
      </c>
      <c r="AU114" s="17" t="s">
        <v>107</v>
      </c>
      <c r="BK114" s="125">
        <f>BK115</f>
        <v>0</v>
      </c>
    </row>
    <row r="115" spans="2:63" s="9" customFormat="1" ht="37.35" customHeight="1">
      <c r="B115" s="126"/>
      <c r="C115" s="127"/>
      <c r="D115" s="128" t="s">
        <v>180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90">
        <f>N116+N119+N122+N124</f>
        <v>0</v>
      </c>
      <c r="O115" s="291"/>
      <c r="P115" s="291"/>
      <c r="Q115" s="291"/>
      <c r="R115" s="129"/>
      <c r="T115" s="130"/>
      <c r="U115" s="127"/>
      <c r="V115" s="127"/>
      <c r="W115" s="131">
        <f>W116+W119+W122+W124</f>
        <v>275.4898</v>
      </c>
      <c r="X115" s="127"/>
      <c r="Y115" s="131">
        <f>Y116+Y119+Y122+Y124</f>
        <v>3.0840000000000005</v>
      </c>
      <c r="Z115" s="127"/>
      <c r="AA115" s="132">
        <f>AA116+AA119+AA122+AA124</f>
        <v>0</v>
      </c>
      <c r="AR115" s="133" t="s">
        <v>77</v>
      </c>
      <c r="AT115" s="134" t="s">
        <v>69</v>
      </c>
      <c r="AU115" s="134" t="s">
        <v>70</v>
      </c>
      <c r="AY115" s="133" t="s">
        <v>128</v>
      </c>
      <c r="BK115" s="135">
        <f>BK116+BK119+BK122+BK124</f>
        <v>0</v>
      </c>
    </row>
    <row r="116" spans="2:63" s="9" customFormat="1" ht="19.9" customHeight="1">
      <c r="B116" s="126"/>
      <c r="C116" s="127"/>
      <c r="D116" s="136" t="s">
        <v>182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92">
        <f>SUM(N117:Q118)</f>
        <v>0</v>
      </c>
      <c r="O116" s="293"/>
      <c r="P116" s="293"/>
      <c r="Q116" s="293"/>
      <c r="R116" s="129"/>
      <c r="T116" s="130"/>
      <c r="U116" s="127"/>
      <c r="V116" s="127"/>
      <c r="W116" s="131">
        <f>SUM(W117:W118)</f>
        <v>96</v>
      </c>
      <c r="X116" s="127"/>
      <c r="Y116" s="131">
        <f>SUM(Y117:Y118)</f>
        <v>0.22399999999999998</v>
      </c>
      <c r="Z116" s="127"/>
      <c r="AA116" s="132">
        <f>SUM(AA117:AA118)</f>
        <v>0</v>
      </c>
      <c r="AR116" s="133" t="s">
        <v>77</v>
      </c>
      <c r="AT116" s="134" t="s">
        <v>69</v>
      </c>
      <c r="AU116" s="134" t="s">
        <v>77</v>
      </c>
      <c r="AY116" s="133" t="s">
        <v>128</v>
      </c>
      <c r="BK116" s="135">
        <f>SUM(BK117:BK118)</f>
        <v>0</v>
      </c>
    </row>
    <row r="117" spans="2:65" s="1" customFormat="1" ht="31.5" customHeight="1">
      <c r="B117" s="137"/>
      <c r="C117" s="138">
        <v>6</v>
      </c>
      <c r="D117" s="138" t="s">
        <v>129</v>
      </c>
      <c r="E117" s="139" t="s">
        <v>218</v>
      </c>
      <c r="F117" s="286" t="s">
        <v>219</v>
      </c>
      <c r="G117" s="286"/>
      <c r="H117" s="286"/>
      <c r="I117" s="286"/>
      <c r="J117" s="140" t="s">
        <v>138</v>
      </c>
      <c r="K117" s="141">
        <v>1600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0.06</v>
      </c>
      <c r="W117" s="144">
        <f>V117*K117</f>
        <v>96</v>
      </c>
      <c r="X117" s="144">
        <v>0.00014</v>
      </c>
      <c r="Y117" s="144">
        <f>X117*K117</f>
        <v>0.22399999999999998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192</v>
      </c>
    </row>
    <row r="118" spans="2:65" s="1" customFormat="1" ht="31.5" customHeight="1">
      <c r="B118" s="137"/>
      <c r="C118" s="138">
        <v>6</v>
      </c>
      <c r="D118" s="138" t="s">
        <v>129</v>
      </c>
      <c r="E118" s="139" t="s">
        <v>250</v>
      </c>
      <c r="F118" s="286" t="s">
        <v>251</v>
      </c>
      <c r="G118" s="286"/>
      <c r="H118" s="286"/>
      <c r="I118" s="286"/>
      <c r="J118" s="140" t="s">
        <v>138</v>
      </c>
      <c r="K118" s="141">
        <v>1600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/>
      <c r="U118" s="40"/>
      <c r="V118" s="144"/>
      <c r="W118" s="144"/>
      <c r="X118" s="144"/>
      <c r="Y118" s="144"/>
      <c r="Z118" s="144"/>
      <c r="AA118" s="145"/>
      <c r="AR118" s="17"/>
      <c r="AT118" s="17"/>
      <c r="AU118" s="17"/>
      <c r="AY118" s="17"/>
      <c r="BE118" s="146"/>
      <c r="BF118" s="146"/>
      <c r="BG118" s="146"/>
      <c r="BH118" s="146"/>
      <c r="BI118" s="146"/>
      <c r="BJ118" s="17"/>
      <c r="BK118" s="146"/>
      <c r="BL118" s="17"/>
      <c r="BM118" s="17"/>
    </row>
    <row r="119" spans="2:63" s="9" customFormat="1" ht="29.85" customHeight="1">
      <c r="B119" s="126"/>
      <c r="C119" s="127"/>
      <c r="D119" s="136" t="s">
        <v>191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294">
        <f>SUM(N120:Q121)</f>
        <v>0</v>
      </c>
      <c r="O119" s="295"/>
      <c r="P119" s="295"/>
      <c r="Q119" s="295"/>
      <c r="R119" s="129"/>
      <c r="T119" s="130"/>
      <c r="U119" s="127"/>
      <c r="V119" s="127"/>
      <c r="W119" s="131">
        <f>SUM(W120:W121)</f>
        <v>120</v>
      </c>
      <c r="X119" s="127"/>
      <c r="Y119" s="131">
        <f>SUM(Y120:Y121)</f>
        <v>2.8600000000000003</v>
      </c>
      <c r="Z119" s="127"/>
      <c r="AA119" s="132">
        <f>SUM(AA120:AA121)</f>
        <v>0</v>
      </c>
      <c r="AR119" s="133" t="s">
        <v>77</v>
      </c>
      <c r="AT119" s="134" t="s">
        <v>69</v>
      </c>
      <c r="AU119" s="134" t="s">
        <v>77</v>
      </c>
      <c r="AY119" s="133" t="s">
        <v>128</v>
      </c>
      <c r="BK119" s="135">
        <f>SUM(BK120:BK121)</f>
        <v>0</v>
      </c>
    </row>
    <row r="120" spans="2:65" s="1" customFormat="1" ht="31.5" customHeight="1">
      <c r="B120" s="137"/>
      <c r="C120" s="138" t="s">
        <v>133</v>
      </c>
      <c r="D120" s="138" t="s">
        <v>129</v>
      </c>
      <c r="E120" s="139" t="s">
        <v>252</v>
      </c>
      <c r="F120" s="286" t="s">
        <v>195</v>
      </c>
      <c r="G120" s="286"/>
      <c r="H120" s="286"/>
      <c r="I120" s="286"/>
      <c r="J120" s="140" t="s">
        <v>138</v>
      </c>
      <c r="K120" s="141">
        <v>1600</v>
      </c>
      <c r="L120" s="287"/>
      <c r="M120" s="287"/>
      <c r="N120" s="287">
        <f>ROUND(L120*K120,2)</f>
        <v>0</v>
      </c>
      <c r="O120" s="287"/>
      <c r="P120" s="287"/>
      <c r="Q120" s="287"/>
      <c r="R120" s="142"/>
      <c r="T120" s="143" t="s">
        <v>5</v>
      </c>
      <c r="U120" s="40" t="s">
        <v>35</v>
      </c>
      <c r="V120" s="144">
        <v>0.075</v>
      </c>
      <c r="W120" s="144">
        <f>V120*K120</f>
        <v>120</v>
      </c>
      <c r="X120" s="144">
        <v>0.001</v>
      </c>
      <c r="Y120" s="144">
        <f>X120*K120</f>
        <v>1.6</v>
      </c>
      <c r="Z120" s="144">
        <v>0</v>
      </c>
      <c r="AA120" s="145">
        <f>Z120*K120</f>
        <v>0</v>
      </c>
      <c r="AR120" s="17" t="s">
        <v>133</v>
      </c>
      <c r="AT120" s="17" t="s">
        <v>129</v>
      </c>
      <c r="AU120" s="17" t="s">
        <v>97</v>
      </c>
      <c r="AY120" s="17" t="s">
        <v>128</v>
      </c>
      <c r="BE120" s="146">
        <f>IF(U120="základní",N120,0)</f>
        <v>0</v>
      </c>
      <c r="BF120" s="146">
        <f>IF(U120="snížená",N120,0)</f>
        <v>0</v>
      </c>
      <c r="BG120" s="146">
        <f>IF(U120="zákl. přenesená",N120,0)</f>
        <v>0</v>
      </c>
      <c r="BH120" s="146">
        <f>IF(U120="sníž. přenesená",N120,0)</f>
        <v>0</v>
      </c>
      <c r="BI120" s="146">
        <f>IF(U120="nulová",N120,0)</f>
        <v>0</v>
      </c>
      <c r="BJ120" s="17" t="s">
        <v>77</v>
      </c>
      <c r="BK120" s="146">
        <f>ROUND(L120*K120,2)</f>
        <v>0</v>
      </c>
      <c r="BL120" s="17" t="s">
        <v>133</v>
      </c>
      <c r="BM120" s="17" t="s">
        <v>196</v>
      </c>
    </row>
    <row r="121" spans="2:65" s="1" customFormat="1" ht="22.5" customHeight="1">
      <c r="B121" s="137"/>
      <c r="C121" s="147" t="s">
        <v>140</v>
      </c>
      <c r="D121" s="147" t="s">
        <v>145</v>
      </c>
      <c r="E121" s="148" t="s">
        <v>197</v>
      </c>
      <c r="F121" s="297" t="s">
        <v>198</v>
      </c>
      <c r="G121" s="297"/>
      <c r="H121" s="297"/>
      <c r="I121" s="297"/>
      <c r="J121" s="149" t="s">
        <v>138</v>
      </c>
      <c r="K121" s="150">
        <v>1800</v>
      </c>
      <c r="L121" s="287"/>
      <c r="M121" s="287"/>
      <c r="N121" s="298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</v>
      </c>
      <c r="W121" s="144">
        <f>V121*K121</f>
        <v>0</v>
      </c>
      <c r="X121" s="144">
        <v>0.0007</v>
      </c>
      <c r="Y121" s="144">
        <f>X121*K121</f>
        <v>1.26</v>
      </c>
      <c r="Z121" s="144">
        <v>0</v>
      </c>
      <c r="AA121" s="145">
        <f>Z121*K121</f>
        <v>0</v>
      </c>
      <c r="AR121" s="17" t="s">
        <v>148</v>
      </c>
      <c r="AT121" s="17" t="s">
        <v>145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199</v>
      </c>
    </row>
    <row r="122" spans="2:63" s="9" customFormat="1" ht="29.85" customHeight="1">
      <c r="B122" s="126"/>
      <c r="C122" s="127"/>
      <c r="D122" s="136" t="s">
        <v>110</v>
      </c>
      <c r="E122" s="136"/>
      <c r="F122" s="136"/>
      <c r="G122" s="136"/>
      <c r="H122" s="136"/>
      <c r="I122" s="136"/>
      <c r="J122" s="136"/>
      <c r="K122" s="136"/>
      <c r="L122" s="136"/>
      <c r="M122" s="136"/>
      <c r="N122" s="294">
        <f>SUM(N123)</f>
        <v>0</v>
      </c>
      <c r="O122" s="295"/>
      <c r="P122" s="295"/>
      <c r="Q122" s="295"/>
      <c r="R122" s="129"/>
      <c r="T122" s="130"/>
      <c r="U122" s="127"/>
      <c r="V122" s="127"/>
      <c r="W122" s="131">
        <f>SUM(W123:W123)</f>
        <v>40</v>
      </c>
      <c r="X122" s="127"/>
      <c r="Y122" s="131">
        <f>SUM(Y123:Y123)</f>
        <v>0</v>
      </c>
      <c r="Z122" s="127"/>
      <c r="AA122" s="132">
        <f>SUM(AA123:AA123)</f>
        <v>0</v>
      </c>
      <c r="AR122" s="133" t="s">
        <v>77</v>
      </c>
      <c r="AT122" s="134" t="s">
        <v>69</v>
      </c>
      <c r="AU122" s="134" t="s">
        <v>77</v>
      </c>
      <c r="AY122" s="133" t="s">
        <v>128</v>
      </c>
      <c r="BK122" s="135">
        <f>SUM(BK123:BK123)</f>
        <v>0</v>
      </c>
    </row>
    <row r="123" spans="2:65" s="1" customFormat="1" ht="31.5" customHeight="1">
      <c r="B123" s="137"/>
      <c r="C123" s="138" t="s">
        <v>137</v>
      </c>
      <c r="D123" s="138" t="s">
        <v>129</v>
      </c>
      <c r="E123" s="139" t="s">
        <v>205</v>
      </c>
      <c r="F123" s="286" t="s">
        <v>261</v>
      </c>
      <c r="G123" s="286"/>
      <c r="H123" s="286"/>
      <c r="I123" s="286"/>
      <c r="J123" s="140" t="s">
        <v>138</v>
      </c>
      <c r="K123" s="141">
        <v>1600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 t="s">
        <v>5</v>
      </c>
      <c r="U123" s="40" t="s">
        <v>35</v>
      </c>
      <c r="V123" s="144">
        <v>0.025</v>
      </c>
      <c r="W123" s="144">
        <f>V123*K123</f>
        <v>40</v>
      </c>
      <c r="X123" s="144">
        <v>0</v>
      </c>
      <c r="Y123" s="144">
        <f>X123*K123</f>
        <v>0</v>
      </c>
      <c r="Z123" s="144">
        <v>0</v>
      </c>
      <c r="AA123" s="145">
        <f>Z123*K123</f>
        <v>0</v>
      </c>
      <c r="AR123" s="17" t="s">
        <v>133</v>
      </c>
      <c r="AT123" s="17" t="s">
        <v>129</v>
      </c>
      <c r="AU123" s="17" t="s">
        <v>97</v>
      </c>
      <c r="AY123" s="17" t="s">
        <v>128</v>
      </c>
      <c r="BE123" s="146">
        <f>IF(U123="základní",N123,0)</f>
        <v>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77</v>
      </c>
      <c r="BK123" s="146">
        <f>ROUND(L123*K123,2)</f>
        <v>0</v>
      </c>
      <c r="BL123" s="17" t="s">
        <v>133</v>
      </c>
      <c r="BM123" s="17" t="s">
        <v>206</v>
      </c>
    </row>
    <row r="124" spans="2:63" s="9" customFormat="1" ht="29.85" customHeight="1">
      <c r="B124" s="126"/>
      <c r="C124" s="127"/>
      <c r="D124" s="136" t="s">
        <v>112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294">
        <f>SUM(N125)</f>
        <v>0</v>
      </c>
      <c r="O124" s="295"/>
      <c r="P124" s="295"/>
      <c r="Q124" s="295"/>
      <c r="R124" s="129"/>
      <c r="T124" s="130"/>
      <c r="U124" s="127"/>
      <c r="V124" s="127"/>
      <c r="W124" s="131">
        <f>W125</f>
        <v>19.489800000000002</v>
      </c>
      <c r="X124" s="127"/>
      <c r="Y124" s="131">
        <f>Y125</f>
        <v>0</v>
      </c>
      <c r="Z124" s="127"/>
      <c r="AA124" s="132">
        <f>AA125</f>
        <v>0</v>
      </c>
      <c r="AR124" s="133" t="s">
        <v>77</v>
      </c>
      <c r="AT124" s="134" t="s">
        <v>69</v>
      </c>
      <c r="AU124" s="134" t="s">
        <v>77</v>
      </c>
      <c r="AY124" s="133" t="s">
        <v>128</v>
      </c>
      <c r="BK124" s="135">
        <f>BK125</f>
        <v>0</v>
      </c>
    </row>
    <row r="125" spans="2:65" s="1" customFormat="1" ht="31.5" customHeight="1">
      <c r="B125" s="137"/>
      <c r="C125" s="138" t="s">
        <v>148</v>
      </c>
      <c r="D125" s="138" t="s">
        <v>129</v>
      </c>
      <c r="E125" s="139" t="s">
        <v>207</v>
      </c>
      <c r="F125" s="286" t="s">
        <v>208</v>
      </c>
      <c r="G125" s="286"/>
      <c r="H125" s="286"/>
      <c r="I125" s="286"/>
      <c r="J125" s="140" t="s">
        <v>159</v>
      </c>
      <c r="K125" s="141">
        <v>295.3</v>
      </c>
      <c r="L125" s="287"/>
      <c r="M125" s="287"/>
      <c r="N125" s="287">
        <f>ROUND(L125*K125,2)</f>
        <v>0</v>
      </c>
      <c r="O125" s="287"/>
      <c r="P125" s="287"/>
      <c r="Q125" s="287"/>
      <c r="R125" s="142"/>
      <c r="T125" s="143" t="s">
        <v>5</v>
      </c>
      <c r="U125" s="151" t="s">
        <v>35</v>
      </c>
      <c r="V125" s="152">
        <v>0.066</v>
      </c>
      <c r="W125" s="152">
        <f>V125*K125</f>
        <v>19.489800000000002</v>
      </c>
      <c r="X125" s="152">
        <v>0</v>
      </c>
      <c r="Y125" s="152">
        <f>X125*K125</f>
        <v>0</v>
      </c>
      <c r="Z125" s="152">
        <v>0</v>
      </c>
      <c r="AA125" s="153">
        <f>Z125*K125</f>
        <v>0</v>
      </c>
      <c r="AR125" s="17" t="s">
        <v>133</v>
      </c>
      <c r="AT125" s="17" t="s">
        <v>129</v>
      </c>
      <c r="AU125" s="17" t="s">
        <v>97</v>
      </c>
      <c r="AY125" s="17" t="s">
        <v>128</v>
      </c>
      <c r="BE125" s="146">
        <f>IF(U125="základní",N125,0)</f>
        <v>0</v>
      </c>
      <c r="BF125" s="146">
        <f>IF(U125="snížená",N125,0)</f>
        <v>0</v>
      </c>
      <c r="BG125" s="146">
        <f>IF(U125="zákl. přenesená",N125,0)</f>
        <v>0</v>
      </c>
      <c r="BH125" s="146">
        <f>IF(U125="sníž. přenesená",N125,0)</f>
        <v>0</v>
      </c>
      <c r="BI125" s="146">
        <f>IF(U125="nulová",N125,0)</f>
        <v>0</v>
      </c>
      <c r="BJ125" s="17" t="s">
        <v>77</v>
      </c>
      <c r="BK125" s="146">
        <f>ROUND(L125*K125,2)</f>
        <v>0</v>
      </c>
      <c r="BL125" s="17" t="s">
        <v>133</v>
      </c>
      <c r="BM125" s="17" t="s">
        <v>209</v>
      </c>
    </row>
    <row r="126" spans="2:18" s="1" customFormat="1" ht="6.95" customHeight="1"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7"/>
    </row>
  </sheetData>
  <mergeCells count="79">
    <mergeCell ref="N122:Q122"/>
    <mergeCell ref="N124:Q124"/>
    <mergeCell ref="F125:I125"/>
    <mergeCell ref="L125:M125"/>
    <mergeCell ref="N125:Q125"/>
    <mergeCell ref="F123:I123"/>
    <mergeCell ref="L123:M123"/>
    <mergeCell ref="N123:Q123"/>
    <mergeCell ref="N119:Q119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5:Q115"/>
    <mergeCell ref="N116:Q116"/>
    <mergeCell ref="F117:I117"/>
    <mergeCell ref="L117:M117"/>
    <mergeCell ref="N117:Q117"/>
    <mergeCell ref="N118:Q118"/>
    <mergeCell ref="N114:Q114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N93:Q93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E24:L24"/>
    <mergeCell ref="M27:P27"/>
    <mergeCell ref="C76:Q76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M28:P28"/>
    <mergeCell ref="O17:P17"/>
    <mergeCell ref="O18:P18"/>
    <mergeCell ref="O20:P20"/>
    <mergeCell ref="O21:P21"/>
    <mergeCell ref="F7:P7"/>
    <mergeCell ref="O9:P9"/>
    <mergeCell ref="O11:P11"/>
    <mergeCell ref="O12:P12"/>
    <mergeCell ref="O14:P14"/>
    <mergeCell ref="O15:P15"/>
    <mergeCell ref="H1:K1"/>
    <mergeCell ref="C2:Q2"/>
    <mergeCell ref="S2:AC2"/>
    <mergeCell ref="C4:Q4"/>
    <mergeCell ref="F6:P6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7"/>
  <sheetViews>
    <sheetView workbookViewId="0" topLeftCell="A109">
      <selection activeCell="L118" sqref="L118:M118"/>
    </sheetView>
  </sheetViews>
  <sheetFormatPr defaultColWidth="9.33203125" defaultRowHeight="13.5"/>
  <cols>
    <col min="1" max="1" width="8.33203125" style="169" customWidth="1"/>
    <col min="2" max="2" width="1.66796875" style="169" customWidth="1"/>
    <col min="3" max="3" width="4.16015625" style="169" customWidth="1"/>
    <col min="4" max="4" width="4.33203125" style="169" customWidth="1"/>
    <col min="5" max="5" width="17.16015625" style="169" customWidth="1"/>
    <col min="6" max="7" width="11.16015625" style="169" customWidth="1"/>
    <col min="8" max="8" width="12.5" style="169" customWidth="1"/>
    <col min="9" max="9" width="7" style="169" customWidth="1"/>
    <col min="10" max="10" width="5.16015625" style="169" customWidth="1"/>
    <col min="11" max="11" width="11.5" style="169" customWidth="1"/>
    <col min="12" max="12" width="12" style="169" customWidth="1"/>
    <col min="13" max="14" width="6" style="169" customWidth="1"/>
    <col min="15" max="15" width="2" style="169" customWidth="1"/>
    <col min="16" max="16" width="15" style="169" customWidth="1"/>
    <col min="17" max="17" width="4.16015625" style="169" customWidth="1"/>
    <col min="18" max="18" width="1.66796875" style="169" customWidth="1"/>
    <col min="19" max="19" width="16.83203125" style="169" customWidth="1"/>
    <col min="20" max="20" width="29.66015625" style="169" hidden="1" customWidth="1"/>
    <col min="21" max="21" width="16.33203125" style="169" hidden="1" customWidth="1"/>
    <col min="22" max="22" width="12.33203125" style="169" hidden="1" customWidth="1"/>
    <col min="23" max="23" width="16.33203125" style="169" hidden="1" customWidth="1"/>
    <col min="24" max="24" width="12.16015625" style="169" hidden="1" customWidth="1"/>
    <col min="25" max="25" width="15" style="169" hidden="1" customWidth="1"/>
    <col min="26" max="26" width="11" style="169" hidden="1" customWidth="1"/>
    <col min="27" max="27" width="15" style="169" hidden="1" customWidth="1"/>
    <col min="28" max="28" width="16.33203125" style="169" hidden="1" customWidth="1"/>
    <col min="29" max="29" width="11" style="169" customWidth="1"/>
    <col min="30" max="30" width="15" style="169" customWidth="1"/>
    <col min="31" max="31" width="16.33203125" style="169" customWidth="1"/>
    <col min="32" max="16384" width="9.33203125" style="169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78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2:18" ht="6.95" customHeight="1">
      <c r="B5" s="2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22"/>
    </row>
    <row r="6" spans="2:18" ht="25.35" customHeight="1">
      <c r="B6" s="21"/>
      <c r="C6" s="171"/>
      <c r="D6" s="177" t="s">
        <v>17</v>
      </c>
      <c r="E6" s="171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171"/>
      <c r="R6" s="22"/>
    </row>
    <row r="7" spans="2:18" s="1" customFormat="1" ht="32.85" customHeight="1">
      <c r="B7" s="31"/>
      <c r="C7" s="176"/>
      <c r="D7" s="27" t="s">
        <v>99</v>
      </c>
      <c r="E7" s="176"/>
      <c r="F7" s="283" t="s">
        <v>262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176"/>
      <c r="R7" s="33"/>
    </row>
    <row r="8" spans="2:18" s="1" customFormat="1" ht="14.45" customHeight="1">
      <c r="B8" s="31"/>
      <c r="C8" s="176"/>
      <c r="D8" s="177" t="s">
        <v>18</v>
      </c>
      <c r="E8" s="176"/>
      <c r="F8" s="174" t="s">
        <v>5</v>
      </c>
      <c r="G8" s="176"/>
      <c r="H8" s="176"/>
      <c r="I8" s="176"/>
      <c r="J8" s="176"/>
      <c r="K8" s="176"/>
      <c r="L8" s="176"/>
      <c r="M8" s="177" t="s">
        <v>19</v>
      </c>
      <c r="N8" s="176"/>
      <c r="O8" s="174" t="s">
        <v>5</v>
      </c>
      <c r="P8" s="176"/>
      <c r="Q8" s="176"/>
      <c r="R8" s="33"/>
    </row>
    <row r="9" spans="2:18" s="1" customFormat="1" ht="14.45" customHeight="1">
      <c r="B9" s="31"/>
      <c r="C9" s="176"/>
      <c r="D9" s="177" t="s">
        <v>20</v>
      </c>
      <c r="E9" s="176"/>
      <c r="F9" s="174" t="s">
        <v>21</v>
      </c>
      <c r="G9" s="176"/>
      <c r="H9" s="176"/>
      <c r="I9" s="176"/>
      <c r="J9" s="176"/>
      <c r="K9" s="176"/>
      <c r="L9" s="176"/>
      <c r="M9" s="177" t="s">
        <v>22</v>
      </c>
      <c r="N9" s="176"/>
      <c r="O9" s="299">
        <f>'Rekapitulace stavby'!AN8</f>
        <v>42989</v>
      </c>
      <c r="P9" s="299"/>
      <c r="Q9" s="176"/>
      <c r="R9" s="33"/>
    </row>
    <row r="10" spans="2:18" s="1" customFormat="1" ht="10.9" customHeight="1">
      <c r="B10" s="31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33"/>
    </row>
    <row r="11" spans="2:18" s="1" customFormat="1" ht="14.45" customHeight="1">
      <c r="B11" s="31"/>
      <c r="C11" s="176"/>
      <c r="D11" s="177" t="s">
        <v>23</v>
      </c>
      <c r="E11" s="176"/>
      <c r="F11" s="176"/>
      <c r="G11" s="176"/>
      <c r="H11" s="176"/>
      <c r="I11" s="176"/>
      <c r="J11" s="176"/>
      <c r="K11" s="176"/>
      <c r="L11" s="176"/>
      <c r="M11" s="177" t="s">
        <v>24</v>
      </c>
      <c r="N11" s="176"/>
      <c r="O11" s="268" t="str">
        <f>IF('Rekapitulace stavby'!AN10="","",'Rekapitulace stavby'!AN10)</f>
        <v/>
      </c>
      <c r="P11" s="268"/>
      <c r="Q11" s="176"/>
      <c r="R11" s="33"/>
    </row>
    <row r="12" spans="2:18" s="1" customFormat="1" ht="18" customHeight="1">
      <c r="B12" s="31"/>
      <c r="C12" s="176"/>
      <c r="D12" s="176"/>
      <c r="E12" s="174" t="str">
        <f>IF('Rekapitulace stavby'!E11="","",'Rekapitulace stavby'!E11)</f>
        <v xml:space="preserve"> </v>
      </c>
      <c r="F12" s="176"/>
      <c r="G12" s="176"/>
      <c r="H12" s="176"/>
      <c r="I12" s="176"/>
      <c r="J12" s="176"/>
      <c r="K12" s="176"/>
      <c r="L12" s="176"/>
      <c r="M12" s="177" t="s">
        <v>25</v>
      </c>
      <c r="N12" s="176"/>
      <c r="O12" s="268" t="str">
        <f>IF('Rekapitulace stavby'!AN11="","",'Rekapitulace stavby'!AN11)</f>
        <v/>
      </c>
      <c r="P12" s="268"/>
      <c r="Q12" s="176"/>
      <c r="R12" s="33"/>
    </row>
    <row r="13" spans="2:18" s="1" customFormat="1" ht="6.95" customHeight="1">
      <c r="B13" s="31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33"/>
    </row>
    <row r="14" spans="2:18" s="1" customFormat="1" ht="14.45" customHeight="1">
      <c r="B14" s="31"/>
      <c r="C14" s="176"/>
      <c r="D14" s="177" t="s">
        <v>26</v>
      </c>
      <c r="E14" s="176"/>
      <c r="F14" s="176"/>
      <c r="G14" s="176"/>
      <c r="H14" s="176"/>
      <c r="I14" s="176"/>
      <c r="J14" s="176"/>
      <c r="K14" s="176"/>
      <c r="L14" s="176"/>
      <c r="M14" s="177" t="s">
        <v>24</v>
      </c>
      <c r="N14" s="176"/>
      <c r="O14" s="268" t="str">
        <f>IF('Rekapitulace stavby'!AN13="","",'Rekapitulace stavby'!AN13)</f>
        <v/>
      </c>
      <c r="P14" s="268"/>
      <c r="Q14" s="176"/>
      <c r="R14" s="33"/>
    </row>
    <row r="15" spans="2:18" s="1" customFormat="1" ht="18" customHeight="1">
      <c r="B15" s="31"/>
      <c r="C15" s="176"/>
      <c r="D15" s="176"/>
      <c r="E15" s="174" t="str">
        <f>IF('Rekapitulace stavby'!E14="","",'Rekapitulace stavby'!E14)</f>
        <v/>
      </c>
      <c r="F15" s="176"/>
      <c r="G15" s="176"/>
      <c r="H15" s="176"/>
      <c r="I15" s="176"/>
      <c r="J15" s="176"/>
      <c r="K15" s="176"/>
      <c r="L15" s="176"/>
      <c r="M15" s="177" t="s">
        <v>25</v>
      </c>
      <c r="N15" s="176"/>
      <c r="O15" s="268" t="str">
        <f>IF('Rekapitulace stavby'!AN14="","",'Rekapitulace stavby'!AN14)</f>
        <v/>
      </c>
      <c r="P15" s="268"/>
      <c r="Q15" s="176"/>
      <c r="R15" s="33"/>
    </row>
    <row r="16" spans="2:18" s="1" customFormat="1" ht="6.95" customHeight="1">
      <c r="B16" s="31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33"/>
    </row>
    <row r="17" spans="2:18" s="1" customFormat="1" ht="14.45" customHeight="1">
      <c r="B17" s="31"/>
      <c r="C17" s="176"/>
      <c r="D17" s="177" t="s">
        <v>27</v>
      </c>
      <c r="E17" s="176"/>
      <c r="F17" s="176"/>
      <c r="G17" s="176"/>
      <c r="H17" s="176"/>
      <c r="I17" s="176"/>
      <c r="J17" s="176"/>
      <c r="K17" s="176"/>
      <c r="L17" s="176"/>
      <c r="M17" s="177" t="s">
        <v>24</v>
      </c>
      <c r="N17" s="176"/>
      <c r="O17" s="268" t="str">
        <f>IF('Rekapitulace stavby'!AN16="","",'Rekapitulace stavby'!AN16)</f>
        <v/>
      </c>
      <c r="P17" s="268"/>
      <c r="Q17" s="176"/>
      <c r="R17" s="33"/>
    </row>
    <row r="18" spans="2:18" s="1" customFormat="1" ht="18" customHeight="1">
      <c r="B18" s="31"/>
      <c r="C18" s="176"/>
      <c r="D18" s="176"/>
      <c r="E18" s="174" t="str">
        <f>IF('Rekapitulace stavby'!E17="","",'Rekapitulace stavby'!E17)</f>
        <v xml:space="preserve"> </v>
      </c>
      <c r="F18" s="176"/>
      <c r="G18" s="176"/>
      <c r="H18" s="176"/>
      <c r="I18" s="176"/>
      <c r="J18" s="176"/>
      <c r="K18" s="176"/>
      <c r="L18" s="176"/>
      <c r="M18" s="177" t="s">
        <v>25</v>
      </c>
      <c r="N18" s="176"/>
      <c r="O18" s="268" t="str">
        <f>IF('Rekapitulace stavby'!AN17="","",'Rekapitulace stavby'!AN17)</f>
        <v/>
      </c>
      <c r="P18" s="268"/>
      <c r="Q18" s="176"/>
      <c r="R18" s="33"/>
    </row>
    <row r="19" spans="2:18" s="1" customFormat="1" ht="6.95" customHeight="1">
      <c r="B19" s="31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33"/>
    </row>
    <row r="20" spans="2:18" s="1" customFormat="1" ht="14.45" customHeight="1">
      <c r="B20" s="31"/>
      <c r="C20" s="176"/>
      <c r="D20" s="177" t="s">
        <v>29</v>
      </c>
      <c r="E20" s="176"/>
      <c r="F20" s="176"/>
      <c r="G20" s="176"/>
      <c r="H20" s="176"/>
      <c r="I20" s="176"/>
      <c r="J20" s="176"/>
      <c r="K20" s="176"/>
      <c r="L20" s="176"/>
      <c r="M20" s="177" t="s">
        <v>24</v>
      </c>
      <c r="N20" s="176"/>
      <c r="O20" s="268" t="str">
        <f>IF('Rekapitulace stavby'!AN19="","",'Rekapitulace stavby'!AN19)</f>
        <v/>
      </c>
      <c r="P20" s="268"/>
      <c r="Q20" s="176"/>
      <c r="R20" s="33"/>
    </row>
    <row r="21" spans="2:18" s="1" customFormat="1" ht="18" customHeight="1">
      <c r="B21" s="31"/>
      <c r="C21" s="176"/>
      <c r="D21" s="176"/>
      <c r="E21" s="174" t="str">
        <f>IF('Rekapitulace stavby'!E20="","",'Rekapitulace stavby'!E20)</f>
        <v xml:space="preserve"> </v>
      </c>
      <c r="F21" s="176"/>
      <c r="G21" s="176"/>
      <c r="H21" s="176"/>
      <c r="I21" s="176"/>
      <c r="J21" s="176"/>
      <c r="K21" s="176"/>
      <c r="L21" s="176"/>
      <c r="M21" s="177" t="s">
        <v>25</v>
      </c>
      <c r="N21" s="176"/>
      <c r="O21" s="268" t="str">
        <f>IF('Rekapitulace stavby'!AN20="","",'Rekapitulace stavby'!AN20)</f>
        <v/>
      </c>
      <c r="P21" s="268"/>
      <c r="Q21" s="176"/>
      <c r="R21" s="33"/>
    </row>
    <row r="22" spans="2:18" s="1" customFormat="1" ht="6.95" customHeight="1">
      <c r="B22" s="31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33"/>
    </row>
    <row r="23" spans="2:18" s="1" customFormat="1" ht="14.45" customHeight="1">
      <c r="B23" s="31"/>
      <c r="C23" s="176"/>
      <c r="D23" s="177" t="s">
        <v>30</v>
      </c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33"/>
    </row>
    <row r="24" spans="2:18" s="1" customFormat="1" ht="22.5" customHeight="1">
      <c r="B24" s="31"/>
      <c r="C24" s="176"/>
      <c r="D24" s="176"/>
      <c r="E24" s="284" t="s">
        <v>5</v>
      </c>
      <c r="F24" s="284"/>
      <c r="G24" s="284"/>
      <c r="H24" s="284"/>
      <c r="I24" s="284"/>
      <c r="J24" s="284"/>
      <c r="K24" s="284"/>
      <c r="L24" s="284"/>
      <c r="M24" s="176"/>
      <c r="N24" s="176"/>
      <c r="O24" s="176"/>
      <c r="P24" s="176"/>
      <c r="Q24" s="176"/>
      <c r="R24" s="33"/>
    </row>
    <row r="25" spans="2:18" s="1" customFormat="1" ht="6.95" customHeight="1">
      <c r="B25" s="31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33"/>
    </row>
    <row r="26" spans="2:18" s="1" customFormat="1" ht="6.95" customHeight="1">
      <c r="B26" s="31"/>
      <c r="C26" s="17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76"/>
      <c r="R26" s="33"/>
    </row>
    <row r="27" spans="2:18" s="1" customFormat="1" ht="14.45" customHeight="1">
      <c r="B27" s="31"/>
      <c r="C27" s="176"/>
      <c r="D27" s="102" t="s">
        <v>101</v>
      </c>
      <c r="E27" s="176"/>
      <c r="F27" s="176"/>
      <c r="G27" s="176"/>
      <c r="H27" s="176"/>
      <c r="I27" s="176"/>
      <c r="J27" s="176"/>
      <c r="K27" s="176"/>
      <c r="L27" s="176"/>
      <c r="M27" s="254">
        <f>N88</f>
        <v>0</v>
      </c>
      <c r="N27" s="254"/>
      <c r="O27" s="254"/>
      <c r="P27" s="254"/>
      <c r="Q27" s="176"/>
      <c r="R27" s="33"/>
    </row>
    <row r="28" spans="2:18" s="1" customFormat="1" ht="14.45" customHeight="1">
      <c r="B28" s="31"/>
      <c r="C28" s="176"/>
      <c r="D28" s="30" t="s">
        <v>102</v>
      </c>
      <c r="E28" s="176"/>
      <c r="F28" s="176"/>
      <c r="G28" s="176"/>
      <c r="H28" s="176"/>
      <c r="I28" s="176"/>
      <c r="J28" s="176"/>
      <c r="K28" s="176"/>
      <c r="L28" s="176"/>
      <c r="M28" s="254">
        <f>N94</f>
        <v>0</v>
      </c>
      <c r="N28" s="254"/>
      <c r="O28" s="254"/>
      <c r="P28" s="254"/>
      <c r="Q28" s="176"/>
      <c r="R28" s="33"/>
    </row>
    <row r="29" spans="2:18" s="1" customFormat="1" ht="6.95" customHeight="1">
      <c r="B29" s="31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33"/>
    </row>
    <row r="30" spans="2:18" s="1" customFormat="1" ht="25.35" customHeight="1">
      <c r="B30" s="31"/>
      <c r="C30" s="176"/>
      <c r="D30" s="103" t="s">
        <v>33</v>
      </c>
      <c r="E30" s="176"/>
      <c r="F30" s="176"/>
      <c r="G30" s="176"/>
      <c r="H30" s="176"/>
      <c r="I30" s="176"/>
      <c r="J30" s="176"/>
      <c r="K30" s="176"/>
      <c r="L30" s="176"/>
      <c r="M30" s="316">
        <f>ROUND(M27+M28,2)</f>
        <v>0</v>
      </c>
      <c r="N30" s="304"/>
      <c r="O30" s="304"/>
      <c r="P30" s="304"/>
      <c r="Q30" s="176"/>
      <c r="R30" s="33"/>
    </row>
    <row r="31" spans="2:18" s="1" customFormat="1" ht="6.95" customHeight="1">
      <c r="B31" s="31"/>
      <c r="C31" s="17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76"/>
      <c r="R31" s="33"/>
    </row>
    <row r="32" spans="2:18" s="1" customFormat="1" ht="14.45" customHeight="1">
      <c r="B32" s="31"/>
      <c r="C32" s="176"/>
      <c r="D32" s="172" t="s">
        <v>34</v>
      </c>
      <c r="E32" s="172" t="s">
        <v>35</v>
      </c>
      <c r="F32" s="173">
        <v>0.21</v>
      </c>
      <c r="G32" s="104" t="s">
        <v>36</v>
      </c>
      <c r="H32" s="315">
        <f>M30</f>
        <v>0</v>
      </c>
      <c r="I32" s="304"/>
      <c r="J32" s="304"/>
      <c r="K32" s="176"/>
      <c r="L32" s="176"/>
      <c r="M32" s="315">
        <f>H32/100*21</f>
        <v>0</v>
      </c>
      <c r="N32" s="304"/>
      <c r="O32" s="304"/>
      <c r="P32" s="304"/>
      <c r="Q32" s="176"/>
      <c r="R32" s="33"/>
    </row>
    <row r="33" spans="2:18" s="1" customFormat="1" ht="14.45" customHeight="1">
      <c r="B33" s="31"/>
      <c r="C33" s="176"/>
      <c r="D33" s="176"/>
      <c r="E33" s="172" t="s">
        <v>37</v>
      </c>
      <c r="F33" s="173">
        <v>0.15</v>
      </c>
      <c r="G33" s="104" t="s">
        <v>36</v>
      </c>
      <c r="H33" s="315">
        <f>ROUND((SUM(BF94:BF95)+SUM(BF113:BF126)),2)</f>
        <v>0</v>
      </c>
      <c r="I33" s="304"/>
      <c r="J33" s="304"/>
      <c r="K33" s="176"/>
      <c r="L33" s="176"/>
      <c r="M33" s="315">
        <f>ROUND(ROUND((SUM(BF94:BF95)+SUM(BF113:BF126)),2)*F33,2)</f>
        <v>0</v>
      </c>
      <c r="N33" s="304"/>
      <c r="O33" s="304"/>
      <c r="P33" s="304"/>
      <c r="Q33" s="176"/>
      <c r="R33" s="33"/>
    </row>
    <row r="34" spans="2:18" s="1" customFormat="1" ht="14.45" customHeight="1" hidden="1">
      <c r="B34" s="31"/>
      <c r="C34" s="176"/>
      <c r="D34" s="176"/>
      <c r="E34" s="172" t="s">
        <v>38</v>
      </c>
      <c r="F34" s="173">
        <v>0.21</v>
      </c>
      <c r="G34" s="104" t="s">
        <v>36</v>
      </c>
      <c r="H34" s="315">
        <f>ROUND((SUM(BG94:BG95)+SUM(BG113:BG126)),2)</f>
        <v>0</v>
      </c>
      <c r="I34" s="304"/>
      <c r="J34" s="304"/>
      <c r="K34" s="176"/>
      <c r="L34" s="176"/>
      <c r="M34" s="315">
        <v>0</v>
      </c>
      <c r="N34" s="304"/>
      <c r="O34" s="304"/>
      <c r="P34" s="304"/>
      <c r="Q34" s="176"/>
      <c r="R34" s="33"/>
    </row>
    <row r="35" spans="2:18" s="1" customFormat="1" ht="14.45" customHeight="1" hidden="1">
      <c r="B35" s="31"/>
      <c r="C35" s="176"/>
      <c r="D35" s="176"/>
      <c r="E35" s="172" t="s">
        <v>39</v>
      </c>
      <c r="F35" s="173">
        <v>0.15</v>
      </c>
      <c r="G35" s="104" t="s">
        <v>36</v>
      </c>
      <c r="H35" s="315">
        <f>ROUND((SUM(BH94:BH95)+SUM(BH113:BH126)),2)</f>
        <v>0</v>
      </c>
      <c r="I35" s="304"/>
      <c r="J35" s="304"/>
      <c r="K35" s="176"/>
      <c r="L35" s="176"/>
      <c r="M35" s="315">
        <v>0</v>
      </c>
      <c r="N35" s="304"/>
      <c r="O35" s="304"/>
      <c r="P35" s="304"/>
      <c r="Q35" s="176"/>
      <c r="R35" s="33"/>
    </row>
    <row r="36" spans="2:18" s="1" customFormat="1" ht="14.45" customHeight="1" hidden="1">
      <c r="B36" s="31"/>
      <c r="C36" s="176"/>
      <c r="D36" s="176"/>
      <c r="E36" s="172" t="s">
        <v>40</v>
      </c>
      <c r="F36" s="173">
        <v>0</v>
      </c>
      <c r="G36" s="104" t="s">
        <v>36</v>
      </c>
      <c r="H36" s="315">
        <f>ROUND((SUM(BI94:BI95)+SUM(BI113:BI126)),2)</f>
        <v>0</v>
      </c>
      <c r="I36" s="304"/>
      <c r="J36" s="304"/>
      <c r="K36" s="176"/>
      <c r="L36" s="176"/>
      <c r="M36" s="315">
        <v>0</v>
      </c>
      <c r="N36" s="304"/>
      <c r="O36" s="304"/>
      <c r="P36" s="304"/>
      <c r="Q36" s="176"/>
      <c r="R36" s="33"/>
    </row>
    <row r="37" spans="2:18" s="1" customFormat="1" ht="6.95" customHeight="1">
      <c r="B37" s="31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33"/>
    </row>
    <row r="38" spans="2:18" s="1" customFormat="1" ht="25.35" customHeight="1">
      <c r="B38" s="31"/>
      <c r="C38" s="18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80"/>
      <c r="R38" s="33"/>
    </row>
    <row r="39" spans="2:18" s="1" customFormat="1" ht="14.45" customHeight="1">
      <c r="B39" s="31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33"/>
    </row>
    <row r="40" spans="2:18" s="1" customFormat="1" ht="14.45" customHeight="1">
      <c r="B40" s="31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33"/>
    </row>
    <row r="41" spans="2:18" ht="13.5">
      <c r="B41" s="2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22"/>
    </row>
    <row r="42" spans="2:18" ht="13.5">
      <c r="B42" s="2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22"/>
    </row>
    <row r="43" spans="2:18" ht="13.5">
      <c r="B43" s="2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22"/>
    </row>
    <row r="44" spans="2:18" ht="13.5">
      <c r="B44" s="2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22"/>
    </row>
    <row r="45" spans="2:18" ht="13.5">
      <c r="B45" s="2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22"/>
    </row>
    <row r="46" spans="2:18" ht="13.5">
      <c r="B46" s="2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22"/>
    </row>
    <row r="47" spans="2:18" ht="13.5">
      <c r="B47" s="2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22"/>
    </row>
    <row r="48" spans="2:18" ht="13.5">
      <c r="B48" s="2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22"/>
    </row>
    <row r="49" spans="2:18" ht="13.5">
      <c r="B49" s="2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22"/>
    </row>
    <row r="50" spans="2:18" s="1" customFormat="1" ht="15">
      <c r="B50" s="31"/>
      <c r="C50" s="176"/>
      <c r="D50" s="46" t="s">
        <v>44</v>
      </c>
      <c r="E50" s="47"/>
      <c r="F50" s="47"/>
      <c r="G50" s="47"/>
      <c r="H50" s="48"/>
      <c r="I50" s="176"/>
      <c r="J50" s="46" t="s">
        <v>45</v>
      </c>
      <c r="K50" s="47"/>
      <c r="L50" s="47"/>
      <c r="M50" s="47"/>
      <c r="N50" s="47"/>
      <c r="O50" s="47"/>
      <c r="P50" s="48"/>
      <c r="Q50" s="176"/>
      <c r="R50" s="33"/>
    </row>
    <row r="51" spans="2:18" ht="13.5">
      <c r="B51" s="21"/>
      <c r="C51" s="171"/>
      <c r="D51" s="49"/>
      <c r="E51" s="171"/>
      <c r="F51" s="171"/>
      <c r="G51" s="171"/>
      <c r="H51" s="50"/>
      <c r="I51" s="171"/>
      <c r="J51" s="49"/>
      <c r="K51" s="171"/>
      <c r="L51" s="171"/>
      <c r="M51" s="171"/>
      <c r="N51" s="171"/>
      <c r="O51" s="171"/>
      <c r="P51" s="50"/>
      <c r="Q51" s="171"/>
      <c r="R51" s="22"/>
    </row>
    <row r="52" spans="2:18" ht="13.5">
      <c r="B52" s="21"/>
      <c r="C52" s="171"/>
      <c r="D52" s="49"/>
      <c r="E52" s="171"/>
      <c r="F52" s="171"/>
      <c r="G52" s="171"/>
      <c r="H52" s="50"/>
      <c r="I52" s="171"/>
      <c r="J52" s="49"/>
      <c r="K52" s="171"/>
      <c r="L52" s="171"/>
      <c r="M52" s="171"/>
      <c r="N52" s="171"/>
      <c r="O52" s="171"/>
      <c r="P52" s="50"/>
      <c r="Q52" s="171"/>
      <c r="R52" s="22"/>
    </row>
    <row r="53" spans="2:18" ht="13.5">
      <c r="B53" s="21"/>
      <c r="C53" s="171"/>
      <c r="D53" s="49"/>
      <c r="E53" s="171"/>
      <c r="F53" s="171"/>
      <c r="G53" s="171"/>
      <c r="H53" s="50"/>
      <c r="I53" s="171"/>
      <c r="J53" s="49"/>
      <c r="K53" s="171"/>
      <c r="L53" s="171"/>
      <c r="M53" s="171"/>
      <c r="N53" s="171"/>
      <c r="O53" s="171"/>
      <c r="P53" s="50"/>
      <c r="Q53" s="171"/>
      <c r="R53" s="22"/>
    </row>
    <row r="54" spans="2:18" ht="13.5">
      <c r="B54" s="21"/>
      <c r="C54" s="171"/>
      <c r="D54" s="49"/>
      <c r="E54" s="171"/>
      <c r="F54" s="171"/>
      <c r="G54" s="171"/>
      <c r="H54" s="50"/>
      <c r="I54" s="171"/>
      <c r="J54" s="49"/>
      <c r="K54" s="171"/>
      <c r="L54" s="171"/>
      <c r="M54" s="171"/>
      <c r="N54" s="171"/>
      <c r="O54" s="171"/>
      <c r="P54" s="50"/>
      <c r="Q54" s="171"/>
      <c r="R54" s="22"/>
    </row>
    <row r="55" spans="2:18" ht="13.5">
      <c r="B55" s="21"/>
      <c r="C55" s="171"/>
      <c r="D55" s="49"/>
      <c r="E55" s="171"/>
      <c r="F55" s="171"/>
      <c r="G55" s="171"/>
      <c r="H55" s="50"/>
      <c r="I55" s="171"/>
      <c r="J55" s="49"/>
      <c r="K55" s="171"/>
      <c r="L55" s="171"/>
      <c r="M55" s="171"/>
      <c r="N55" s="171"/>
      <c r="O55" s="171"/>
      <c r="P55" s="50"/>
      <c r="Q55" s="171"/>
      <c r="R55" s="22"/>
    </row>
    <row r="56" spans="2:18" ht="13.5">
      <c r="B56" s="21"/>
      <c r="C56" s="171"/>
      <c r="D56" s="49"/>
      <c r="E56" s="171"/>
      <c r="F56" s="171"/>
      <c r="G56" s="171"/>
      <c r="H56" s="50"/>
      <c r="I56" s="171"/>
      <c r="J56" s="49"/>
      <c r="K56" s="171"/>
      <c r="L56" s="171"/>
      <c r="M56" s="171"/>
      <c r="N56" s="171"/>
      <c r="O56" s="171"/>
      <c r="P56" s="50"/>
      <c r="Q56" s="171"/>
      <c r="R56" s="22"/>
    </row>
    <row r="57" spans="2:18" ht="13.5">
      <c r="B57" s="21"/>
      <c r="C57" s="171"/>
      <c r="D57" s="49"/>
      <c r="E57" s="171"/>
      <c r="F57" s="171"/>
      <c r="G57" s="171"/>
      <c r="H57" s="50"/>
      <c r="I57" s="171"/>
      <c r="J57" s="49"/>
      <c r="K57" s="171"/>
      <c r="L57" s="171"/>
      <c r="M57" s="171"/>
      <c r="N57" s="171"/>
      <c r="O57" s="171"/>
      <c r="P57" s="50"/>
      <c r="Q57" s="171"/>
      <c r="R57" s="22"/>
    </row>
    <row r="58" spans="2:18" ht="13.5">
      <c r="B58" s="21"/>
      <c r="C58" s="171"/>
      <c r="D58" s="49"/>
      <c r="E58" s="171"/>
      <c r="F58" s="171"/>
      <c r="G58" s="171"/>
      <c r="H58" s="50"/>
      <c r="I58" s="171"/>
      <c r="J58" s="49"/>
      <c r="K58" s="171"/>
      <c r="L58" s="171"/>
      <c r="M58" s="171"/>
      <c r="N58" s="171"/>
      <c r="O58" s="171"/>
      <c r="P58" s="50"/>
      <c r="Q58" s="171"/>
      <c r="R58" s="22"/>
    </row>
    <row r="59" spans="2:18" s="1" customFormat="1" ht="15">
      <c r="B59" s="31"/>
      <c r="C59" s="176"/>
      <c r="D59" s="51" t="s">
        <v>46</v>
      </c>
      <c r="E59" s="52"/>
      <c r="F59" s="52"/>
      <c r="G59" s="53" t="s">
        <v>47</v>
      </c>
      <c r="H59" s="54"/>
      <c r="I59" s="176"/>
      <c r="J59" s="51" t="s">
        <v>46</v>
      </c>
      <c r="K59" s="52"/>
      <c r="L59" s="52"/>
      <c r="M59" s="52"/>
      <c r="N59" s="53" t="s">
        <v>47</v>
      </c>
      <c r="O59" s="52"/>
      <c r="P59" s="54"/>
      <c r="Q59" s="176"/>
      <c r="R59" s="33"/>
    </row>
    <row r="60" spans="2:18" ht="13.5">
      <c r="B60" s="2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22"/>
    </row>
    <row r="61" spans="2:18" s="1" customFormat="1" ht="15">
      <c r="B61" s="31"/>
      <c r="C61" s="176"/>
      <c r="D61" s="46" t="s">
        <v>48</v>
      </c>
      <c r="E61" s="47"/>
      <c r="F61" s="47"/>
      <c r="G61" s="47"/>
      <c r="H61" s="48"/>
      <c r="I61" s="176"/>
      <c r="J61" s="46" t="s">
        <v>49</v>
      </c>
      <c r="K61" s="47"/>
      <c r="L61" s="47"/>
      <c r="M61" s="47"/>
      <c r="N61" s="47"/>
      <c r="O61" s="47"/>
      <c r="P61" s="48"/>
      <c r="Q61" s="176"/>
      <c r="R61" s="33"/>
    </row>
    <row r="62" spans="2:18" ht="13.5">
      <c r="B62" s="21"/>
      <c r="C62" s="171"/>
      <c r="D62" s="49"/>
      <c r="E62" s="171"/>
      <c r="F62" s="171"/>
      <c r="G62" s="171"/>
      <c r="H62" s="50"/>
      <c r="I62" s="171"/>
      <c r="J62" s="49"/>
      <c r="K62" s="171"/>
      <c r="L62" s="171"/>
      <c r="M62" s="171"/>
      <c r="N62" s="171"/>
      <c r="O62" s="171"/>
      <c r="P62" s="50"/>
      <c r="Q62" s="171"/>
      <c r="R62" s="22"/>
    </row>
    <row r="63" spans="2:18" ht="13.5">
      <c r="B63" s="21"/>
      <c r="C63" s="171"/>
      <c r="D63" s="49"/>
      <c r="E63" s="171"/>
      <c r="F63" s="171"/>
      <c r="G63" s="171"/>
      <c r="H63" s="50"/>
      <c r="I63" s="171"/>
      <c r="J63" s="49"/>
      <c r="K63" s="171"/>
      <c r="L63" s="171"/>
      <c r="M63" s="171"/>
      <c r="N63" s="171"/>
      <c r="O63" s="171"/>
      <c r="P63" s="50"/>
      <c r="Q63" s="171"/>
      <c r="R63" s="22"/>
    </row>
    <row r="64" spans="2:18" ht="13.5">
      <c r="B64" s="21"/>
      <c r="C64" s="171"/>
      <c r="D64" s="49"/>
      <c r="E64" s="171"/>
      <c r="F64" s="171"/>
      <c r="G64" s="171"/>
      <c r="H64" s="50"/>
      <c r="I64" s="171"/>
      <c r="J64" s="49"/>
      <c r="K64" s="171"/>
      <c r="L64" s="171"/>
      <c r="M64" s="171"/>
      <c r="N64" s="171"/>
      <c r="O64" s="171"/>
      <c r="P64" s="50"/>
      <c r="Q64" s="171"/>
      <c r="R64" s="22"/>
    </row>
    <row r="65" spans="2:18" ht="13.5">
      <c r="B65" s="21"/>
      <c r="C65" s="171"/>
      <c r="D65" s="49"/>
      <c r="E65" s="171"/>
      <c r="F65" s="171"/>
      <c r="G65" s="171"/>
      <c r="H65" s="50"/>
      <c r="I65" s="171"/>
      <c r="J65" s="49"/>
      <c r="K65" s="171"/>
      <c r="L65" s="171"/>
      <c r="M65" s="171"/>
      <c r="N65" s="171"/>
      <c r="O65" s="171"/>
      <c r="P65" s="50"/>
      <c r="Q65" s="171"/>
      <c r="R65" s="22"/>
    </row>
    <row r="66" spans="2:18" ht="13.5">
      <c r="B66" s="21"/>
      <c r="C66" s="171"/>
      <c r="D66" s="49"/>
      <c r="E66" s="171"/>
      <c r="F66" s="171"/>
      <c r="G66" s="171"/>
      <c r="H66" s="50"/>
      <c r="I66" s="171"/>
      <c r="J66" s="49"/>
      <c r="K66" s="171"/>
      <c r="L66" s="171"/>
      <c r="M66" s="171"/>
      <c r="N66" s="171"/>
      <c r="O66" s="171"/>
      <c r="P66" s="50"/>
      <c r="Q66" s="171"/>
      <c r="R66" s="22"/>
    </row>
    <row r="67" spans="2:18" ht="13.5">
      <c r="B67" s="21"/>
      <c r="C67" s="171"/>
      <c r="D67" s="49"/>
      <c r="E67" s="171"/>
      <c r="F67" s="171"/>
      <c r="G67" s="171"/>
      <c r="H67" s="50"/>
      <c r="I67" s="171"/>
      <c r="J67" s="49"/>
      <c r="K67" s="171"/>
      <c r="L67" s="171"/>
      <c r="M67" s="171"/>
      <c r="N67" s="171"/>
      <c r="O67" s="171"/>
      <c r="P67" s="50"/>
      <c r="Q67" s="171"/>
      <c r="R67" s="22"/>
    </row>
    <row r="68" spans="2:18" ht="13.5">
      <c r="B68" s="21"/>
      <c r="C68" s="171"/>
      <c r="D68" s="49"/>
      <c r="E68" s="171"/>
      <c r="F68" s="171"/>
      <c r="G68" s="171"/>
      <c r="H68" s="50"/>
      <c r="I68" s="171"/>
      <c r="J68" s="49"/>
      <c r="K68" s="171"/>
      <c r="L68" s="171"/>
      <c r="M68" s="171"/>
      <c r="N68" s="171"/>
      <c r="O68" s="171"/>
      <c r="P68" s="50"/>
      <c r="Q68" s="171"/>
      <c r="R68" s="22"/>
    </row>
    <row r="69" spans="2:18" ht="13.5">
      <c r="B69" s="21"/>
      <c r="C69" s="171"/>
      <c r="D69" s="49"/>
      <c r="E69" s="171"/>
      <c r="F69" s="171"/>
      <c r="G69" s="171"/>
      <c r="H69" s="50"/>
      <c r="I69" s="171"/>
      <c r="J69" s="49"/>
      <c r="K69" s="171"/>
      <c r="L69" s="171"/>
      <c r="M69" s="171"/>
      <c r="N69" s="171"/>
      <c r="O69" s="171"/>
      <c r="P69" s="50"/>
      <c r="Q69" s="171"/>
      <c r="R69" s="22"/>
    </row>
    <row r="70" spans="2:18" s="1" customFormat="1" ht="15">
      <c r="B70" s="31"/>
      <c r="C70" s="176"/>
      <c r="D70" s="51" t="s">
        <v>46</v>
      </c>
      <c r="E70" s="52"/>
      <c r="F70" s="52"/>
      <c r="G70" s="53" t="s">
        <v>47</v>
      </c>
      <c r="H70" s="54"/>
      <c r="I70" s="176"/>
      <c r="J70" s="51" t="s">
        <v>46</v>
      </c>
      <c r="K70" s="52"/>
      <c r="L70" s="52"/>
      <c r="M70" s="52"/>
      <c r="N70" s="53" t="s">
        <v>47</v>
      </c>
      <c r="O70" s="52"/>
      <c r="P70" s="54"/>
      <c r="Q70" s="176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33"/>
    </row>
    <row r="78" spans="2:18" s="1" customFormat="1" ht="30" customHeight="1">
      <c r="B78" s="31"/>
      <c r="C78" s="177" t="s">
        <v>17</v>
      </c>
      <c r="D78" s="176"/>
      <c r="E78" s="176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176"/>
      <c r="R78" s="33"/>
    </row>
    <row r="79" spans="2:18" s="1" customFormat="1" ht="36.95" customHeight="1">
      <c r="B79" s="31"/>
      <c r="C79" s="65" t="s">
        <v>99</v>
      </c>
      <c r="D79" s="176"/>
      <c r="E79" s="176"/>
      <c r="F79" s="276" t="str">
        <f>F7</f>
        <v>07 Oprava šachet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176"/>
      <c r="R79" s="33"/>
    </row>
    <row r="80" spans="2:18" s="1" customFormat="1" ht="6.95" customHeight="1">
      <c r="B80" s="31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33"/>
    </row>
    <row r="81" spans="2:18" s="1" customFormat="1" ht="18" customHeight="1">
      <c r="B81" s="31"/>
      <c r="C81" s="177" t="s">
        <v>20</v>
      </c>
      <c r="D81" s="176"/>
      <c r="E81" s="176"/>
      <c r="F81" s="174" t="str">
        <f>F9</f>
        <v xml:space="preserve"> </v>
      </c>
      <c r="G81" s="176"/>
      <c r="H81" s="176"/>
      <c r="I81" s="176"/>
      <c r="J81" s="176"/>
      <c r="K81" s="177" t="s">
        <v>22</v>
      </c>
      <c r="L81" s="176"/>
      <c r="M81" s="299">
        <f>IF(O9="","",O9)</f>
        <v>42989</v>
      </c>
      <c r="N81" s="299"/>
      <c r="O81" s="299"/>
      <c r="P81" s="299"/>
      <c r="Q81" s="176"/>
      <c r="R81" s="33"/>
    </row>
    <row r="82" spans="2:18" s="1" customFormat="1" ht="6.95" customHeight="1">
      <c r="B82" s="31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33"/>
    </row>
    <row r="83" spans="2:18" s="1" customFormat="1" ht="15">
      <c r="B83" s="31"/>
      <c r="C83" s="177" t="s">
        <v>23</v>
      </c>
      <c r="D83" s="176"/>
      <c r="E83" s="176"/>
      <c r="F83" s="174" t="str">
        <f>E12</f>
        <v xml:space="preserve"> </v>
      </c>
      <c r="G83" s="176"/>
      <c r="H83" s="176"/>
      <c r="I83" s="176"/>
      <c r="J83" s="176"/>
      <c r="K83" s="177" t="s">
        <v>27</v>
      </c>
      <c r="L83" s="176"/>
      <c r="M83" s="268" t="str">
        <f>E18</f>
        <v xml:space="preserve"> </v>
      </c>
      <c r="N83" s="268"/>
      <c r="O83" s="268"/>
      <c r="P83" s="268"/>
      <c r="Q83" s="268"/>
      <c r="R83" s="33"/>
    </row>
    <row r="84" spans="2:18" s="1" customFormat="1" ht="14.45" customHeight="1">
      <c r="B84" s="31"/>
      <c r="C84" s="177" t="s">
        <v>26</v>
      </c>
      <c r="D84" s="176"/>
      <c r="E84" s="176"/>
      <c r="F84" s="174" t="str">
        <f>IF(E15="","",E15)</f>
        <v/>
      </c>
      <c r="G84" s="176"/>
      <c r="H84" s="176"/>
      <c r="I84" s="176"/>
      <c r="J84" s="176"/>
      <c r="K84" s="177" t="s">
        <v>29</v>
      </c>
      <c r="L84" s="176"/>
      <c r="M84" s="268" t="str">
        <f>E21</f>
        <v xml:space="preserve"> </v>
      </c>
      <c r="N84" s="268"/>
      <c r="O84" s="268"/>
      <c r="P84" s="268"/>
      <c r="Q84" s="268"/>
      <c r="R84" s="33"/>
    </row>
    <row r="85" spans="2:18" s="1" customFormat="1" ht="10.35" customHeight="1">
      <c r="B85" s="31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33"/>
    </row>
    <row r="86" spans="2:18" s="1" customFormat="1" ht="29.25" customHeight="1">
      <c r="B86" s="31"/>
      <c r="C86" s="310" t="s">
        <v>104</v>
      </c>
      <c r="D86" s="311"/>
      <c r="E86" s="311"/>
      <c r="F86" s="311"/>
      <c r="G86" s="311"/>
      <c r="H86" s="180"/>
      <c r="I86" s="180"/>
      <c r="J86" s="180"/>
      <c r="K86" s="180"/>
      <c r="L86" s="180"/>
      <c r="M86" s="180"/>
      <c r="N86" s="310" t="s">
        <v>105</v>
      </c>
      <c r="O86" s="311"/>
      <c r="P86" s="311"/>
      <c r="Q86" s="311"/>
      <c r="R86" s="33"/>
    </row>
    <row r="87" spans="2:18" s="1" customFormat="1" ht="10.35" customHeight="1">
      <c r="B87" s="31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33"/>
    </row>
    <row r="88" spans="2:47" s="1" customFormat="1" ht="29.25" customHeight="1">
      <c r="B88" s="31"/>
      <c r="C88" s="108" t="s">
        <v>106</v>
      </c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250">
        <f>N89</f>
        <v>0</v>
      </c>
      <c r="O88" s="312"/>
      <c r="P88" s="312"/>
      <c r="Q88" s="312"/>
      <c r="R88" s="33"/>
      <c r="AU88" s="17" t="s">
        <v>107</v>
      </c>
    </row>
    <row r="89" spans="2:19" s="6" customFormat="1" ht="24.95" customHeight="1">
      <c r="B89" s="109"/>
      <c r="C89" s="178"/>
      <c r="D89" s="111" t="s">
        <v>108</v>
      </c>
      <c r="E89" s="178"/>
      <c r="F89" s="178"/>
      <c r="G89" s="178"/>
      <c r="H89" s="178"/>
      <c r="I89" s="178"/>
      <c r="J89" s="178"/>
      <c r="K89" s="178"/>
      <c r="L89" s="178"/>
      <c r="M89" s="178"/>
      <c r="N89" s="322">
        <f>N90+N91+N92</f>
        <v>0</v>
      </c>
      <c r="O89" s="322"/>
      <c r="P89" s="322"/>
      <c r="Q89" s="322"/>
      <c r="R89" s="112"/>
      <c r="S89" s="181"/>
    </row>
    <row r="90" spans="2:18" s="7" customFormat="1" ht="19.9" customHeight="1">
      <c r="B90" s="113"/>
      <c r="C90" s="179"/>
      <c r="D90" s="115" t="s">
        <v>109</v>
      </c>
      <c r="E90" s="179"/>
      <c r="F90" s="179"/>
      <c r="G90" s="179"/>
      <c r="H90" s="179"/>
      <c r="I90" s="179"/>
      <c r="J90" s="179"/>
      <c r="K90" s="179"/>
      <c r="L90" s="179"/>
      <c r="M90" s="179"/>
      <c r="N90" s="308">
        <f>N115</f>
        <v>0</v>
      </c>
      <c r="O90" s="309"/>
      <c r="P90" s="309"/>
      <c r="Q90" s="309"/>
      <c r="R90" s="116"/>
    </row>
    <row r="91" spans="2:18" s="7" customFormat="1" ht="19.9" customHeight="1">
      <c r="B91" s="113"/>
      <c r="C91" s="179"/>
      <c r="D91" s="115" t="s">
        <v>111</v>
      </c>
      <c r="E91" s="179"/>
      <c r="F91" s="179"/>
      <c r="G91" s="179"/>
      <c r="H91" s="179"/>
      <c r="I91" s="179"/>
      <c r="J91" s="179"/>
      <c r="K91" s="179"/>
      <c r="L91" s="179"/>
      <c r="M91" s="179"/>
      <c r="N91" s="308">
        <f>N119</f>
        <v>0</v>
      </c>
      <c r="O91" s="309"/>
      <c r="P91" s="309"/>
      <c r="Q91" s="309"/>
      <c r="R91" s="116"/>
    </row>
    <row r="92" spans="2:18" s="7" customFormat="1" ht="19.9" customHeight="1">
      <c r="B92" s="113"/>
      <c r="C92" s="179"/>
      <c r="D92" s="115" t="s">
        <v>112</v>
      </c>
      <c r="E92" s="179"/>
      <c r="F92" s="179"/>
      <c r="G92" s="179"/>
      <c r="H92" s="179"/>
      <c r="I92" s="179"/>
      <c r="J92" s="179"/>
      <c r="K92" s="179"/>
      <c r="L92" s="179"/>
      <c r="M92" s="179"/>
      <c r="N92" s="308">
        <f>N125</f>
        <v>0</v>
      </c>
      <c r="O92" s="309"/>
      <c r="P92" s="309"/>
      <c r="Q92" s="309"/>
      <c r="R92" s="116"/>
    </row>
    <row r="93" spans="2:18" s="1" customFormat="1" ht="21.75" customHeight="1">
      <c r="B93" s="31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33"/>
    </row>
    <row r="94" spans="2:21" s="1" customFormat="1" ht="29.25" customHeight="1">
      <c r="B94" s="31"/>
      <c r="C94" s="108" t="s">
        <v>113</v>
      </c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303"/>
      <c r="O94" s="303"/>
      <c r="P94" s="303"/>
      <c r="Q94" s="303"/>
      <c r="R94" s="33"/>
      <c r="T94" s="117"/>
      <c r="U94" s="118" t="s">
        <v>34</v>
      </c>
    </row>
    <row r="95" spans="2:18" s="1" customFormat="1" ht="18" customHeight="1">
      <c r="B95" s="31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33"/>
    </row>
    <row r="96" spans="2:18" s="1" customFormat="1" ht="29.25" customHeight="1">
      <c r="B96" s="31"/>
      <c r="C96" s="99" t="s">
        <v>91</v>
      </c>
      <c r="D96" s="180"/>
      <c r="E96" s="180"/>
      <c r="F96" s="180"/>
      <c r="G96" s="180"/>
      <c r="H96" s="180"/>
      <c r="I96" s="180"/>
      <c r="J96" s="180"/>
      <c r="K96" s="180"/>
      <c r="L96" s="251">
        <f>ROUND(SUM(N88+N94),2)</f>
        <v>0</v>
      </c>
      <c r="M96" s="251"/>
      <c r="N96" s="251"/>
      <c r="O96" s="251"/>
      <c r="P96" s="251"/>
      <c r="Q96" s="251"/>
      <c r="R96" s="33"/>
    </row>
    <row r="97" spans="2:18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18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18" s="1" customFormat="1" ht="36.95" customHeight="1">
      <c r="B102" s="31"/>
      <c r="C102" s="266" t="s">
        <v>114</v>
      </c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3"/>
    </row>
    <row r="103" spans="2:18" s="1" customFormat="1" ht="6.95" customHeight="1">
      <c r="B103" s="31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33"/>
    </row>
    <row r="104" spans="2:18" s="1" customFormat="1" ht="30" customHeight="1">
      <c r="B104" s="31"/>
      <c r="C104" s="177" t="s">
        <v>17</v>
      </c>
      <c r="D104" s="176"/>
      <c r="E104" s="176"/>
      <c r="F104" s="305" t="str">
        <f>F6</f>
        <v>„Nové Sedlo – terénní úpravy výrobní zóny“</v>
      </c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176"/>
      <c r="R104" s="33"/>
    </row>
    <row r="105" spans="2:18" s="1" customFormat="1" ht="36.95" customHeight="1">
      <c r="B105" s="31"/>
      <c r="C105" s="65" t="s">
        <v>99</v>
      </c>
      <c r="D105" s="176"/>
      <c r="E105" s="176"/>
      <c r="F105" s="276" t="str">
        <f>F7</f>
        <v>07 Oprava šachet</v>
      </c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176"/>
      <c r="R105" s="33"/>
    </row>
    <row r="106" spans="2:18" s="1" customFormat="1" ht="6.95" customHeight="1">
      <c r="B106" s="31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33"/>
    </row>
    <row r="107" spans="2:18" s="1" customFormat="1" ht="18" customHeight="1">
      <c r="B107" s="31"/>
      <c r="C107" s="177" t="s">
        <v>20</v>
      </c>
      <c r="D107" s="176"/>
      <c r="E107" s="176"/>
      <c r="F107" s="174" t="str">
        <f>F9</f>
        <v xml:space="preserve"> </v>
      </c>
      <c r="G107" s="176"/>
      <c r="H107" s="176"/>
      <c r="I107" s="176"/>
      <c r="J107" s="176"/>
      <c r="K107" s="177" t="s">
        <v>22</v>
      </c>
      <c r="L107" s="176"/>
      <c r="M107" s="299">
        <f>IF(O9="","",O9)</f>
        <v>42989</v>
      </c>
      <c r="N107" s="299"/>
      <c r="O107" s="299"/>
      <c r="P107" s="299"/>
      <c r="Q107" s="176"/>
      <c r="R107" s="33"/>
    </row>
    <row r="108" spans="2:18" s="1" customFormat="1" ht="6.95" customHeight="1">
      <c r="B108" s="31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33"/>
    </row>
    <row r="109" spans="2:18" s="1" customFormat="1" ht="15">
      <c r="B109" s="31"/>
      <c r="C109" s="177" t="s">
        <v>23</v>
      </c>
      <c r="D109" s="176"/>
      <c r="E109" s="176"/>
      <c r="F109" s="174" t="str">
        <f>E12</f>
        <v xml:space="preserve"> </v>
      </c>
      <c r="G109" s="176"/>
      <c r="H109" s="176"/>
      <c r="I109" s="176"/>
      <c r="J109" s="176"/>
      <c r="K109" s="177" t="s">
        <v>27</v>
      </c>
      <c r="L109" s="176"/>
      <c r="M109" s="268" t="str">
        <f>E18</f>
        <v xml:space="preserve"> </v>
      </c>
      <c r="N109" s="268"/>
      <c r="O109" s="268"/>
      <c r="P109" s="268"/>
      <c r="Q109" s="268"/>
      <c r="R109" s="33"/>
    </row>
    <row r="110" spans="2:18" s="1" customFormat="1" ht="14.45" customHeight="1">
      <c r="B110" s="31"/>
      <c r="C110" s="177" t="s">
        <v>26</v>
      </c>
      <c r="D110" s="176"/>
      <c r="E110" s="176"/>
      <c r="F110" s="174" t="str">
        <f>IF(E15="","",E15)</f>
        <v/>
      </c>
      <c r="G110" s="176"/>
      <c r="H110" s="176"/>
      <c r="I110" s="176"/>
      <c r="J110" s="176"/>
      <c r="K110" s="177" t="s">
        <v>29</v>
      </c>
      <c r="L110" s="176"/>
      <c r="M110" s="268" t="str">
        <f>E21</f>
        <v xml:space="preserve"> </v>
      </c>
      <c r="N110" s="268"/>
      <c r="O110" s="268"/>
      <c r="P110" s="268"/>
      <c r="Q110" s="268"/>
      <c r="R110" s="33"/>
    </row>
    <row r="111" spans="2:18" s="1" customFormat="1" ht="10.35" customHeight="1">
      <c r="B111" s="31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33"/>
    </row>
    <row r="112" spans="2:27" s="8" customFormat="1" ht="29.25" customHeight="1">
      <c r="B112" s="119"/>
      <c r="C112" s="120" t="s">
        <v>115</v>
      </c>
      <c r="D112" s="175" t="s">
        <v>116</v>
      </c>
      <c r="E112" s="175" t="s">
        <v>52</v>
      </c>
      <c r="F112" s="300" t="s">
        <v>117</v>
      </c>
      <c r="G112" s="300"/>
      <c r="H112" s="300"/>
      <c r="I112" s="300"/>
      <c r="J112" s="175" t="s">
        <v>118</v>
      </c>
      <c r="K112" s="175" t="s">
        <v>119</v>
      </c>
      <c r="L112" s="301" t="s">
        <v>120</v>
      </c>
      <c r="M112" s="301"/>
      <c r="N112" s="300" t="s">
        <v>105</v>
      </c>
      <c r="O112" s="300"/>
      <c r="P112" s="300"/>
      <c r="Q112" s="302"/>
      <c r="R112" s="122"/>
      <c r="T112" s="72" t="s">
        <v>121</v>
      </c>
      <c r="U112" s="73" t="s">
        <v>34</v>
      </c>
      <c r="V112" s="73" t="s">
        <v>122</v>
      </c>
      <c r="W112" s="73" t="s">
        <v>123</v>
      </c>
      <c r="X112" s="73" t="s">
        <v>124</v>
      </c>
      <c r="Y112" s="73" t="s">
        <v>125</v>
      </c>
      <c r="Z112" s="73" t="s">
        <v>126</v>
      </c>
      <c r="AA112" s="74" t="s">
        <v>127</v>
      </c>
    </row>
    <row r="113" spans="2:63" s="1" customFormat="1" ht="29.25" customHeight="1">
      <c r="B113" s="31"/>
      <c r="C113" s="76" t="s">
        <v>101</v>
      </c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288">
        <f>N114</f>
        <v>0</v>
      </c>
      <c r="O113" s="289"/>
      <c r="P113" s="289"/>
      <c r="Q113" s="289"/>
      <c r="R113" s="33"/>
      <c r="T113" s="75"/>
      <c r="U113" s="47"/>
      <c r="V113" s="47"/>
      <c r="W113" s="123" t="e">
        <f>W114</f>
        <v>#REF!</v>
      </c>
      <c r="X113" s="47"/>
      <c r="Y113" s="123" t="e">
        <f>Y114</f>
        <v>#REF!</v>
      </c>
      <c r="Z113" s="47"/>
      <c r="AA113" s="124" t="e">
        <f>AA114</f>
        <v>#REF!</v>
      </c>
      <c r="AT113" s="17" t="s">
        <v>69</v>
      </c>
      <c r="AU113" s="17" t="s">
        <v>107</v>
      </c>
      <c r="BK113" s="125" t="e">
        <f>BK114</f>
        <v>#REF!</v>
      </c>
    </row>
    <row r="114" spans="2:63" s="9" customFormat="1" ht="37.35" customHeight="1">
      <c r="B114" s="126"/>
      <c r="C114" s="127"/>
      <c r="D114" s="128" t="s">
        <v>108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290">
        <f>N115+N119+N125</f>
        <v>0</v>
      </c>
      <c r="O114" s="291"/>
      <c r="P114" s="291"/>
      <c r="Q114" s="291"/>
      <c r="R114" s="129"/>
      <c r="T114" s="130"/>
      <c r="U114" s="127"/>
      <c r="V114" s="127"/>
      <c r="W114" s="131" t="e">
        <f>W115+#REF!+W119+W125</f>
        <v>#REF!</v>
      </c>
      <c r="X114" s="127"/>
      <c r="Y114" s="131" t="e">
        <f>Y115+#REF!+Y119+Y125</f>
        <v>#REF!</v>
      </c>
      <c r="Z114" s="127"/>
      <c r="AA114" s="132" t="e">
        <f>AA115+#REF!+AA119+AA125</f>
        <v>#REF!</v>
      </c>
      <c r="AR114" s="133" t="s">
        <v>77</v>
      </c>
      <c r="AT114" s="134" t="s">
        <v>69</v>
      </c>
      <c r="AU114" s="134" t="s">
        <v>70</v>
      </c>
      <c r="AY114" s="133" t="s">
        <v>128</v>
      </c>
      <c r="BK114" s="135" t="e">
        <f>BK115+#REF!+BK119+BK125</f>
        <v>#REF!</v>
      </c>
    </row>
    <row r="115" spans="2:63" s="9" customFormat="1" ht="19.9" customHeight="1">
      <c r="B115" s="126"/>
      <c r="C115" s="127"/>
      <c r="D115" s="136" t="s">
        <v>109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92">
        <f>SUM(N116:Q118)</f>
        <v>0</v>
      </c>
      <c r="O115" s="293"/>
      <c r="P115" s="293"/>
      <c r="Q115" s="293"/>
      <c r="R115" s="129"/>
      <c r="T115" s="130"/>
      <c r="U115" s="127"/>
      <c r="V115" s="127"/>
      <c r="W115" s="131">
        <f>SUM(W116:W118)</f>
        <v>7.790559263999999</v>
      </c>
      <c r="X115" s="127"/>
      <c r="Y115" s="131">
        <f>SUM(Y116:Y118)</f>
        <v>0</v>
      </c>
      <c r="Z115" s="127"/>
      <c r="AA115" s="132">
        <f>SUM(AA116:AA118)</f>
        <v>0</v>
      </c>
      <c r="AR115" s="133" t="s">
        <v>77</v>
      </c>
      <c r="AT115" s="134" t="s">
        <v>69</v>
      </c>
      <c r="AU115" s="134" t="s">
        <v>77</v>
      </c>
      <c r="AY115" s="133" t="s">
        <v>128</v>
      </c>
      <c r="BK115" s="135">
        <f>SUM(BK116:BK118)</f>
        <v>0</v>
      </c>
    </row>
    <row r="116" spans="2:65" s="1" customFormat="1" ht="31.5" customHeight="1">
      <c r="B116" s="137"/>
      <c r="C116" s="138" t="s">
        <v>77</v>
      </c>
      <c r="D116" s="138" t="s">
        <v>129</v>
      </c>
      <c r="E116" s="139" t="s">
        <v>274</v>
      </c>
      <c r="F116" s="286" t="s">
        <v>275</v>
      </c>
      <c r="G116" s="286"/>
      <c r="H116" s="286"/>
      <c r="I116" s="286"/>
      <c r="J116" s="140" t="s">
        <v>132</v>
      </c>
      <c r="K116" s="141">
        <f>(4.21*2.4*0.7)+(3*2.28*0.8)+(1*1.2*0.02)*(1*0.8*0.02)</f>
        <v>12.545183999999999</v>
      </c>
      <c r="L116" s="287"/>
      <c r="M116" s="287"/>
      <c r="N116" s="287">
        <f>ROUND(L116*K116,2)</f>
        <v>0</v>
      </c>
      <c r="O116" s="287"/>
      <c r="P116" s="287"/>
      <c r="Q116" s="287"/>
      <c r="R116" s="142"/>
      <c r="T116" s="143" t="s">
        <v>5</v>
      </c>
      <c r="U116" s="40" t="s">
        <v>35</v>
      </c>
      <c r="V116" s="144">
        <v>0.187</v>
      </c>
      <c r="W116" s="144">
        <f>V116*K116</f>
        <v>2.3459494079999996</v>
      </c>
      <c r="X116" s="144">
        <v>0</v>
      </c>
      <c r="Y116" s="144">
        <f>X116*K116</f>
        <v>0</v>
      </c>
      <c r="Z116" s="144">
        <v>0</v>
      </c>
      <c r="AA116" s="145">
        <f>Z116*K116</f>
        <v>0</v>
      </c>
      <c r="AR116" s="17" t="s">
        <v>133</v>
      </c>
      <c r="AT116" s="17" t="s">
        <v>129</v>
      </c>
      <c r="AU116" s="17" t="s">
        <v>97</v>
      </c>
      <c r="AY116" s="17" t="s">
        <v>128</v>
      </c>
      <c r="BE116" s="146">
        <f>IF(U116="základní",N116,0)</f>
        <v>0</v>
      </c>
      <c r="BF116" s="146">
        <f>IF(U116="snížená",N116,0)</f>
        <v>0</v>
      </c>
      <c r="BG116" s="146">
        <f>IF(U116="zákl. přenesená",N116,0)</f>
        <v>0</v>
      </c>
      <c r="BH116" s="146">
        <f>IF(U116="sníž. přenesená",N116,0)</f>
        <v>0</v>
      </c>
      <c r="BI116" s="146">
        <f>IF(U116="nulová",N116,0)</f>
        <v>0</v>
      </c>
      <c r="BJ116" s="17" t="s">
        <v>77</v>
      </c>
      <c r="BK116" s="146">
        <f>ROUND(L116*K116,2)</f>
        <v>0</v>
      </c>
      <c r="BL116" s="17" t="s">
        <v>133</v>
      </c>
      <c r="BM116" s="17" t="s">
        <v>134</v>
      </c>
    </row>
    <row r="117" spans="2:65" s="1" customFormat="1" ht="31.5" customHeight="1">
      <c r="B117" s="137"/>
      <c r="C117" s="138" t="s">
        <v>97</v>
      </c>
      <c r="D117" s="138" t="s">
        <v>129</v>
      </c>
      <c r="E117" s="139" t="s">
        <v>276</v>
      </c>
      <c r="F117" s="286" t="s">
        <v>277</v>
      </c>
      <c r="G117" s="286"/>
      <c r="H117" s="286"/>
      <c r="I117" s="286"/>
      <c r="J117" s="140" t="s">
        <v>132</v>
      </c>
      <c r="K117" s="141">
        <f>K116</f>
        <v>12.545183999999999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0.074</v>
      </c>
      <c r="W117" s="144">
        <f>V117*K117</f>
        <v>0.9283436159999999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136</v>
      </c>
    </row>
    <row r="118" spans="2:65" s="1" customFormat="1" ht="22.5" customHeight="1">
      <c r="B118" s="137"/>
      <c r="C118" s="138" t="s">
        <v>137</v>
      </c>
      <c r="D118" s="138" t="s">
        <v>129</v>
      </c>
      <c r="E118" s="139" t="s">
        <v>278</v>
      </c>
      <c r="F118" s="286" t="s">
        <v>279</v>
      </c>
      <c r="G118" s="286"/>
      <c r="H118" s="286"/>
      <c r="I118" s="286"/>
      <c r="J118" s="140" t="s">
        <v>132</v>
      </c>
      <c r="K118" s="141">
        <f>K116*20</f>
        <v>250.90367999999998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 t="s">
        <v>5</v>
      </c>
      <c r="U118" s="40" t="s">
        <v>35</v>
      </c>
      <c r="V118" s="144">
        <v>0.018</v>
      </c>
      <c r="W118" s="144">
        <f>V118*K118</f>
        <v>4.516266239999999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139</v>
      </c>
    </row>
    <row r="119" spans="2:63" s="9" customFormat="1" ht="29.85" customHeight="1">
      <c r="B119" s="126"/>
      <c r="C119" s="127"/>
      <c r="D119" s="136" t="s">
        <v>111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294">
        <f>SUM(N120:Q124)</f>
        <v>0</v>
      </c>
      <c r="O119" s="295"/>
      <c r="P119" s="295"/>
      <c r="Q119" s="295"/>
      <c r="R119" s="129"/>
      <c r="T119" s="130"/>
      <c r="U119" s="127"/>
      <c r="V119" s="127"/>
      <c r="W119" s="131">
        <f>SUM(W123:W124)</f>
        <v>0.432</v>
      </c>
      <c r="X119" s="127"/>
      <c r="Y119" s="131">
        <f>SUM(Y123:Y124)</f>
        <v>0.403</v>
      </c>
      <c r="Z119" s="127"/>
      <c r="AA119" s="132">
        <f>SUM(AA123:AA124)</f>
        <v>0</v>
      </c>
      <c r="AR119" s="133" t="s">
        <v>77</v>
      </c>
      <c r="AT119" s="134" t="s">
        <v>69</v>
      </c>
      <c r="AU119" s="134" t="s">
        <v>77</v>
      </c>
      <c r="AY119" s="133" t="s">
        <v>128</v>
      </c>
      <c r="BK119" s="135">
        <f>SUM(BK123:BK124)</f>
        <v>0</v>
      </c>
    </row>
    <row r="120" spans="2:65" s="1" customFormat="1" ht="44.25" customHeight="1">
      <c r="B120" s="137"/>
      <c r="C120" s="138" t="s">
        <v>150</v>
      </c>
      <c r="D120" s="138" t="s">
        <v>129</v>
      </c>
      <c r="E120" s="139" t="s">
        <v>280</v>
      </c>
      <c r="F120" s="286" t="s">
        <v>281</v>
      </c>
      <c r="G120" s="286"/>
      <c r="H120" s="286"/>
      <c r="I120" s="286"/>
      <c r="J120" s="140" t="s">
        <v>132</v>
      </c>
      <c r="K120" s="141">
        <v>5.3</v>
      </c>
      <c r="L120" s="287"/>
      <c r="M120" s="287"/>
      <c r="N120" s="287">
        <f>ROUND(L120*K120,2)</f>
        <v>0</v>
      </c>
      <c r="O120" s="287"/>
      <c r="P120" s="287"/>
      <c r="Q120" s="287"/>
      <c r="R120" s="142"/>
      <c r="T120" s="143" t="s">
        <v>5</v>
      </c>
      <c r="U120" s="40" t="s">
        <v>35</v>
      </c>
      <c r="V120" s="144">
        <v>0.216</v>
      </c>
      <c r="W120" s="144">
        <f>V120*K120</f>
        <v>1.1448</v>
      </c>
      <c r="X120" s="144">
        <v>0.1295</v>
      </c>
      <c r="Y120" s="144">
        <f>X120*K120</f>
        <v>0.68635</v>
      </c>
      <c r="Z120" s="144">
        <v>0</v>
      </c>
      <c r="AA120" s="145">
        <f>Z120*K120</f>
        <v>0</v>
      </c>
      <c r="AR120" s="17" t="s">
        <v>133</v>
      </c>
      <c r="AT120" s="17" t="s">
        <v>129</v>
      </c>
      <c r="AU120" s="17" t="s">
        <v>97</v>
      </c>
      <c r="AY120" s="17" t="s">
        <v>128</v>
      </c>
      <c r="BE120" s="146">
        <f>IF(U120="základní",N120,0)</f>
        <v>0</v>
      </c>
      <c r="BF120" s="146">
        <f>IF(U120="snížená",N120,0)</f>
        <v>0</v>
      </c>
      <c r="BG120" s="146">
        <f>IF(U120="zákl. přenesená",N120,0)</f>
        <v>0</v>
      </c>
      <c r="BH120" s="146">
        <f>IF(U120="sníž. přenesená",N120,0)</f>
        <v>0</v>
      </c>
      <c r="BI120" s="146">
        <f>IF(U120="nulová",N120,0)</f>
        <v>0</v>
      </c>
      <c r="BJ120" s="17" t="s">
        <v>77</v>
      </c>
      <c r="BK120" s="146">
        <f>ROUND(L120*K120,2)</f>
        <v>0</v>
      </c>
      <c r="BL120" s="17" t="s">
        <v>133</v>
      </c>
      <c r="BM120" s="17" t="s">
        <v>152</v>
      </c>
    </row>
    <row r="121" spans="2:65" s="1" customFormat="1" ht="44.25" customHeight="1">
      <c r="B121" s="137"/>
      <c r="C121" s="138" t="s">
        <v>150</v>
      </c>
      <c r="D121" s="138" t="s">
        <v>129</v>
      </c>
      <c r="E121" s="139" t="s">
        <v>287</v>
      </c>
      <c r="F121" s="286" t="s">
        <v>341</v>
      </c>
      <c r="G121" s="286"/>
      <c r="H121" s="286"/>
      <c r="I121" s="286"/>
      <c r="J121" s="140" t="s">
        <v>138</v>
      </c>
      <c r="K121" s="141">
        <v>30.64</v>
      </c>
      <c r="L121" s="287"/>
      <c r="M121" s="287"/>
      <c r="N121" s="287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0.216</v>
      </c>
      <c r="W121" s="144">
        <f>V121*K121</f>
        <v>6.61824</v>
      </c>
      <c r="X121" s="144">
        <v>0.1295</v>
      </c>
      <c r="Y121" s="144">
        <f>X121*K121</f>
        <v>3.96788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152</v>
      </c>
    </row>
    <row r="122" spans="2:65" s="1" customFormat="1" ht="44.25" customHeight="1">
      <c r="B122" s="137"/>
      <c r="C122" s="138" t="s">
        <v>150</v>
      </c>
      <c r="D122" s="138" t="s">
        <v>129</v>
      </c>
      <c r="E122" s="139" t="s">
        <v>282</v>
      </c>
      <c r="F122" s="286" t="s">
        <v>283</v>
      </c>
      <c r="G122" s="286"/>
      <c r="H122" s="286"/>
      <c r="I122" s="286"/>
      <c r="J122" s="140" t="s">
        <v>284</v>
      </c>
      <c r="K122" s="141">
        <v>2</v>
      </c>
      <c r="L122" s="287"/>
      <c r="M122" s="287"/>
      <c r="N122" s="287">
        <f>ROUND(L122*K122,2)</f>
        <v>0</v>
      </c>
      <c r="O122" s="287"/>
      <c r="P122" s="287"/>
      <c r="Q122" s="287"/>
      <c r="R122" s="142"/>
      <c r="T122" s="143" t="s">
        <v>5</v>
      </c>
      <c r="U122" s="40" t="s">
        <v>35</v>
      </c>
      <c r="V122" s="144">
        <v>0.216</v>
      </c>
      <c r="W122" s="144">
        <f>V122*K122</f>
        <v>0.432</v>
      </c>
      <c r="X122" s="144">
        <v>0.1295</v>
      </c>
      <c r="Y122" s="144">
        <f>X122*K122</f>
        <v>0.259</v>
      </c>
      <c r="Z122" s="144">
        <v>0</v>
      </c>
      <c r="AA122" s="145">
        <f>Z122*K122</f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77</v>
      </c>
      <c r="BK122" s="146">
        <f>ROUND(L122*K122,2)</f>
        <v>0</v>
      </c>
      <c r="BL122" s="17" t="s">
        <v>133</v>
      </c>
      <c r="BM122" s="17" t="s">
        <v>152</v>
      </c>
    </row>
    <row r="123" spans="2:65" s="1" customFormat="1" ht="44.25" customHeight="1">
      <c r="B123" s="137"/>
      <c r="C123" s="138" t="s">
        <v>150</v>
      </c>
      <c r="D123" s="138" t="s">
        <v>129</v>
      </c>
      <c r="E123" s="139" t="s">
        <v>285</v>
      </c>
      <c r="F123" s="286" t="s">
        <v>286</v>
      </c>
      <c r="G123" s="286"/>
      <c r="H123" s="286"/>
      <c r="I123" s="286"/>
      <c r="J123" s="140" t="s">
        <v>284</v>
      </c>
      <c r="K123" s="141">
        <v>2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 t="s">
        <v>5</v>
      </c>
      <c r="U123" s="40" t="s">
        <v>35</v>
      </c>
      <c r="V123" s="144">
        <v>0.216</v>
      </c>
      <c r="W123" s="144">
        <f>V123*K123</f>
        <v>0.432</v>
      </c>
      <c r="X123" s="144">
        <v>0.1295</v>
      </c>
      <c r="Y123" s="144">
        <f>X123*K123</f>
        <v>0.259</v>
      </c>
      <c r="Z123" s="144">
        <v>0</v>
      </c>
      <c r="AA123" s="145">
        <f>Z123*K123</f>
        <v>0</v>
      </c>
      <c r="AR123" s="17" t="s">
        <v>133</v>
      </c>
      <c r="AT123" s="17" t="s">
        <v>129</v>
      </c>
      <c r="AU123" s="17" t="s">
        <v>97</v>
      </c>
      <c r="AY123" s="17" t="s">
        <v>128</v>
      </c>
      <c r="BE123" s="146">
        <f>IF(U123="základní",N123,0)</f>
        <v>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77</v>
      </c>
      <c r="BK123" s="146">
        <f>ROUND(L123*K123,2)</f>
        <v>0</v>
      </c>
      <c r="BL123" s="17" t="s">
        <v>133</v>
      </c>
      <c r="BM123" s="17" t="s">
        <v>152</v>
      </c>
    </row>
    <row r="124" spans="2:65" s="1" customFormat="1" ht="31.5" customHeight="1">
      <c r="B124" s="137"/>
      <c r="C124" s="184" t="s">
        <v>153</v>
      </c>
      <c r="D124" s="184" t="s">
        <v>129</v>
      </c>
      <c r="E124" s="185" t="s">
        <v>287</v>
      </c>
      <c r="F124" s="323" t="s">
        <v>288</v>
      </c>
      <c r="G124" s="323"/>
      <c r="H124" s="323"/>
      <c r="I124" s="323"/>
      <c r="J124" s="186" t="s">
        <v>155</v>
      </c>
      <c r="K124" s="187">
        <v>4</v>
      </c>
      <c r="L124" s="287"/>
      <c r="M124" s="287"/>
      <c r="N124" s="324">
        <f>ROUND(L124*K124,2)</f>
        <v>0</v>
      </c>
      <c r="O124" s="287"/>
      <c r="P124" s="287"/>
      <c r="Q124" s="287"/>
      <c r="R124" s="142"/>
      <c r="T124" s="188" t="s">
        <v>5</v>
      </c>
      <c r="U124" s="189" t="s">
        <v>35</v>
      </c>
      <c r="V124" s="190">
        <v>0</v>
      </c>
      <c r="W124" s="190">
        <f>V124*K124</f>
        <v>0</v>
      </c>
      <c r="X124" s="190">
        <v>0.036</v>
      </c>
      <c r="Y124" s="190">
        <f>X124*K124</f>
        <v>0.144</v>
      </c>
      <c r="Z124" s="190">
        <v>0</v>
      </c>
      <c r="AA124" s="191">
        <f>Z124*K124</f>
        <v>0</v>
      </c>
      <c r="AR124" s="17" t="s">
        <v>148</v>
      </c>
      <c r="AT124" s="17" t="s">
        <v>145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156</v>
      </c>
    </row>
    <row r="125" spans="2:63" s="9" customFormat="1" ht="29.85" customHeight="1">
      <c r="B125" s="126"/>
      <c r="C125" s="127"/>
      <c r="D125" s="136" t="s">
        <v>112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94">
        <f>N126</f>
        <v>0</v>
      </c>
      <c r="O125" s="295"/>
      <c r="P125" s="295"/>
      <c r="Q125" s="295"/>
      <c r="R125" s="129"/>
      <c r="T125" s="130"/>
      <c r="U125" s="127"/>
      <c r="V125" s="127"/>
      <c r="W125" s="131">
        <f>W126</f>
        <v>3.559105</v>
      </c>
      <c r="X125" s="127"/>
      <c r="Y125" s="131">
        <f>Y126</f>
        <v>0</v>
      </c>
      <c r="Z125" s="127"/>
      <c r="AA125" s="132">
        <f>AA126</f>
        <v>0</v>
      </c>
      <c r="AR125" s="133" t="s">
        <v>77</v>
      </c>
      <c r="AT125" s="134" t="s">
        <v>69</v>
      </c>
      <c r="AU125" s="134" t="s">
        <v>77</v>
      </c>
      <c r="AY125" s="133" t="s">
        <v>128</v>
      </c>
      <c r="BK125" s="135">
        <f>BK126</f>
        <v>0</v>
      </c>
    </row>
    <row r="126" spans="2:65" s="1" customFormat="1" ht="31.5" customHeight="1">
      <c r="B126" s="137"/>
      <c r="C126" s="138" t="s">
        <v>148</v>
      </c>
      <c r="D126" s="138" t="s">
        <v>129</v>
      </c>
      <c r="E126" s="139" t="s">
        <v>157</v>
      </c>
      <c r="F126" s="286" t="s">
        <v>158</v>
      </c>
      <c r="G126" s="286"/>
      <c r="H126" s="286"/>
      <c r="I126" s="286"/>
      <c r="J126" s="140" t="s">
        <v>159</v>
      </c>
      <c r="K126" s="141">
        <v>8.965</v>
      </c>
      <c r="L126" s="287"/>
      <c r="M126" s="287"/>
      <c r="N126" s="287">
        <f>ROUND(L126*K126,2)</f>
        <v>0</v>
      </c>
      <c r="O126" s="287"/>
      <c r="P126" s="287"/>
      <c r="Q126" s="287"/>
      <c r="R126" s="142"/>
      <c r="T126" s="143" t="s">
        <v>5</v>
      </c>
      <c r="U126" s="151" t="s">
        <v>35</v>
      </c>
      <c r="V126" s="152">
        <v>0.397</v>
      </c>
      <c r="W126" s="152">
        <f>V126*K126</f>
        <v>3.559105</v>
      </c>
      <c r="X126" s="152">
        <v>0</v>
      </c>
      <c r="Y126" s="152">
        <f>X126*K126</f>
        <v>0</v>
      </c>
      <c r="Z126" s="152">
        <v>0</v>
      </c>
      <c r="AA126" s="153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160</v>
      </c>
    </row>
    <row r="127" spans="2:18" s="1" customFormat="1" ht="6.95" customHeight="1"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7"/>
    </row>
  </sheetData>
  <mergeCells count="86">
    <mergeCell ref="O17:P17"/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H34:J34"/>
    <mergeCell ref="M34:P34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C86:G86"/>
    <mergeCell ref="N86:Q86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N88:Q88"/>
    <mergeCell ref="N89:Q89"/>
    <mergeCell ref="N90:Q90"/>
    <mergeCell ref="N91:Q91"/>
    <mergeCell ref="N92:Q92"/>
    <mergeCell ref="N113:Q113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8:I118"/>
    <mergeCell ref="L118:M118"/>
    <mergeCell ref="N118:Q118"/>
    <mergeCell ref="N114:Q114"/>
    <mergeCell ref="N115:Q115"/>
    <mergeCell ref="F116:I116"/>
    <mergeCell ref="L116:M116"/>
    <mergeCell ref="N116:Q116"/>
    <mergeCell ref="F117:I117"/>
    <mergeCell ref="L117:M117"/>
    <mergeCell ref="N117:Q117"/>
    <mergeCell ref="N119:Q119"/>
    <mergeCell ref="F120:I120"/>
    <mergeCell ref="L120:M120"/>
    <mergeCell ref="N120:Q120"/>
    <mergeCell ref="F123:I123"/>
    <mergeCell ref="L123:M123"/>
    <mergeCell ref="N123:Q123"/>
    <mergeCell ref="F122:I122"/>
    <mergeCell ref="L122:M122"/>
    <mergeCell ref="N122:Q122"/>
    <mergeCell ref="F121:I121"/>
    <mergeCell ref="L121:M121"/>
    <mergeCell ref="N121:Q121"/>
    <mergeCell ref="F124:I124"/>
    <mergeCell ref="L124:M124"/>
    <mergeCell ref="N124:Q124"/>
    <mergeCell ref="N125:Q125"/>
    <mergeCell ref="F126:I126"/>
    <mergeCell ref="L126:M126"/>
    <mergeCell ref="N126:Q126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 topLeftCell="A1">
      <selection activeCell="D25" sqref="D25"/>
    </sheetView>
  </sheetViews>
  <sheetFormatPr defaultColWidth="9.33203125" defaultRowHeight="13.5"/>
  <cols>
    <col min="1" max="1" width="73.33203125" style="206" customWidth="1"/>
    <col min="2" max="2" width="18.33203125" style="205" customWidth="1"/>
    <col min="3" max="3" width="12.33203125" style="206" customWidth="1"/>
    <col min="4" max="4" width="16.66015625" style="205" customWidth="1"/>
    <col min="5" max="5" width="12" style="206" customWidth="1"/>
    <col min="6" max="6" width="13.33203125" style="205" customWidth="1"/>
    <col min="7" max="7" width="18.33203125" style="205" customWidth="1"/>
    <col min="8" max="8" width="158.16015625" style="206" customWidth="1"/>
    <col min="9" max="9" width="9.33203125" style="206" customWidth="1"/>
    <col min="10" max="11" width="140.33203125" style="206" customWidth="1"/>
    <col min="12" max="256" width="9.33203125" style="206" customWidth="1"/>
    <col min="257" max="257" width="73.33203125" style="206" customWidth="1"/>
    <col min="258" max="258" width="18.33203125" style="206" customWidth="1"/>
    <col min="259" max="259" width="12.33203125" style="206" customWidth="1"/>
    <col min="260" max="260" width="16.66015625" style="206" customWidth="1"/>
    <col min="261" max="261" width="12" style="206" customWidth="1"/>
    <col min="262" max="262" width="13.33203125" style="206" customWidth="1"/>
    <col min="263" max="263" width="18.33203125" style="206" customWidth="1"/>
    <col min="264" max="264" width="158.16015625" style="206" customWidth="1"/>
    <col min="265" max="265" width="9.33203125" style="206" customWidth="1"/>
    <col min="266" max="267" width="140.33203125" style="206" customWidth="1"/>
    <col min="268" max="512" width="9.33203125" style="206" customWidth="1"/>
    <col min="513" max="513" width="73.33203125" style="206" customWidth="1"/>
    <col min="514" max="514" width="18.33203125" style="206" customWidth="1"/>
    <col min="515" max="515" width="12.33203125" style="206" customWidth="1"/>
    <col min="516" max="516" width="16.66015625" style="206" customWidth="1"/>
    <col min="517" max="517" width="12" style="206" customWidth="1"/>
    <col min="518" max="518" width="13.33203125" style="206" customWidth="1"/>
    <col min="519" max="519" width="18.33203125" style="206" customWidth="1"/>
    <col min="520" max="520" width="158.16015625" style="206" customWidth="1"/>
    <col min="521" max="521" width="9.33203125" style="206" customWidth="1"/>
    <col min="522" max="523" width="140.33203125" style="206" customWidth="1"/>
    <col min="524" max="768" width="9.33203125" style="206" customWidth="1"/>
    <col min="769" max="769" width="73.33203125" style="206" customWidth="1"/>
    <col min="770" max="770" width="18.33203125" style="206" customWidth="1"/>
    <col min="771" max="771" width="12.33203125" style="206" customWidth="1"/>
    <col min="772" max="772" width="16.66015625" style="206" customWidth="1"/>
    <col min="773" max="773" width="12" style="206" customWidth="1"/>
    <col min="774" max="774" width="13.33203125" style="206" customWidth="1"/>
    <col min="775" max="775" width="18.33203125" style="206" customWidth="1"/>
    <col min="776" max="776" width="158.16015625" style="206" customWidth="1"/>
    <col min="777" max="777" width="9.33203125" style="206" customWidth="1"/>
    <col min="778" max="779" width="140.33203125" style="206" customWidth="1"/>
    <col min="780" max="1024" width="9.33203125" style="206" customWidth="1"/>
    <col min="1025" max="1025" width="73.33203125" style="206" customWidth="1"/>
    <col min="1026" max="1026" width="18.33203125" style="206" customWidth="1"/>
    <col min="1027" max="1027" width="12.33203125" style="206" customWidth="1"/>
    <col min="1028" max="1028" width="16.66015625" style="206" customWidth="1"/>
    <col min="1029" max="1029" width="12" style="206" customWidth="1"/>
    <col min="1030" max="1030" width="13.33203125" style="206" customWidth="1"/>
    <col min="1031" max="1031" width="18.33203125" style="206" customWidth="1"/>
    <col min="1032" max="1032" width="158.16015625" style="206" customWidth="1"/>
    <col min="1033" max="1033" width="9.33203125" style="206" customWidth="1"/>
    <col min="1034" max="1035" width="140.33203125" style="206" customWidth="1"/>
    <col min="1036" max="1280" width="9.33203125" style="206" customWidth="1"/>
    <col min="1281" max="1281" width="73.33203125" style="206" customWidth="1"/>
    <col min="1282" max="1282" width="18.33203125" style="206" customWidth="1"/>
    <col min="1283" max="1283" width="12.33203125" style="206" customWidth="1"/>
    <col min="1284" max="1284" width="16.66015625" style="206" customWidth="1"/>
    <col min="1285" max="1285" width="12" style="206" customWidth="1"/>
    <col min="1286" max="1286" width="13.33203125" style="206" customWidth="1"/>
    <col min="1287" max="1287" width="18.33203125" style="206" customWidth="1"/>
    <col min="1288" max="1288" width="158.16015625" style="206" customWidth="1"/>
    <col min="1289" max="1289" width="9.33203125" style="206" customWidth="1"/>
    <col min="1290" max="1291" width="140.33203125" style="206" customWidth="1"/>
    <col min="1292" max="1536" width="9.33203125" style="206" customWidth="1"/>
    <col min="1537" max="1537" width="73.33203125" style="206" customWidth="1"/>
    <col min="1538" max="1538" width="18.33203125" style="206" customWidth="1"/>
    <col min="1539" max="1539" width="12.33203125" style="206" customWidth="1"/>
    <col min="1540" max="1540" width="16.66015625" style="206" customWidth="1"/>
    <col min="1541" max="1541" width="12" style="206" customWidth="1"/>
    <col min="1542" max="1542" width="13.33203125" style="206" customWidth="1"/>
    <col min="1543" max="1543" width="18.33203125" style="206" customWidth="1"/>
    <col min="1544" max="1544" width="158.16015625" style="206" customWidth="1"/>
    <col min="1545" max="1545" width="9.33203125" style="206" customWidth="1"/>
    <col min="1546" max="1547" width="140.33203125" style="206" customWidth="1"/>
    <col min="1548" max="1792" width="9.33203125" style="206" customWidth="1"/>
    <col min="1793" max="1793" width="73.33203125" style="206" customWidth="1"/>
    <col min="1794" max="1794" width="18.33203125" style="206" customWidth="1"/>
    <col min="1795" max="1795" width="12.33203125" style="206" customWidth="1"/>
    <col min="1796" max="1796" width="16.66015625" style="206" customWidth="1"/>
    <col min="1797" max="1797" width="12" style="206" customWidth="1"/>
    <col min="1798" max="1798" width="13.33203125" style="206" customWidth="1"/>
    <col min="1799" max="1799" width="18.33203125" style="206" customWidth="1"/>
    <col min="1800" max="1800" width="158.16015625" style="206" customWidth="1"/>
    <col min="1801" max="1801" width="9.33203125" style="206" customWidth="1"/>
    <col min="1802" max="1803" width="140.33203125" style="206" customWidth="1"/>
    <col min="1804" max="2048" width="9.33203125" style="206" customWidth="1"/>
    <col min="2049" max="2049" width="73.33203125" style="206" customWidth="1"/>
    <col min="2050" max="2050" width="18.33203125" style="206" customWidth="1"/>
    <col min="2051" max="2051" width="12.33203125" style="206" customWidth="1"/>
    <col min="2052" max="2052" width="16.66015625" style="206" customWidth="1"/>
    <col min="2053" max="2053" width="12" style="206" customWidth="1"/>
    <col min="2054" max="2054" width="13.33203125" style="206" customWidth="1"/>
    <col min="2055" max="2055" width="18.33203125" style="206" customWidth="1"/>
    <col min="2056" max="2056" width="158.16015625" style="206" customWidth="1"/>
    <col min="2057" max="2057" width="9.33203125" style="206" customWidth="1"/>
    <col min="2058" max="2059" width="140.33203125" style="206" customWidth="1"/>
    <col min="2060" max="2304" width="9.33203125" style="206" customWidth="1"/>
    <col min="2305" max="2305" width="73.33203125" style="206" customWidth="1"/>
    <col min="2306" max="2306" width="18.33203125" style="206" customWidth="1"/>
    <col min="2307" max="2307" width="12.33203125" style="206" customWidth="1"/>
    <col min="2308" max="2308" width="16.66015625" style="206" customWidth="1"/>
    <col min="2309" max="2309" width="12" style="206" customWidth="1"/>
    <col min="2310" max="2310" width="13.33203125" style="206" customWidth="1"/>
    <col min="2311" max="2311" width="18.33203125" style="206" customWidth="1"/>
    <col min="2312" max="2312" width="158.16015625" style="206" customWidth="1"/>
    <col min="2313" max="2313" width="9.33203125" style="206" customWidth="1"/>
    <col min="2314" max="2315" width="140.33203125" style="206" customWidth="1"/>
    <col min="2316" max="2560" width="9.33203125" style="206" customWidth="1"/>
    <col min="2561" max="2561" width="73.33203125" style="206" customWidth="1"/>
    <col min="2562" max="2562" width="18.33203125" style="206" customWidth="1"/>
    <col min="2563" max="2563" width="12.33203125" style="206" customWidth="1"/>
    <col min="2564" max="2564" width="16.66015625" style="206" customWidth="1"/>
    <col min="2565" max="2565" width="12" style="206" customWidth="1"/>
    <col min="2566" max="2566" width="13.33203125" style="206" customWidth="1"/>
    <col min="2567" max="2567" width="18.33203125" style="206" customWidth="1"/>
    <col min="2568" max="2568" width="158.16015625" style="206" customWidth="1"/>
    <col min="2569" max="2569" width="9.33203125" style="206" customWidth="1"/>
    <col min="2570" max="2571" width="140.33203125" style="206" customWidth="1"/>
    <col min="2572" max="2816" width="9.33203125" style="206" customWidth="1"/>
    <col min="2817" max="2817" width="73.33203125" style="206" customWidth="1"/>
    <col min="2818" max="2818" width="18.33203125" style="206" customWidth="1"/>
    <col min="2819" max="2819" width="12.33203125" style="206" customWidth="1"/>
    <col min="2820" max="2820" width="16.66015625" style="206" customWidth="1"/>
    <col min="2821" max="2821" width="12" style="206" customWidth="1"/>
    <col min="2822" max="2822" width="13.33203125" style="206" customWidth="1"/>
    <col min="2823" max="2823" width="18.33203125" style="206" customWidth="1"/>
    <col min="2824" max="2824" width="158.16015625" style="206" customWidth="1"/>
    <col min="2825" max="2825" width="9.33203125" style="206" customWidth="1"/>
    <col min="2826" max="2827" width="140.33203125" style="206" customWidth="1"/>
    <col min="2828" max="3072" width="9.33203125" style="206" customWidth="1"/>
    <col min="3073" max="3073" width="73.33203125" style="206" customWidth="1"/>
    <col min="3074" max="3074" width="18.33203125" style="206" customWidth="1"/>
    <col min="3075" max="3075" width="12.33203125" style="206" customWidth="1"/>
    <col min="3076" max="3076" width="16.66015625" style="206" customWidth="1"/>
    <col min="3077" max="3077" width="12" style="206" customWidth="1"/>
    <col min="3078" max="3078" width="13.33203125" style="206" customWidth="1"/>
    <col min="3079" max="3079" width="18.33203125" style="206" customWidth="1"/>
    <col min="3080" max="3080" width="158.16015625" style="206" customWidth="1"/>
    <col min="3081" max="3081" width="9.33203125" style="206" customWidth="1"/>
    <col min="3082" max="3083" width="140.33203125" style="206" customWidth="1"/>
    <col min="3084" max="3328" width="9.33203125" style="206" customWidth="1"/>
    <col min="3329" max="3329" width="73.33203125" style="206" customWidth="1"/>
    <col min="3330" max="3330" width="18.33203125" style="206" customWidth="1"/>
    <col min="3331" max="3331" width="12.33203125" style="206" customWidth="1"/>
    <col min="3332" max="3332" width="16.66015625" style="206" customWidth="1"/>
    <col min="3333" max="3333" width="12" style="206" customWidth="1"/>
    <col min="3334" max="3334" width="13.33203125" style="206" customWidth="1"/>
    <col min="3335" max="3335" width="18.33203125" style="206" customWidth="1"/>
    <col min="3336" max="3336" width="158.16015625" style="206" customWidth="1"/>
    <col min="3337" max="3337" width="9.33203125" style="206" customWidth="1"/>
    <col min="3338" max="3339" width="140.33203125" style="206" customWidth="1"/>
    <col min="3340" max="3584" width="9.33203125" style="206" customWidth="1"/>
    <col min="3585" max="3585" width="73.33203125" style="206" customWidth="1"/>
    <col min="3586" max="3586" width="18.33203125" style="206" customWidth="1"/>
    <col min="3587" max="3587" width="12.33203125" style="206" customWidth="1"/>
    <col min="3588" max="3588" width="16.66015625" style="206" customWidth="1"/>
    <col min="3589" max="3589" width="12" style="206" customWidth="1"/>
    <col min="3590" max="3590" width="13.33203125" style="206" customWidth="1"/>
    <col min="3591" max="3591" width="18.33203125" style="206" customWidth="1"/>
    <col min="3592" max="3592" width="158.16015625" style="206" customWidth="1"/>
    <col min="3593" max="3593" width="9.33203125" style="206" customWidth="1"/>
    <col min="3594" max="3595" width="140.33203125" style="206" customWidth="1"/>
    <col min="3596" max="3840" width="9.33203125" style="206" customWidth="1"/>
    <col min="3841" max="3841" width="73.33203125" style="206" customWidth="1"/>
    <col min="3842" max="3842" width="18.33203125" style="206" customWidth="1"/>
    <col min="3843" max="3843" width="12.33203125" style="206" customWidth="1"/>
    <col min="3844" max="3844" width="16.66015625" style="206" customWidth="1"/>
    <col min="3845" max="3845" width="12" style="206" customWidth="1"/>
    <col min="3846" max="3846" width="13.33203125" style="206" customWidth="1"/>
    <col min="3847" max="3847" width="18.33203125" style="206" customWidth="1"/>
    <col min="3848" max="3848" width="158.16015625" style="206" customWidth="1"/>
    <col min="3849" max="3849" width="9.33203125" style="206" customWidth="1"/>
    <col min="3850" max="3851" width="140.33203125" style="206" customWidth="1"/>
    <col min="3852" max="4096" width="9.33203125" style="206" customWidth="1"/>
    <col min="4097" max="4097" width="73.33203125" style="206" customWidth="1"/>
    <col min="4098" max="4098" width="18.33203125" style="206" customWidth="1"/>
    <col min="4099" max="4099" width="12.33203125" style="206" customWidth="1"/>
    <col min="4100" max="4100" width="16.66015625" style="206" customWidth="1"/>
    <col min="4101" max="4101" width="12" style="206" customWidth="1"/>
    <col min="4102" max="4102" width="13.33203125" style="206" customWidth="1"/>
    <col min="4103" max="4103" width="18.33203125" style="206" customWidth="1"/>
    <col min="4104" max="4104" width="158.16015625" style="206" customWidth="1"/>
    <col min="4105" max="4105" width="9.33203125" style="206" customWidth="1"/>
    <col min="4106" max="4107" width="140.33203125" style="206" customWidth="1"/>
    <col min="4108" max="4352" width="9.33203125" style="206" customWidth="1"/>
    <col min="4353" max="4353" width="73.33203125" style="206" customWidth="1"/>
    <col min="4354" max="4354" width="18.33203125" style="206" customWidth="1"/>
    <col min="4355" max="4355" width="12.33203125" style="206" customWidth="1"/>
    <col min="4356" max="4356" width="16.66015625" style="206" customWidth="1"/>
    <col min="4357" max="4357" width="12" style="206" customWidth="1"/>
    <col min="4358" max="4358" width="13.33203125" style="206" customWidth="1"/>
    <col min="4359" max="4359" width="18.33203125" style="206" customWidth="1"/>
    <col min="4360" max="4360" width="158.16015625" style="206" customWidth="1"/>
    <col min="4361" max="4361" width="9.33203125" style="206" customWidth="1"/>
    <col min="4362" max="4363" width="140.33203125" style="206" customWidth="1"/>
    <col min="4364" max="4608" width="9.33203125" style="206" customWidth="1"/>
    <col min="4609" max="4609" width="73.33203125" style="206" customWidth="1"/>
    <col min="4610" max="4610" width="18.33203125" style="206" customWidth="1"/>
    <col min="4611" max="4611" width="12.33203125" style="206" customWidth="1"/>
    <col min="4612" max="4612" width="16.66015625" style="206" customWidth="1"/>
    <col min="4613" max="4613" width="12" style="206" customWidth="1"/>
    <col min="4614" max="4614" width="13.33203125" style="206" customWidth="1"/>
    <col min="4615" max="4615" width="18.33203125" style="206" customWidth="1"/>
    <col min="4616" max="4616" width="158.16015625" style="206" customWidth="1"/>
    <col min="4617" max="4617" width="9.33203125" style="206" customWidth="1"/>
    <col min="4618" max="4619" width="140.33203125" style="206" customWidth="1"/>
    <col min="4620" max="4864" width="9.33203125" style="206" customWidth="1"/>
    <col min="4865" max="4865" width="73.33203125" style="206" customWidth="1"/>
    <col min="4866" max="4866" width="18.33203125" style="206" customWidth="1"/>
    <col min="4867" max="4867" width="12.33203125" style="206" customWidth="1"/>
    <col min="4868" max="4868" width="16.66015625" style="206" customWidth="1"/>
    <col min="4869" max="4869" width="12" style="206" customWidth="1"/>
    <col min="4870" max="4870" width="13.33203125" style="206" customWidth="1"/>
    <col min="4871" max="4871" width="18.33203125" style="206" customWidth="1"/>
    <col min="4872" max="4872" width="158.16015625" style="206" customWidth="1"/>
    <col min="4873" max="4873" width="9.33203125" style="206" customWidth="1"/>
    <col min="4874" max="4875" width="140.33203125" style="206" customWidth="1"/>
    <col min="4876" max="5120" width="9.33203125" style="206" customWidth="1"/>
    <col min="5121" max="5121" width="73.33203125" style="206" customWidth="1"/>
    <col min="5122" max="5122" width="18.33203125" style="206" customWidth="1"/>
    <col min="5123" max="5123" width="12.33203125" style="206" customWidth="1"/>
    <col min="5124" max="5124" width="16.66015625" style="206" customWidth="1"/>
    <col min="5125" max="5125" width="12" style="206" customWidth="1"/>
    <col min="5126" max="5126" width="13.33203125" style="206" customWidth="1"/>
    <col min="5127" max="5127" width="18.33203125" style="206" customWidth="1"/>
    <col min="5128" max="5128" width="158.16015625" style="206" customWidth="1"/>
    <col min="5129" max="5129" width="9.33203125" style="206" customWidth="1"/>
    <col min="5130" max="5131" width="140.33203125" style="206" customWidth="1"/>
    <col min="5132" max="5376" width="9.33203125" style="206" customWidth="1"/>
    <col min="5377" max="5377" width="73.33203125" style="206" customWidth="1"/>
    <col min="5378" max="5378" width="18.33203125" style="206" customWidth="1"/>
    <col min="5379" max="5379" width="12.33203125" style="206" customWidth="1"/>
    <col min="5380" max="5380" width="16.66015625" style="206" customWidth="1"/>
    <col min="5381" max="5381" width="12" style="206" customWidth="1"/>
    <col min="5382" max="5382" width="13.33203125" style="206" customWidth="1"/>
    <col min="5383" max="5383" width="18.33203125" style="206" customWidth="1"/>
    <col min="5384" max="5384" width="158.16015625" style="206" customWidth="1"/>
    <col min="5385" max="5385" width="9.33203125" style="206" customWidth="1"/>
    <col min="5386" max="5387" width="140.33203125" style="206" customWidth="1"/>
    <col min="5388" max="5632" width="9.33203125" style="206" customWidth="1"/>
    <col min="5633" max="5633" width="73.33203125" style="206" customWidth="1"/>
    <col min="5634" max="5634" width="18.33203125" style="206" customWidth="1"/>
    <col min="5635" max="5635" width="12.33203125" style="206" customWidth="1"/>
    <col min="5636" max="5636" width="16.66015625" style="206" customWidth="1"/>
    <col min="5637" max="5637" width="12" style="206" customWidth="1"/>
    <col min="5638" max="5638" width="13.33203125" style="206" customWidth="1"/>
    <col min="5639" max="5639" width="18.33203125" style="206" customWidth="1"/>
    <col min="5640" max="5640" width="158.16015625" style="206" customWidth="1"/>
    <col min="5641" max="5641" width="9.33203125" style="206" customWidth="1"/>
    <col min="5642" max="5643" width="140.33203125" style="206" customWidth="1"/>
    <col min="5644" max="5888" width="9.33203125" style="206" customWidth="1"/>
    <col min="5889" max="5889" width="73.33203125" style="206" customWidth="1"/>
    <col min="5890" max="5890" width="18.33203125" style="206" customWidth="1"/>
    <col min="5891" max="5891" width="12.33203125" style="206" customWidth="1"/>
    <col min="5892" max="5892" width="16.66015625" style="206" customWidth="1"/>
    <col min="5893" max="5893" width="12" style="206" customWidth="1"/>
    <col min="5894" max="5894" width="13.33203125" style="206" customWidth="1"/>
    <col min="5895" max="5895" width="18.33203125" style="206" customWidth="1"/>
    <col min="5896" max="5896" width="158.16015625" style="206" customWidth="1"/>
    <col min="5897" max="5897" width="9.33203125" style="206" customWidth="1"/>
    <col min="5898" max="5899" width="140.33203125" style="206" customWidth="1"/>
    <col min="5900" max="6144" width="9.33203125" style="206" customWidth="1"/>
    <col min="6145" max="6145" width="73.33203125" style="206" customWidth="1"/>
    <col min="6146" max="6146" width="18.33203125" style="206" customWidth="1"/>
    <col min="6147" max="6147" width="12.33203125" style="206" customWidth="1"/>
    <col min="6148" max="6148" width="16.66015625" style="206" customWidth="1"/>
    <col min="6149" max="6149" width="12" style="206" customWidth="1"/>
    <col min="6150" max="6150" width="13.33203125" style="206" customWidth="1"/>
    <col min="6151" max="6151" width="18.33203125" style="206" customWidth="1"/>
    <col min="6152" max="6152" width="158.16015625" style="206" customWidth="1"/>
    <col min="6153" max="6153" width="9.33203125" style="206" customWidth="1"/>
    <col min="6154" max="6155" width="140.33203125" style="206" customWidth="1"/>
    <col min="6156" max="6400" width="9.33203125" style="206" customWidth="1"/>
    <col min="6401" max="6401" width="73.33203125" style="206" customWidth="1"/>
    <col min="6402" max="6402" width="18.33203125" style="206" customWidth="1"/>
    <col min="6403" max="6403" width="12.33203125" style="206" customWidth="1"/>
    <col min="6404" max="6404" width="16.66015625" style="206" customWidth="1"/>
    <col min="6405" max="6405" width="12" style="206" customWidth="1"/>
    <col min="6406" max="6406" width="13.33203125" style="206" customWidth="1"/>
    <col min="6407" max="6407" width="18.33203125" style="206" customWidth="1"/>
    <col min="6408" max="6408" width="158.16015625" style="206" customWidth="1"/>
    <col min="6409" max="6409" width="9.33203125" style="206" customWidth="1"/>
    <col min="6410" max="6411" width="140.33203125" style="206" customWidth="1"/>
    <col min="6412" max="6656" width="9.33203125" style="206" customWidth="1"/>
    <col min="6657" max="6657" width="73.33203125" style="206" customWidth="1"/>
    <col min="6658" max="6658" width="18.33203125" style="206" customWidth="1"/>
    <col min="6659" max="6659" width="12.33203125" style="206" customWidth="1"/>
    <col min="6660" max="6660" width="16.66015625" style="206" customWidth="1"/>
    <col min="6661" max="6661" width="12" style="206" customWidth="1"/>
    <col min="6662" max="6662" width="13.33203125" style="206" customWidth="1"/>
    <col min="6663" max="6663" width="18.33203125" style="206" customWidth="1"/>
    <col min="6664" max="6664" width="158.16015625" style="206" customWidth="1"/>
    <col min="6665" max="6665" width="9.33203125" style="206" customWidth="1"/>
    <col min="6666" max="6667" width="140.33203125" style="206" customWidth="1"/>
    <col min="6668" max="6912" width="9.33203125" style="206" customWidth="1"/>
    <col min="6913" max="6913" width="73.33203125" style="206" customWidth="1"/>
    <col min="6914" max="6914" width="18.33203125" style="206" customWidth="1"/>
    <col min="6915" max="6915" width="12.33203125" style="206" customWidth="1"/>
    <col min="6916" max="6916" width="16.66015625" style="206" customWidth="1"/>
    <col min="6917" max="6917" width="12" style="206" customWidth="1"/>
    <col min="6918" max="6918" width="13.33203125" style="206" customWidth="1"/>
    <col min="6919" max="6919" width="18.33203125" style="206" customWidth="1"/>
    <col min="6920" max="6920" width="158.16015625" style="206" customWidth="1"/>
    <col min="6921" max="6921" width="9.33203125" style="206" customWidth="1"/>
    <col min="6922" max="6923" width="140.33203125" style="206" customWidth="1"/>
    <col min="6924" max="7168" width="9.33203125" style="206" customWidth="1"/>
    <col min="7169" max="7169" width="73.33203125" style="206" customWidth="1"/>
    <col min="7170" max="7170" width="18.33203125" style="206" customWidth="1"/>
    <col min="7171" max="7171" width="12.33203125" style="206" customWidth="1"/>
    <col min="7172" max="7172" width="16.66015625" style="206" customWidth="1"/>
    <col min="7173" max="7173" width="12" style="206" customWidth="1"/>
    <col min="7174" max="7174" width="13.33203125" style="206" customWidth="1"/>
    <col min="7175" max="7175" width="18.33203125" style="206" customWidth="1"/>
    <col min="7176" max="7176" width="158.16015625" style="206" customWidth="1"/>
    <col min="7177" max="7177" width="9.33203125" style="206" customWidth="1"/>
    <col min="7178" max="7179" width="140.33203125" style="206" customWidth="1"/>
    <col min="7180" max="7424" width="9.33203125" style="206" customWidth="1"/>
    <col min="7425" max="7425" width="73.33203125" style="206" customWidth="1"/>
    <col min="7426" max="7426" width="18.33203125" style="206" customWidth="1"/>
    <col min="7427" max="7427" width="12.33203125" style="206" customWidth="1"/>
    <col min="7428" max="7428" width="16.66015625" style="206" customWidth="1"/>
    <col min="7429" max="7429" width="12" style="206" customWidth="1"/>
    <col min="7430" max="7430" width="13.33203125" style="206" customWidth="1"/>
    <col min="7431" max="7431" width="18.33203125" style="206" customWidth="1"/>
    <col min="7432" max="7432" width="158.16015625" style="206" customWidth="1"/>
    <col min="7433" max="7433" width="9.33203125" style="206" customWidth="1"/>
    <col min="7434" max="7435" width="140.33203125" style="206" customWidth="1"/>
    <col min="7436" max="7680" width="9.33203125" style="206" customWidth="1"/>
    <col min="7681" max="7681" width="73.33203125" style="206" customWidth="1"/>
    <col min="7682" max="7682" width="18.33203125" style="206" customWidth="1"/>
    <col min="7683" max="7683" width="12.33203125" style="206" customWidth="1"/>
    <col min="7684" max="7684" width="16.66015625" style="206" customWidth="1"/>
    <col min="7685" max="7685" width="12" style="206" customWidth="1"/>
    <col min="7686" max="7686" width="13.33203125" style="206" customWidth="1"/>
    <col min="7687" max="7687" width="18.33203125" style="206" customWidth="1"/>
    <col min="7688" max="7688" width="158.16015625" style="206" customWidth="1"/>
    <col min="7689" max="7689" width="9.33203125" style="206" customWidth="1"/>
    <col min="7690" max="7691" width="140.33203125" style="206" customWidth="1"/>
    <col min="7692" max="7936" width="9.33203125" style="206" customWidth="1"/>
    <col min="7937" max="7937" width="73.33203125" style="206" customWidth="1"/>
    <col min="7938" max="7938" width="18.33203125" style="206" customWidth="1"/>
    <col min="7939" max="7939" width="12.33203125" style="206" customWidth="1"/>
    <col min="7940" max="7940" width="16.66015625" style="206" customWidth="1"/>
    <col min="7941" max="7941" width="12" style="206" customWidth="1"/>
    <col min="7942" max="7942" width="13.33203125" style="206" customWidth="1"/>
    <col min="7943" max="7943" width="18.33203125" style="206" customWidth="1"/>
    <col min="7944" max="7944" width="158.16015625" style="206" customWidth="1"/>
    <col min="7945" max="7945" width="9.33203125" style="206" customWidth="1"/>
    <col min="7946" max="7947" width="140.33203125" style="206" customWidth="1"/>
    <col min="7948" max="8192" width="9.33203125" style="206" customWidth="1"/>
    <col min="8193" max="8193" width="73.33203125" style="206" customWidth="1"/>
    <col min="8194" max="8194" width="18.33203125" style="206" customWidth="1"/>
    <col min="8195" max="8195" width="12.33203125" style="206" customWidth="1"/>
    <col min="8196" max="8196" width="16.66015625" style="206" customWidth="1"/>
    <col min="8197" max="8197" width="12" style="206" customWidth="1"/>
    <col min="8198" max="8198" width="13.33203125" style="206" customWidth="1"/>
    <col min="8199" max="8199" width="18.33203125" style="206" customWidth="1"/>
    <col min="8200" max="8200" width="158.16015625" style="206" customWidth="1"/>
    <col min="8201" max="8201" width="9.33203125" style="206" customWidth="1"/>
    <col min="8202" max="8203" width="140.33203125" style="206" customWidth="1"/>
    <col min="8204" max="8448" width="9.33203125" style="206" customWidth="1"/>
    <col min="8449" max="8449" width="73.33203125" style="206" customWidth="1"/>
    <col min="8450" max="8450" width="18.33203125" style="206" customWidth="1"/>
    <col min="8451" max="8451" width="12.33203125" style="206" customWidth="1"/>
    <col min="8452" max="8452" width="16.66015625" style="206" customWidth="1"/>
    <col min="8453" max="8453" width="12" style="206" customWidth="1"/>
    <col min="8454" max="8454" width="13.33203125" style="206" customWidth="1"/>
    <col min="8455" max="8455" width="18.33203125" style="206" customWidth="1"/>
    <col min="8456" max="8456" width="158.16015625" style="206" customWidth="1"/>
    <col min="8457" max="8457" width="9.33203125" style="206" customWidth="1"/>
    <col min="8458" max="8459" width="140.33203125" style="206" customWidth="1"/>
    <col min="8460" max="8704" width="9.33203125" style="206" customWidth="1"/>
    <col min="8705" max="8705" width="73.33203125" style="206" customWidth="1"/>
    <col min="8706" max="8706" width="18.33203125" style="206" customWidth="1"/>
    <col min="8707" max="8707" width="12.33203125" style="206" customWidth="1"/>
    <col min="8708" max="8708" width="16.66015625" style="206" customWidth="1"/>
    <col min="8709" max="8709" width="12" style="206" customWidth="1"/>
    <col min="8710" max="8710" width="13.33203125" style="206" customWidth="1"/>
    <col min="8711" max="8711" width="18.33203125" style="206" customWidth="1"/>
    <col min="8712" max="8712" width="158.16015625" style="206" customWidth="1"/>
    <col min="8713" max="8713" width="9.33203125" style="206" customWidth="1"/>
    <col min="8714" max="8715" width="140.33203125" style="206" customWidth="1"/>
    <col min="8716" max="8960" width="9.33203125" style="206" customWidth="1"/>
    <col min="8961" max="8961" width="73.33203125" style="206" customWidth="1"/>
    <col min="8962" max="8962" width="18.33203125" style="206" customWidth="1"/>
    <col min="8963" max="8963" width="12.33203125" style="206" customWidth="1"/>
    <col min="8964" max="8964" width="16.66015625" style="206" customWidth="1"/>
    <col min="8965" max="8965" width="12" style="206" customWidth="1"/>
    <col min="8966" max="8966" width="13.33203125" style="206" customWidth="1"/>
    <col min="8967" max="8967" width="18.33203125" style="206" customWidth="1"/>
    <col min="8968" max="8968" width="158.16015625" style="206" customWidth="1"/>
    <col min="8969" max="8969" width="9.33203125" style="206" customWidth="1"/>
    <col min="8970" max="8971" width="140.33203125" style="206" customWidth="1"/>
    <col min="8972" max="9216" width="9.33203125" style="206" customWidth="1"/>
    <col min="9217" max="9217" width="73.33203125" style="206" customWidth="1"/>
    <col min="9218" max="9218" width="18.33203125" style="206" customWidth="1"/>
    <col min="9219" max="9219" width="12.33203125" style="206" customWidth="1"/>
    <col min="9220" max="9220" width="16.66015625" style="206" customWidth="1"/>
    <col min="9221" max="9221" width="12" style="206" customWidth="1"/>
    <col min="9222" max="9222" width="13.33203125" style="206" customWidth="1"/>
    <col min="9223" max="9223" width="18.33203125" style="206" customWidth="1"/>
    <col min="9224" max="9224" width="158.16015625" style="206" customWidth="1"/>
    <col min="9225" max="9225" width="9.33203125" style="206" customWidth="1"/>
    <col min="9226" max="9227" width="140.33203125" style="206" customWidth="1"/>
    <col min="9228" max="9472" width="9.33203125" style="206" customWidth="1"/>
    <col min="9473" max="9473" width="73.33203125" style="206" customWidth="1"/>
    <col min="9474" max="9474" width="18.33203125" style="206" customWidth="1"/>
    <col min="9475" max="9475" width="12.33203125" style="206" customWidth="1"/>
    <col min="9476" max="9476" width="16.66015625" style="206" customWidth="1"/>
    <col min="9477" max="9477" width="12" style="206" customWidth="1"/>
    <col min="9478" max="9478" width="13.33203125" style="206" customWidth="1"/>
    <col min="9479" max="9479" width="18.33203125" style="206" customWidth="1"/>
    <col min="9480" max="9480" width="158.16015625" style="206" customWidth="1"/>
    <col min="9481" max="9481" width="9.33203125" style="206" customWidth="1"/>
    <col min="9482" max="9483" width="140.33203125" style="206" customWidth="1"/>
    <col min="9484" max="9728" width="9.33203125" style="206" customWidth="1"/>
    <col min="9729" max="9729" width="73.33203125" style="206" customWidth="1"/>
    <col min="9730" max="9730" width="18.33203125" style="206" customWidth="1"/>
    <col min="9731" max="9731" width="12.33203125" style="206" customWidth="1"/>
    <col min="9732" max="9732" width="16.66015625" style="206" customWidth="1"/>
    <col min="9733" max="9733" width="12" style="206" customWidth="1"/>
    <col min="9734" max="9734" width="13.33203125" style="206" customWidth="1"/>
    <col min="9735" max="9735" width="18.33203125" style="206" customWidth="1"/>
    <col min="9736" max="9736" width="158.16015625" style="206" customWidth="1"/>
    <col min="9737" max="9737" width="9.33203125" style="206" customWidth="1"/>
    <col min="9738" max="9739" width="140.33203125" style="206" customWidth="1"/>
    <col min="9740" max="9984" width="9.33203125" style="206" customWidth="1"/>
    <col min="9985" max="9985" width="73.33203125" style="206" customWidth="1"/>
    <col min="9986" max="9986" width="18.33203125" style="206" customWidth="1"/>
    <col min="9987" max="9987" width="12.33203125" style="206" customWidth="1"/>
    <col min="9988" max="9988" width="16.66015625" style="206" customWidth="1"/>
    <col min="9989" max="9989" width="12" style="206" customWidth="1"/>
    <col min="9990" max="9990" width="13.33203125" style="206" customWidth="1"/>
    <col min="9991" max="9991" width="18.33203125" style="206" customWidth="1"/>
    <col min="9992" max="9992" width="158.16015625" style="206" customWidth="1"/>
    <col min="9993" max="9993" width="9.33203125" style="206" customWidth="1"/>
    <col min="9994" max="9995" width="140.33203125" style="206" customWidth="1"/>
    <col min="9996" max="10240" width="9.33203125" style="206" customWidth="1"/>
    <col min="10241" max="10241" width="73.33203125" style="206" customWidth="1"/>
    <col min="10242" max="10242" width="18.33203125" style="206" customWidth="1"/>
    <col min="10243" max="10243" width="12.33203125" style="206" customWidth="1"/>
    <col min="10244" max="10244" width="16.66015625" style="206" customWidth="1"/>
    <col min="10245" max="10245" width="12" style="206" customWidth="1"/>
    <col min="10246" max="10246" width="13.33203125" style="206" customWidth="1"/>
    <col min="10247" max="10247" width="18.33203125" style="206" customWidth="1"/>
    <col min="10248" max="10248" width="158.16015625" style="206" customWidth="1"/>
    <col min="10249" max="10249" width="9.33203125" style="206" customWidth="1"/>
    <col min="10250" max="10251" width="140.33203125" style="206" customWidth="1"/>
    <col min="10252" max="10496" width="9.33203125" style="206" customWidth="1"/>
    <col min="10497" max="10497" width="73.33203125" style="206" customWidth="1"/>
    <col min="10498" max="10498" width="18.33203125" style="206" customWidth="1"/>
    <col min="10499" max="10499" width="12.33203125" style="206" customWidth="1"/>
    <col min="10500" max="10500" width="16.66015625" style="206" customWidth="1"/>
    <col min="10501" max="10501" width="12" style="206" customWidth="1"/>
    <col min="10502" max="10502" width="13.33203125" style="206" customWidth="1"/>
    <col min="10503" max="10503" width="18.33203125" style="206" customWidth="1"/>
    <col min="10504" max="10504" width="158.16015625" style="206" customWidth="1"/>
    <col min="10505" max="10505" width="9.33203125" style="206" customWidth="1"/>
    <col min="10506" max="10507" width="140.33203125" style="206" customWidth="1"/>
    <col min="10508" max="10752" width="9.33203125" style="206" customWidth="1"/>
    <col min="10753" max="10753" width="73.33203125" style="206" customWidth="1"/>
    <col min="10754" max="10754" width="18.33203125" style="206" customWidth="1"/>
    <col min="10755" max="10755" width="12.33203125" style="206" customWidth="1"/>
    <col min="10756" max="10756" width="16.66015625" style="206" customWidth="1"/>
    <col min="10757" max="10757" width="12" style="206" customWidth="1"/>
    <col min="10758" max="10758" width="13.33203125" style="206" customWidth="1"/>
    <col min="10759" max="10759" width="18.33203125" style="206" customWidth="1"/>
    <col min="10760" max="10760" width="158.16015625" style="206" customWidth="1"/>
    <col min="10761" max="10761" width="9.33203125" style="206" customWidth="1"/>
    <col min="10762" max="10763" width="140.33203125" style="206" customWidth="1"/>
    <col min="10764" max="11008" width="9.33203125" style="206" customWidth="1"/>
    <col min="11009" max="11009" width="73.33203125" style="206" customWidth="1"/>
    <col min="11010" max="11010" width="18.33203125" style="206" customWidth="1"/>
    <col min="11011" max="11011" width="12.33203125" style="206" customWidth="1"/>
    <col min="11012" max="11012" width="16.66015625" style="206" customWidth="1"/>
    <col min="11013" max="11013" width="12" style="206" customWidth="1"/>
    <col min="11014" max="11014" width="13.33203125" style="206" customWidth="1"/>
    <col min="11015" max="11015" width="18.33203125" style="206" customWidth="1"/>
    <col min="11016" max="11016" width="158.16015625" style="206" customWidth="1"/>
    <col min="11017" max="11017" width="9.33203125" style="206" customWidth="1"/>
    <col min="11018" max="11019" width="140.33203125" style="206" customWidth="1"/>
    <col min="11020" max="11264" width="9.33203125" style="206" customWidth="1"/>
    <col min="11265" max="11265" width="73.33203125" style="206" customWidth="1"/>
    <col min="11266" max="11266" width="18.33203125" style="206" customWidth="1"/>
    <col min="11267" max="11267" width="12.33203125" style="206" customWidth="1"/>
    <col min="11268" max="11268" width="16.66015625" style="206" customWidth="1"/>
    <col min="11269" max="11269" width="12" style="206" customWidth="1"/>
    <col min="11270" max="11270" width="13.33203125" style="206" customWidth="1"/>
    <col min="11271" max="11271" width="18.33203125" style="206" customWidth="1"/>
    <col min="11272" max="11272" width="158.16015625" style="206" customWidth="1"/>
    <col min="11273" max="11273" width="9.33203125" style="206" customWidth="1"/>
    <col min="11274" max="11275" width="140.33203125" style="206" customWidth="1"/>
    <col min="11276" max="11520" width="9.33203125" style="206" customWidth="1"/>
    <col min="11521" max="11521" width="73.33203125" style="206" customWidth="1"/>
    <col min="11522" max="11522" width="18.33203125" style="206" customWidth="1"/>
    <col min="11523" max="11523" width="12.33203125" style="206" customWidth="1"/>
    <col min="11524" max="11524" width="16.66015625" style="206" customWidth="1"/>
    <col min="11525" max="11525" width="12" style="206" customWidth="1"/>
    <col min="11526" max="11526" width="13.33203125" style="206" customWidth="1"/>
    <col min="11527" max="11527" width="18.33203125" style="206" customWidth="1"/>
    <col min="11528" max="11528" width="158.16015625" style="206" customWidth="1"/>
    <col min="11529" max="11529" width="9.33203125" style="206" customWidth="1"/>
    <col min="11530" max="11531" width="140.33203125" style="206" customWidth="1"/>
    <col min="11532" max="11776" width="9.33203125" style="206" customWidth="1"/>
    <col min="11777" max="11777" width="73.33203125" style="206" customWidth="1"/>
    <col min="11778" max="11778" width="18.33203125" style="206" customWidth="1"/>
    <col min="11779" max="11779" width="12.33203125" style="206" customWidth="1"/>
    <col min="11780" max="11780" width="16.66015625" style="206" customWidth="1"/>
    <col min="11781" max="11781" width="12" style="206" customWidth="1"/>
    <col min="11782" max="11782" width="13.33203125" style="206" customWidth="1"/>
    <col min="11783" max="11783" width="18.33203125" style="206" customWidth="1"/>
    <col min="11784" max="11784" width="158.16015625" style="206" customWidth="1"/>
    <col min="11785" max="11785" width="9.33203125" style="206" customWidth="1"/>
    <col min="11786" max="11787" width="140.33203125" style="206" customWidth="1"/>
    <col min="11788" max="12032" width="9.33203125" style="206" customWidth="1"/>
    <col min="12033" max="12033" width="73.33203125" style="206" customWidth="1"/>
    <col min="12034" max="12034" width="18.33203125" style="206" customWidth="1"/>
    <col min="12035" max="12035" width="12.33203125" style="206" customWidth="1"/>
    <col min="12036" max="12036" width="16.66015625" style="206" customWidth="1"/>
    <col min="12037" max="12037" width="12" style="206" customWidth="1"/>
    <col min="12038" max="12038" width="13.33203125" style="206" customWidth="1"/>
    <col min="12039" max="12039" width="18.33203125" style="206" customWidth="1"/>
    <col min="12040" max="12040" width="158.16015625" style="206" customWidth="1"/>
    <col min="12041" max="12041" width="9.33203125" style="206" customWidth="1"/>
    <col min="12042" max="12043" width="140.33203125" style="206" customWidth="1"/>
    <col min="12044" max="12288" width="9.33203125" style="206" customWidth="1"/>
    <col min="12289" max="12289" width="73.33203125" style="206" customWidth="1"/>
    <col min="12290" max="12290" width="18.33203125" style="206" customWidth="1"/>
    <col min="12291" max="12291" width="12.33203125" style="206" customWidth="1"/>
    <col min="12292" max="12292" width="16.66015625" style="206" customWidth="1"/>
    <col min="12293" max="12293" width="12" style="206" customWidth="1"/>
    <col min="12294" max="12294" width="13.33203125" style="206" customWidth="1"/>
    <col min="12295" max="12295" width="18.33203125" style="206" customWidth="1"/>
    <col min="12296" max="12296" width="158.16015625" style="206" customWidth="1"/>
    <col min="12297" max="12297" width="9.33203125" style="206" customWidth="1"/>
    <col min="12298" max="12299" width="140.33203125" style="206" customWidth="1"/>
    <col min="12300" max="12544" width="9.33203125" style="206" customWidth="1"/>
    <col min="12545" max="12545" width="73.33203125" style="206" customWidth="1"/>
    <col min="12546" max="12546" width="18.33203125" style="206" customWidth="1"/>
    <col min="12547" max="12547" width="12.33203125" style="206" customWidth="1"/>
    <col min="12548" max="12548" width="16.66015625" style="206" customWidth="1"/>
    <col min="12549" max="12549" width="12" style="206" customWidth="1"/>
    <col min="12550" max="12550" width="13.33203125" style="206" customWidth="1"/>
    <col min="12551" max="12551" width="18.33203125" style="206" customWidth="1"/>
    <col min="12552" max="12552" width="158.16015625" style="206" customWidth="1"/>
    <col min="12553" max="12553" width="9.33203125" style="206" customWidth="1"/>
    <col min="12554" max="12555" width="140.33203125" style="206" customWidth="1"/>
    <col min="12556" max="12800" width="9.33203125" style="206" customWidth="1"/>
    <col min="12801" max="12801" width="73.33203125" style="206" customWidth="1"/>
    <col min="12802" max="12802" width="18.33203125" style="206" customWidth="1"/>
    <col min="12803" max="12803" width="12.33203125" style="206" customWidth="1"/>
    <col min="12804" max="12804" width="16.66015625" style="206" customWidth="1"/>
    <col min="12805" max="12805" width="12" style="206" customWidth="1"/>
    <col min="12806" max="12806" width="13.33203125" style="206" customWidth="1"/>
    <col min="12807" max="12807" width="18.33203125" style="206" customWidth="1"/>
    <col min="12808" max="12808" width="158.16015625" style="206" customWidth="1"/>
    <col min="12809" max="12809" width="9.33203125" style="206" customWidth="1"/>
    <col min="12810" max="12811" width="140.33203125" style="206" customWidth="1"/>
    <col min="12812" max="13056" width="9.33203125" style="206" customWidth="1"/>
    <col min="13057" max="13057" width="73.33203125" style="206" customWidth="1"/>
    <col min="13058" max="13058" width="18.33203125" style="206" customWidth="1"/>
    <col min="13059" max="13059" width="12.33203125" style="206" customWidth="1"/>
    <col min="13060" max="13060" width="16.66015625" style="206" customWidth="1"/>
    <col min="13061" max="13061" width="12" style="206" customWidth="1"/>
    <col min="13062" max="13062" width="13.33203125" style="206" customWidth="1"/>
    <col min="13063" max="13063" width="18.33203125" style="206" customWidth="1"/>
    <col min="13064" max="13064" width="158.16015625" style="206" customWidth="1"/>
    <col min="13065" max="13065" width="9.33203125" style="206" customWidth="1"/>
    <col min="13066" max="13067" width="140.33203125" style="206" customWidth="1"/>
    <col min="13068" max="13312" width="9.33203125" style="206" customWidth="1"/>
    <col min="13313" max="13313" width="73.33203125" style="206" customWidth="1"/>
    <col min="13314" max="13314" width="18.33203125" style="206" customWidth="1"/>
    <col min="13315" max="13315" width="12.33203125" style="206" customWidth="1"/>
    <col min="13316" max="13316" width="16.66015625" style="206" customWidth="1"/>
    <col min="13317" max="13317" width="12" style="206" customWidth="1"/>
    <col min="13318" max="13318" width="13.33203125" style="206" customWidth="1"/>
    <col min="13319" max="13319" width="18.33203125" style="206" customWidth="1"/>
    <col min="13320" max="13320" width="158.16015625" style="206" customWidth="1"/>
    <col min="13321" max="13321" width="9.33203125" style="206" customWidth="1"/>
    <col min="13322" max="13323" width="140.33203125" style="206" customWidth="1"/>
    <col min="13324" max="13568" width="9.33203125" style="206" customWidth="1"/>
    <col min="13569" max="13569" width="73.33203125" style="206" customWidth="1"/>
    <col min="13570" max="13570" width="18.33203125" style="206" customWidth="1"/>
    <col min="13571" max="13571" width="12.33203125" style="206" customWidth="1"/>
    <col min="13572" max="13572" width="16.66015625" style="206" customWidth="1"/>
    <col min="13573" max="13573" width="12" style="206" customWidth="1"/>
    <col min="13574" max="13574" width="13.33203125" style="206" customWidth="1"/>
    <col min="13575" max="13575" width="18.33203125" style="206" customWidth="1"/>
    <col min="13576" max="13576" width="158.16015625" style="206" customWidth="1"/>
    <col min="13577" max="13577" width="9.33203125" style="206" customWidth="1"/>
    <col min="13578" max="13579" width="140.33203125" style="206" customWidth="1"/>
    <col min="13580" max="13824" width="9.33203125" style="206" customWidth="1"/>
    <col min="13825" max="13825" width="73.33203125" style="206" customWidth="1"/>
    <col min="13826" max="13826" width="18.33203125" style="206" customWidth="1"/>
    <col min="13827" max="13827" width="12.33203125" style="206" customWidth="1"/>
    <col min="13828" max="13828" width="16.66015625" style="206" customWidth="1"/>
    <col min="13829" max="13829" width="12" style="206" customWidth="1"/>
    <col min="13830" max="13830" width="13.33203125" style="206" customWidth="1"/>
    <col min="13831" max="13831" width="18.33203125" style="206" customWidth="1"/>
    <col min="13832" max="13832" width="158.16015625" style="206" customWidth="1"/>
    <col min="13833" max="13833" width="9.33203125" style="206" customWidth="1"/>
    <col min="13834" max="13835" width="140.33203125" style="206" customWidth="1"/>
    <col min="13836" max="14080" width="9.33203125" style="206" customWidth="1"/>
    <col min="14081" max="14081" width="73.33203125" style="206" customWidth="1"/>
    <col min="14082" max="14082" width="18.33203125" style="206" customWidth="1"/>
    <col min="14083" max="14083" width="12.33203125" style="206" customWidth="1"/>
    <col min="14084" max="14084" width="16.66015625" style="206" customWidth="1"/>
    <col min="14085" max="14085" width="12" style="206" customWidth="1"/>
    <col min="14086" max="14086" width="13.33203125" style="206" customWidth="1"/>
    <col min="14087" max="14087" width="18.33203125" style="206" customWidth="1"/>
    <col min="14088" max="14088" width="158.16015625" style="206" customWidth="1"/>
    <col min="14089" max="14089" width="9.33203125" style="206" customWidth="1"/>
    <col min="14090" max="14091" width="140.33203125" style="206" customWidth="1"/>
    <col min="14092" max="14336" width="9.33203125" style="206" customWidth="1"/>
    <col min="14337" max="14337" width="73.33203125" style="206" customWidth="1"/>
    <col min="14338" max="14338" width="18.33203125" style="206" customWidth="1"/>
    <col min="14339" max="14339" width="12.33203125" style="206" customWidth="1"/>
    <col min="14340" max="14340" width="16.66015625" style="206" customWidth="1"/>
    <col min="14341" max="14341" width="12" style="206" customWidth="1"/>
    <col min="14342" max="14342" width="13.33203125" style="206" customWidth="1"/>
    <col min="14343" max="14343" width="18.33203125" style="206" customWidth="1"/>
    <col min="14344" max="14344" width="158.16015625" style="206" customWidth="1"/>
    <col min="14345" max="14345" width="9.33203125" style="206" customWidth="1"/>
    <col min="14346" max="14347" width="140.33203125" style="206" customWidth="1"/>
    <col min="14348" max="14592" width="9.33203125" style="206" customWidth="1"/>
    <col min="14593" max="14593" width="73.33203125" style="206" customWidth="1"/>
    <col min="14594" max="14594" width="18.33203125" style="206" customWidth="1"/>
    <col min="14595" max="14595" width="12.33203125" style="206" customWidth="1"/>
    <col min="14596" max="14596" width="16.66015625" style="206" customWidth="1"/>
    <col min="14597" max="14597" width="12" style="206" customWidth="1"/>
    <col min="14598" max="14598" width="13.33203125" style="206" customWidth="1"/>
    <col min="14599" max="14599" width="18.33203125" style="206" customWidth="1"/>
    <col min="14600" max="14600" width="158.16015625" style="206" customWidth="1"/>
    <col min="14601" max="14601" width="9.33203125" style="206" customWidth="1"/>
    <col min="14602" max="14603" width="140.33203125" style="206" customWidth="1"/>
    <col min="14604" max="14848" width="9.33203125" style="206" customWidth="1"/>
    <col min="14849" max="14849" width="73.33203125" style="206" customWidth="1"/>
    <col min="14850" max="14850" width="18.33203125" style="206" customWidth="1"/>
    <col min="14851" max="14851" width="12.33203125" style="206" customWidth="1"/>
    <col min="14852" max="14852" width="16.66015625" style="206" customWidth="1"/>
    <col min="14853" max="14853" width="12" style="206" customWidth="1"/>
    <col min="14854" max="14854" width="13.33203125" style="206" customWidth="1"/>
    <col min="14855" max="14855" width="18.33203125" style="206" customWidth="1"/>
    <col min="14856" max="14856" width="158.16015625" style="206" customWidth="1"/>
    <col min="14857" max="14857" width="9.33203125" style="206" customWidth="1"/>
    <col min="14858" max="14859" width="140.33203125" style="206" customWidth="1"/>
    <col min="14860" max="15104" width="9.33203125" style="206" customWidth="1"/>
    <col min="15105" max="15105" width="73.33203125" style="206" customWidth="1"/>
    <col min="15106" max="15106" width="18.33203125" style="206" customWidth="1"/>
    <col min="15107" max="15107" width="12.33203125" style="206" customWidth="1"/>
    <col min="15108" max="15108" width="16.66015625" style="206" customWidth="1"/>
    <col min="15109" max="15109" width="12" style="206" customWidth="1"/>
    <col min="15110" max="15110" width="13.33203125" style="206" customWidth="1"/>
    <col min="15111" max="15111" width="18.33203125" style="206" customWidth="1"/>
    <col min="15112" max="15112" width="158.16015625" style="206" customWidth="1"/>
    <col min="15113" max="15113" width="9.33203125" style="206" customWidth="1"/>
    <col min="15114" max="15115" width="140.33203125" style="206" customWidth="1"/>
    <col min="15116" max="15360" width="9.33203125" style="206" customWidth="1"/>
    <col min="15361" max="15361" width="73.33203125" style="206" customWidth="1"/>
    <col min="15362" max="15362" width="18.33203125" style="206" customWidth="1"/>
    <col min="15363" max="15363" width="12.33203125" style="206" customWidth="1"/>
    <col min="15364" max="15364" width="16.66015625" style="206" customWidth="1"/>
    <col min="15365" max="15365" width="12" style="206" customWidth="1"/>
    <col min="15366" max="15366" width="13.33203125" style="206" customWidth="1"/>
    <col min="15367" max="15367" width="18.33203125" style="206" customWidth="1"/>
    <col min="15368" max="15368" width="158.16015625" style="206" customWidth="1"/>
    <col min="15369" max="15369" width="9.33203125" style="206" customWidth="1"/>
    <col min="15370" max="15371" width="140.33203125" style="206" customWidth="1"/>
    <col min="15372" max="15616" width="9.33203125" style="206" customWidth="1"/>
    <col min="15617" max="15617" width="73.33203125" style="206" customWidth="1"/>
    <col min="15618" max="15618" width="18.33203125" style="206" customWidth="1"/>
    <col min="15619" max="15619" width="12.33203125" style="206" customWidth="1"/>
    <col min="15620" max="15620" width="16.66015625" style="206" customWidth="1"/>
    <col min="15621" max="15621" width="12" style="206" customWidth="1"/>
    <col min="15622" max="15622" width="13.33203125" style="206" customWidth="1"/>
    <col min="15623" max="15623" width="18.33203125" style="206" customWidth="1"/>
    <col min="15624" max="15624" width="158.16015625" style="206" customWidth="1"/>
    <col min="15625" max="15625" width="9.33203125" style="206" customWidth="1"/>
    <col min="15626" max="15627" width="140.33203125" style="206" customWidth="1"/>
    <col min="15628" max="15872" width="9.33203125" style="206" customWidth="1"/>
    <col min="15873" max="15873" width="73.33203125" style="206" customWidth="1"/>
    <col min="15874" max="15874" width="18.33203125" style="206" customWidth="1"/>
    <col min="15875" max="15875" width="12.33203125" style="206" customWidth="1"/>
    <col min="15876" max="15876" width="16.66015625" style="206" customWidth="1"/>
    <col min="15877" max="15877" width="12" style="206" customWidth="1"/>
    <col min="15878" max="15878" width="13.33203125" style="206" customWidth="1"/>
    <col min="15879" max="15879" width="18.33203125" style="206" customWidth="1"/>
    <col min="15880" max="15880" width="158.16015625" style="206" customWidth="1"/>
    <col min="15881" max="15881" width="9.33203125" style="206" customWidth="1"/>
    <col min="15882" max="15883" width="140.33203125" style="206" customWidth="1"/>
    <col min="15884" max="16128" width="9.33203125" style="206" customWidth="1"/>
    <col min="16129" max="16129" width="73.33203125" style="206" customWidth="1"/>
    <col min="16130" max="16130" width="18.33203125" style="206" customWidth="1"/>
    <col min="16131" max="16131" width="12.33203125" style="206" customWidth="1"/>
    <col min="16132" max="16132" width="16.66015625" style="206" customWidth="1"/>
    <col min="16133" max="16133" width="12" style="206" customWidth="1"/>
    <col min="16134" max="16134" width="13.33203125" style="206" customWidth="1"/>
    <col min="16135" max="16135" width="18.33203125" style="206" customWidth="1"/>
    <col min="16136" max="16136" width="158.16015625" style="206" customWidth="1"/>
    <col min="16137" max="16137" width="9.33203125" style="206" customWidth="1"/>
    <col min="16138" max="16139" width="140.33203125" style="206" customWidth="1"/>
    <col min="16140" max="16384" width="9.33203125" style="206" customWidth="1"/>
  </cols>
  <sheetData>
    <row r="1" ht="12.75">
      <c r="A1" s="204"/>
    </row>
    <row r="2" ht="12.75">
      <c r="A2" s="204"/>
    </row>
    <row r="3" ht="12.75">
      <c r="A3" s="204"/>
    </row>
    <row r="4" ht="12.75">
      <c r="A4" s="204"/>
    </row>
    <row r="5" ht="12.75">
      <c r="A5" s="204"/>
    </row>
    <row r="6" ht="12.75">
      <c r="A6" s="204"/>
    </row>
    <row r="7" spans="1:7" ht="15">
      <c r="A7" s="326" t="s">
        <v>289</v>
      </c>
      <c r="B7" s="326"/>
      <c r="C7" s="326"/>
      <c r="D7" s="207"/>
      <c r="E7" s="207"/>
      <c r="F7" s="207"/>
      <c r="G7" s="207"/>
    </row>
    <row r="8" spans="1:7" ht="12.75">
      <c r="A8" s="208"/>
      <c r="B8" s="207"/>
      <c r="C8" s="207"/>
      <c r="D8" s="207"/>
      <c r="E8" s="207"/>
      <c r="F8" s="207"/>
      <c r="G8" s="207"/>
    </row>
    <row r="9" spans="1:7" ht="13.5">
      <c r="A9" s="209" t="s">
        <v>290</v>
      </c>
      <c r="B9" s="210" t="s">
        <v>291</v>
      </c>
      <c r="C9" s="211" t="s">
        <v>292</v>
      </c>
      <c r="D9" s="210" t="s">
        <v>293</v>
      </c>
      <c r="E9" s="210" t="s">
        <v>294</v>
      </c>
      <c r="F9" s="210" t="s">
        <v>34</v>
      </c>
      <c r="G9" s="210" t="s">
        <v>295</v>
      </c>
    </row>
    <row r="10" spans="1:7" ht="13.5">
      <c r="A10" s="212" t="s">
        <v>296</v>
      </c>
      <c r="B10" s="213"/>
      <c r="C10" s="214">
        <v>1</v>
      </c>
      <c r="D10" s="215">
        <f aca="true" t="shared" si="0" ref="D10:D24">B10*C10</f>
        <v>0</v>
      </c>
      <c r="E10" s="216">
        <v>21</v>
      </c>
      <c r="F10" s="215">
        <f aca="true" t="shared" si="1" ref="F10:F25">D10*E10/100</f>
        <v>0</v>
      </c>
      <c r="G10" s="215">
        <f aca="true" t="shared" si="2" ref="G10:G25">D10+F10</f>
        <v>0</v>
      </c>
    </row>
    <row r="11" spans="1:7" ht="13.5">
      <c r="A11" s="212" t="s">
        <v>297</v>
      </c>
      <c r="B11" s="213"/>
      <c r="C11" s="214">
        <v>1</v>
      </c>
      <c r="D11" s="215">
        <f t="shared" si="0"/>
        <v>0</v>
      </c>
      <c r="E11" s="216">
        <v>21</v>
      </c>
      <c r="F11" s="215">
        <f t="shared" si="1"/>
        <v>0</v>
      </c>
      <c r="G11" s="215">
        <f t="shared" si="2"/>
        <v>0</v>
      </c>
    </row>
    <row r="12" spans="1:7" ht="13.5">
      <c r="A12" s="212" t="s">
        <v>298</v>
      </c>
      <c r="B12" s="213"/>
      <c r="C12" s="214">
        <v>1</v>
      </c>
      <c r="D12" s="215">
        <f t="shared" si="0"/>
        <v>0</v>
      </c>
      <c r="E12" s="216">
        <v>21</v>
      </c>
      <c r="F12" s="215">
        <f t="shared" si="1"/>
        <v>0</v>
      </c>
      <c r="G12" s="215">
        <f t="shared" si="2"/>
        <v>0</v>
      </c>
    </row>
    <row r="13" spans="1:7" ht="13.5">
      <c r="A13" s="212" t="s">
        <v>299</v>
      </c>
      <c r="B13" s="213"/>
      <c r="C13" s="214">
        <v>2</v>
      </c>
      <c r="D13" s="215">
        <f t="shared" si="0"/>
        <v>0</v>
      </c>
      <c r="E13" s="216">
        <v>21</v>
      </c>
      <c r="F13" s="215">
        <f t="shared" si="1"/>
        <v>0</v>
      </c>
      <c r="G13" s="215">
        <f t="shared" si="2"/>
        <v>0</v>
      </c>
    </row>
    <row r="14" spans="1:7" ht="13.5">
      <c r="A14" s="212" t="s">
        <v>300</v>
      </c>
      <c r="B14" s="213"/>
      <c r="C14" s="214">
        <v>160</v>
      </c>
      <c r="D14" s="215">
        <f t="shared" si="0"/>
        <v>0</v>
      </c>
      <c r="E14" s="216">
        <v>21</v>
      </c>
      <c r="F14" s="215">
        <f t="shared" si="1"/>
        <v>0</v>
      </c>
      <c r="G14" s="215">
        <f t="shared" si="2"/>
        <v>0</v>
      </c>
    </row>
    <row r="15" spans="1:7" ht="13.5">
      <c r="A15" s="217" t="s">
        <v>301</v>
      </c>
      <c r="B15" s="213"/>
      <c r="C15" s="216">
        <v>200</v>
      </c>
      <c r="D15" s="215">
        <f t="shared" si="0"/>
        <v>0</v>
      </c>
      <c r="E15" s="216">
        <v>21</v>
      </c>
      <c r="F15" s="215">
        <f t="shared" si="1"/>
        <v>0</v>
      </c>
      <c r="G15" s="215">
        <f t="shared" si="2"/>
        <v>0</v>
      </c>
    </row>
    <row r="16" spans="1:7" ht="13.5">
      <c r="A16" s="218" t="s">
        <v>302</v>
      </c>
      <c r="B16" s="213"/>
      <c r="C16" s="216">
        <v>2</v>
      </c>
      <c r="D16" s="215">
        <f t="shared" si="0"/>
        <v>0</v>
      </c>
      <c r="E16" s="216">
        <v>21</v>
      </c>
      <c r="F16" s="215">
        <f t="shared" si="1"/>
        <v>0</v>
      </c>
      <c r="G16" s="215">
        <f t="shared" si="2"/>
        <v>0</v>
      </c>
    </row>
    <row r="17" spans="1:7" ht="13.5">
      <c r="A17" s="218" t="s">
        <v>303</v>
      </c>
      <c r="B17" s="213"/>
      <c r="C17" s="216">
        <v>2</v>
      </c>
      <c r="D17" s="215">
        <f t="shared" si="0"/>
        <v>0</v>
      </c>
      <c r="E17" s="216">
        <v>21</v>
      </c>
      <c r="F17" s="215">
        <f t="shared" si="1"/>
        <v>0</v>
      </c>
      <c r="G17" s="215">
        <f t="shared" si="2"/>
        <v>0</v>
      </c>
    </row>
    <row r="18" spans="1:7" ht="13.5">
      <c r="A18" s="218" t="s">
        <v>304</v>
      </c>
      <c r="B18" s="213"/>
      <c r="C18" s="216">
        <v>8</v>
      </c>
      <c r="D18" s="215">
        <f t="shared" si="0"/>
        <v>0</v>
      </c>
      <c r="E18" s="216">
        <v>21</v>
      </c>
      <c r="F18" s="215">
        <f t="shared" si="1"/>
        <v>0</v>
      </c>
      <c r="G18" s="215">
        <f t="shared" si="2"/>
        <v>0</v>
      </c>
    </row>
    <row r="19" spans="1:7" ht="13.5">
      <c r="A19" s="218" t="s">
        <v>305</v>
      </c>
      <c r="B19" s="213"/>
      <c r="C19" s="216">
        <v>8</v>
      </c>
      <c r="D19" s="215">
        <f t="shared" si="0"/>
        <v>0</v>
      </c>
      <c r="E19" s="216">
        <v>21</v>
      </c>
      <c r="F19" s="215">
        <f t="shared" si="1"/>
        <v>0</v>
      </c>
      <c r="G19" s="215">
        <f t="shared" si="2"/>
        <v>0</v>
      </c>
    </row>
    <row r="20" spans="1:7" ht="13.5">
      <c r="A20" s="218" t="s">
        <v>306</v>
      </c>
      <c r="B20" s="213"/>
      <c r="C20" s="216">
        <v>2</v>
      </c>
      <c r="D20" s="215">
        <f t="shared" si="0"/>
        <v>0</v>
      </c>
      <c r="E20" s="216">
        <v>21</v>
      </c>
      <c r="F20" s="215">
        <f t="shared" si="1"/>
        <v>0</v>
      </c>
      <c r="G20" s="215">
        <f t="shared" si="2"/>
        <v>0</v>
      </c>
    </row>
    <row r="21" spans="1:7" ht="13.5">
      <c r="A21" s="218" t="s">
        <v>307</v>
      </c>
      <c r="B21" s="213"/>
      <c r="C21" s="216">
        <v>2</v>
      </c>
      <c r="D21" s="215">
        <f t="shared" si="0"/>
        <v>0</v>
      </c>
      <c r="E21" s="216">
        <v>21</v>
      </c>
      <c r="F21" s="215">
        <f t="shared" si="1"/>
        <v>0</v>
      </c>
      <c r="G21" s="215">
        <f t="shared" si="2"/>
        <v>0</v>
      </c>
    </row>
    <row r="22" spans="1:7" ht="13.5">
      <c r="A22" s="218" t="s">
        <v>308</v>
      </c>
      <c r="B22" s="213"/>
      <c r="C22" s="216">
        <v>1</v>
      </c>
      <c r="D22" s="215">
        <f t="shared" si="0"/>
        <v>0</v>
      </c>
      <c r="E22" s="216">
        <v>21</v>
      </c>
      <c r="F22" s="215">
        <f t="shared" si="1"/>
        <v>0</v>
      </c>
      <c r="G22" s="215">
        <f t="shared" si="2"/>
        <v>0</v>
      </c>
    </row>
    <row r="23" spans="1:7" ht="13.5">
      <c r="A23" s="218" t="s">
        <v>309</v>
      </c>
      <c r="B23" s="213"/>
      <c r="C23" s="216">
        <v>24</v>
      </c>
      <c r="D23" s="215">
        <f t="shared" si="0"/>
        <v>0</v>
      </c>
      <c r="E23" s="216">
        <v>21</v>
      </c>
      <c r="F23" s="215">
        <f t="shared" si="1"/>
        <v>0</v>
      </c>
      <c r="G23" s="215">
        <f t="shared" si="2"/>
        <v>0</v>
      </c>
    </row>
    <row r="24" spans="1:7" ht="13.5">
      <c r="A24" s="218" t="s">
        <v>310</v>
      </c>
      <c r="B24" s="213"/>
      <c r="C24" s="216">
        <v>1</v>
      </c>
      <c r="D24" s="215">
        <f t="shared" si="0"/>
        <v>0</v>
      </c>
      <c r="E24" s="216">
        <v>21</v>
      </c>
      <c r="F24" s="215">
        <f t="shared" si="1"/>
        <v>0</v>
      </c>
      <c r="G24" s="215">
        <f t="shared" si="2"/>
        <v>0</v>
      </c>
    </row>
    <row r="25" spans="1:7" ht="13.5">
      <c r="A25" s="217" t="s">
        <v>311</v>
      </c>
      <c r="B25" s="213"/>
      <c r="C25" s="216">
        <v>1</v>
      </c>
      <c r="D25" s="215"/>
      <c r="E25" s="216">
        <v>21</v>
      </c>
      <c r="F25" s="215">
        <f t="shared" si="1"/>
        <v>0</v>
      </c>
      <c r="G25" s="215">
        <f t="shared" si="2"/>
        <v>0</v>
      </c>
    </row>
    <row r="26" spans="1:7" ht="13.5">
      <c r="A26" s="209" t="s">
        <v>312</v>
      </c>
      <c r="B26" s="219"/>
      <c r="C26" s="220"/>
      <c r="D26" s="219">
        <f>SUM(D10:D25)</f>
        <v>0</v>
      </c>
      <c r="E26" s="220"/>
      <c r="F26" s="219">
        <f>SUM(F10:F25)</f>
        <v>0</v>
      </c>
      <c r="G26" s="219">
        <f>SUM(G10:G25)</f>
        <v>0</v>
      </c>
    </row>
    <row r="27" spans="1:7" ht="13.5">
      <c r="A27" s="221"/>
      <c r="B27" s="222"/>
      <c r="C27" s="223"/>
      <c r="D27" s="222"/>
      <c r="E27" s="223"/>
      <c r="F27" s="222"/>
      <c r="G27" s="222"/>
    </row>
    <row r="28" spans="1:7" ht="13.5">
      <c r="A28" s="209" t="s">
        <v>290</v>
      </c>
      <c r="B28" s="224" t="s">
        <v>291</v>
      </c>
      <c r="C28" s="211" t="s">
        <v>292</v>
      </c>
      <c r="D28" s="224" t="s">
        <v>293</v>
      </c>
      <c r="E28" s="211" t="s">
        <v>294</v>
      </c>
      <c r="F28" s="224" t="s">
        <v>34</v>
      </c>
      <c r="G28" s="224" t="s">
        <v>295</v>
      </c>
    </row>
    <row r="29" spans="1:7" ht="13.5">
      <c r="A29" s="218" t="s">
        <v>313</v>
      </c>
      <c r="B29" s="215"/>
      <c r="C29" s="216">
        <v>32</v>
      </c>
      <c r="D29" s="215">
        <f>B29*C29</f>
        <v>0</v>
      </c>
      <c r="E29" s="216">
        <v>21</v>
      </c>
      <c r="F29" s="215">
        <f>D29*E29/100</f>
        <v>0</v>
      </c>
      <c r="G29" s="215">
        <f>D29+F29</f>
        <v>0</v>
      </c>
    </row>
    <row r="30" spans="1:7" ht="13.5">
      <c r="A30" s="218" t="s">
        <v>314</v>
      </c>
      <c r="B30" s="215"/>
      <c r="C30" s="216">
        <v>16</v>
      </c>
      <c r="D30" s="215">
        <f>B30*C30</f>
        <v>0</v>
      </c>
      <c r="E30" s="216">
        <v>21</v>
      </c>
      <c r="F30" s="215">
        <f>D30*E30/100</f>
        <v>0</v>
      </c>
      <c r="G30" s="215">
        <f>D30+F30</f>
        <v>0</v>
      </c>
    </row>
    <row r="31" spans="1:7" ht="13.5">
      <c r="A31" s="209" t="s">
        <v>315</v>
      </c>
      <c r="B31" s="219"/>
      <c r="C31" s="220"/>
      <c r="D31" s="219">
        <f>SUM(D29:D30)</f>
        <v>0</v>
      </c>
      <c r="E31" s="220"/>
      <c r="F31" s="219">
        <f>SUM(F29:F30)</f>
        <v>0</v>
      </c>
      <c r="G31" s="219">
        <f>SUM(G29:G30)</f>
        <v>0</v>
      </c>
    </row>
    <row r="32" spans="1:7" ht="13.5">
      <c r="A32" s="218"/>
      <c r="B32" s="225"/>
      <c r="C32" s="216"/>
      <c r="D32" s="215"/>
      <c r="E32" s="215"/>
      <c r="F32" s="215"/>
      <c r="G32" s="215"/>
    </row>
    <row r="33" spans="1:7" ht="13.5">
      <c r="A33" s="209" t="s">
        <v>316</v>
      </c>
      <c r="B33" s="219"/>
      <c r="C33" s="220"/>
      <c r="D33" s="219">
        <f>D26+D31</f>
        <v>0</v>
      </c>
      <c r="E33" s="219"/>
      <c r="F33" s="219">
        <f>F26+F31</f>
        <v>0</v>
      </c>
      <c r="G33" s="219">
        <f>G26+G31</f>
        <v>0</v>
      </c>
    </row>
    <row r="34" spans="1:7" ht="13.5">
      <c r="A34" s="221"/>
      <c r="B34" s="226"/>
      <c r="C34" s="221"/>
      <c r="D34" s="226"/>
      <c r="E34" s="221"/>
      <c r="F34" s="226"/>
      <c r="G34" s="227"/>
    </row>
    <row r="35" spans="1:10" ht="13.5">
      <c r="A35" s="227"/>
      <c r="B35" s="227"/>
      <c r="C35" s="227"/>
      <c r="D35" s="227"/>
      <c r="E35" s="227"/>
      <c r="F35" s="227"/>
      <c r="G35" s="227"/>
      <c r="H35" s="227"/>
      <c r="J35" s="227"/>
    </row>
    <row r="36" spans="1:10" ht="13.5">
      <c r="A36" s="227"/>
      <c r="B36" s="227"/>
      <c r="C36" s="227"/>
      <c r="D36" s="227"/>
      <c r="E36" s="227"/>
      <c r="F36" s="227"/>
      <c r="G36" s="227"/>
      <c r="H36" s="227"/>
      <c r="J36" s="227"/>
    </row>
    <row r="37" spans="1:10" ht="13.5">
      <c r="A37" s="227"/>
      <c r="B37" s="227"/>
      <c r="C37" s="227"/>
      <c r="D37" s="227"/>
      <c r="E37" s="227"/>
      <c r="F37" s="227"/>
      <c r="G37" s="227"/>
      <c r="H37" s="227"/>
      <c r="J37" s="227"/>
    </row>
    <row r="38" spans="1:8" ht="13.5">
      <c r="A38" s="227"/>
      <c r="B38" s="227"/>
      <c r="C38" s="227"/>
      <c r="D38" s="227"/>
      <c r="E38" s="227"/>
      <c r="F38" s="227"/>
      <c r="G38" s="227"/>
      <c r="H38" s="227"/>
    </row>
    <row r="39" spans="1:8" ht="13.5">
      <c r="A39" s="327" t="s">
        <v>317</v>
      </c>
      <c r="B39" s="327"/>
      <c r="C39" s="327"/>
      <c r="D39" s="327"/>
      <c r="E39" s="327"/>
      <c r="F39" s="327"/>
      <c r="G39" s="327"/>
      <c r="H39" s="227"/>
    </row>
    <row r="40" spans="1:7" ht="13.5">
      <c r="A40" s="328" t="s">
        <v>318</v>
      </c>
      <c r="B40" s="328"/>
      <c r="C40" s="328"/>
      <c r="D40" s="328"/>
      <c r="E40" s="328"/>
      <c r="F40" s="328"/>
      <c r="G40" s="328"/>
    </row>
    <row r="41" spans="1:7" ht="13.5">
      <c r="A41" s="328" t="s">
        <v>319</v>
      </c>
      <c r="B41" s="328"/>
      <c r="C41" s="328"/>
      <c r="D41" s="328"/>
      <c r="E41" s="328"/>
      <c r="F41" s="328"/>
      <c r="G41" s="328"/>
    </row>
    <row r="42" spans="1:7" ht="13.5">
      <c r="A42" s="328" t="s">
        <v>320</v>
      </c>
      <c r="B42" s="328"/>
      <c r="C42" s="328"/>
      <c r="D42" s="328"/>
      <c r="E42" s="328"/>
      <c r="F42" s="328"/>
      <c r="G42" s="328"/>
    </row>
    <row r="43" spans="1:7" ht="13.5">
      <c r="A43" s="325" t="s">
        <v>321</v>
      </c>
      <c r="B43" s="325"/>
      <c r="C43" s="325"/>
      <c r="D43" s="325"/>
      <c r="E43" s="325"/>
      <c r="F43" s="325"/>
      <c r="G43" s="325"/>
    </row>
    <row r="44" spans="1:7" ht="13.5">
      <c r="A44" s="227"/>
      <c r="B44" s="227"/>
      <c r="C44" s="227"/>
      <c r="D44" s="227"/>
      <c r="E44" s="227"/>
      <c r="F44" s="227"/>
      <c r="G44" s="227"/>
    </row>
  </sheetData>
  <mergeCells count="6">
    <mergeCell ref="A43:G43"/>
    <mergeCell ref="A7:C7"/>
    <mergeCell ref="A39:G39"/>
    <mergeCell ref="A40:G40"/>
    <mergeCell ref="A41:G41"/>
    <mergeCell ref="A42:G42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Mikutová Eva</cp:lastModifiedBy>
  <dcterms:created xsi:type="dcterms:W3CDTF">2017-06-02T04:22:23Z</dcterms:created>
  <dcterms:modified xsi:type="dcterms:W3CDTF">2017-09-21T04:36:41Z</dcterms:modified>
  <cp:category/>
  <cp:version/>
  <cp:contentType/>
  <cp:contentStatus/>
</cp:coreProperties>
</file>