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70" windowHeight="9585"/>
  </bookViews>
  <sheets>
    <sheet name="Rekapitulace stavby" sheetId="1" r:id="rId1"/>
    <sheet name="001 - Oprava rozvodu vody" sheetId="2" r:id="rId2"/>
  </sheets>
  <definedNames>
    <definedName name="_xlnm.Print_Titles" localSheetId="1">'001 - Oprava rozvodu vody'!$122:$122</definedName>
    <definedName name="_xlnm.Print_Titles" localSheetId="0">'Rekapitulace stavby'!$85:$85</definedName>
    <definedName name="_xlnm.Print_Area" localSheetId="1">'001 - Oprava rozvodu vody'!$C$4:$Q$70,'001 - Oprava rozvodu vody'!$C$76:$Q$106,'001 - Oprava rozvodu vody'!$C$112:$Q$187</definedName>
    <definedName name="_xlnm.Print_Area" localSheetId="0">'Rekapitulace stavby'!$C$4:$AP$70,'Rekapitulace stavby'!$C$76:$AP$92</definedName>
  </definedNames>
  <calcPr calcId="145621"/>
</workbook>
</file>

<file path=xl/calcChain.xml><?xml version="1.0" encoding="utf-8"?>
<calcChain xmlns="http://schemas.openxmlformats.org/spreadsheetml/2006/main">
  <c r="AY88" i="1" l="1"/>
  <c r="AX88" i="1"/>
  <c r="BI187" i="2"/>
  <c r="BH187" i="2"/>
  <c r="BG187" i="2"/>
  <c r="BF187" i="2"/>
  <c r="AA187" i="2"/>
  <c r="AA186" i="2" s="1"/>
  <c r="Y187" i="2"/>
  <c r="Y186" i="2" s="1"/>
  <c r="W187" i="2"/>
  <c r="W186" i="2" s="1"/>
  <c r="BK187" i="2"/>
  <c r="BK186" i="2" s="1"/>
  <c r="N186" i="2" s="1"/>
  <c r="N102" i="2" s="1"/>
  <c r="N187" i="2"/>
  <c r="BE187" i="2" s="1"/>
  <c r="BI185" i="2"/>
  <c r="BH185" i="2"/>
  <c r="BG185" i="2"/>
  <c r="BF185" i="2"/>
  <c r="AA185" i="2"/>
  <c r="AA184" i="2" s="1"/>
  <c r="AA183" i="2" s="1"/>
  <c r="Y185" i="2"/>
  <c r="Y184" i="2" s="1"/>
  <c r="W185" i="2"/>
  <c r="W184" i="2" s="1"/>
  <c r="W183" i="2" s="1"/>
  <c r="BK185" i="2"/>
  <c r="BK184" i="2" s="1"/>
  <c r="N185" i="2"/>
  <c r="BE185" i="2" s="1"/>
  <c r="BI182" i="2"/>
  <c r="BH182" i="2"/>
  <c r="BG182" i="2"/>
  <c r="BF182" i="2"/>
  <c r="AA182" i="2"/>
  <c r="Y182" i="2"/>
  <c r="W182" i="2"/>
  <c r="BK182" i="2"/>
  <c r="N182" i="2"/>
  <c r="BE182" i="2" s="1"/>
  <c r="BI181" i="2"/>
  <c r="BH181" i="2"/>
  <c r="BG181" i="2"/>
  <c r="BF181" i="2"/>
  <c r="BE181" i="2"/>
  <c r="AA181" i="2"/>
  <c r="Y181" i="2"/>
  <c r="W181" i="2"/>
  <c r="BK181" i="2"/>
  <c r="N181" i="2"/>
  <c r="BI180" i="2"/>
  <c r="BH180" i="2"/>
  <c r="BG180" i="2"/>
  <c r="BF180" i="2"/>
  <c r="AA180" i="2"/>
  <c r="Y180" i="2"/>
  <c r="W180" i="2"/>
  <c r="BK180" i="2"/>
  <c r="N180" i="2"/>
  <c r="BE180" i="2" s="1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AA178" i="2"/>
  <c r="AA177" i="2" s="1"/>
  <c r="Y178" i="2"/>
  <c r="Y177" i="2" s="1"/>
  <c r="W178" i="2"/>
  <c r="W177" i="2" s="1"/>
  <c r="BK178" i="2"/>
  <c r="N178" i="2"/>
  <c r="BE178" i="2" s="1"/>
  <c r="BI176" i="2"/>
  <c r="BH176" i="2"/>
  <c r="BG176" i="2"/>
  <c r="BF176" i="2"/>
  <c r="AA176" i="2"/>
  <c r="Y176" i="2"/>
  <c r="W176" i="2"/>
  <c r="BK176" i="2"/>
  <c r="N176" i="2"/>
  <c r="BE176" i="2" s="1"/>
  <c r="BI175" i="2"/>
  <c r="BH175" i="2"/>
  <c r="BG175" i="2"/>
  <c r="BF175" i="2"/>
  <c r="AA175" i="2"/>
  <c r="Y175" i="2"/>
  <c r="W175" i="2"/>
  <c r="BK175" i="2"/>
  <c r="N175" i="2"/>
  <c r="BE175" i="2" s="1"/>
  <c r="BI174" i="2"/>
  <c r="BH174" i="2"/>
  <c r="BG174" i="2"/>
  <c r="BF174" i="2"/>
  <c r="AA174" i="2"/>
  <c r="Y174" i="2"/>
  <c r="W174" i="2"/>
  <c r="BK174" i="2"/>
  <c r="N174" i="2"/>
  <c r="BE174" i="2" s="1"/>
  <c r="BI173" i="2"/>
  <c r="BH173" i="2"/>
  <c r="BG173" i="2"/>
  <c r="BF173" i="2"/>
  <c r="AA173" i="2"/>
  <c r="Y173" i="2"/>
  <c r="W173" i="2"/>
  <c r="BK173" i="2"/>
  <c r="N173" i="2"/>
  <c r="BE173" i="2" s="1"/>
  <c r="BI172" i="2"/>
  <c r="BH172" i="2"/>
  <c r="BG172" i="2"/>
  <c r="BF172" i="2"/>
  <c r="BE172" i="2"/>
  <c r="AA172" i="2"/>
  <c r="AA171" i="2" s="1"/>
  <c r="Y172" i="2"/>
  <c r="Y171" i="2" s="1"/>
  <c r="W172" i="2"/>
  <c r="W171" i="2" s="1"/>
  <c r="BK172" i="2"/>
  <c r="N172" i="2"/>
  <c r="BI170" i="2"/>
  <c r="BH170" i="2"/>
  <c r="BG170" i="2"/>
  <c r="BF170" i="2"/>
  <c r="AA170" i="2"/>
  <c r="Y170" i="2"/>
  <c r="W170" i="2"/>
  <c r="BK170" i="2"/>
  <c r="N170" i="2"/>
  <c r="BE170" i="2" s="1"/>
  <c r="BI169" i="2"/>
  <c r="BH169" i="2"/>
  <c r="BG169" i="2"/>
  <c r="BF169" i="2"/>
  <c r="AA169" i="2"/>
  <c r="AA168" i="2" s="1"/>
  <c r="Y169" i="2"/>
  <c r="Y168" i="2" s="1"/>
  <c r="W169" i="2"/>
  <c r="W168" i="2" s="1"/>
  <c r="BK169" i="2"/>
  <c r="BK168" i="2" s="1"/>
  <c r="N168" i="2" s="1"/>
  <c r="N97" i="2" s="1"/>
  <c r="N169" i="2"/>
  <c r="BE169" i="2" s="1"/>
  <c r="BI167" i="2"/>
  <c r="BH167" i="2"/>
  <c r="BG167" i="2"/>
  <c r="BF167" i="2"/>
  <c r="BE167" i="2"/>
  <c r="AA167" i="2"/>
  <c r="Y167" i="2"/>
  <c r="W167" i="2"/>
  <c r="BK167" i="2"/>
  <c r="N167" i="2"/>
  <c r="BI166" i="2"/>
  <c r="BH166" i="2"/>
  <c r="BG166" i="2"/>
  <c r="BF166" i="2"/>
  <c r="AA166" i="2"/>
  <c r="Y166" i="2"/>
  <c r="W166" i="2"/>
  <c r="BK166" i="2"/>
  <c r="N166" i="2"/>
  <c r="BE166" i="2" s="1"/>
  <c r="BI165" i="2"/>
  <c r="BH165" i="2"/>
  <c r="BG165" i="2"/>
  <c r="BF165" i="2"/>
  <c r="BE165" i="2"/>
  <c r="AA165" i="2"/>
  <c r="Y165" i="2"/>
  <c r="W165" i="2"/>
  <c r="BK165" i="2"/>
  <c r="N165" i="2"/>
  <c r="BI164" i="2"/>
  <c r="BH164" i="2"/>
  <c r="BG164" i="2"/>
  <c r="BF164" i="2"/>
  <c r="AA164" i="2"/>
  <c r="Y164" i="2"/>
  <c r="W164" i="2"/>
  <c r="BK164" i="2"/>
  <c r="N164" i="2"/>
  <c r="BE164" i="2" s="1"/>
  <c r="BI163" i="2"/>
  <c r="BH163" i="2"/>
  <c r="BG163" i="2"/>
  <c r="BF163" i="2"/>
  <c r="BE163" i="2"/>
  <c r="AA163" i="2"/>
  <c r="Y163" i="2"/>
  <c r="W163" i="2"/>
  <c r="BK163" i="2"/>
  <c r="N163" i="2"/>
  <c r="BI162" i="2"/>
  <c r="BH162" i="2"/>
  <c r="BG162" i="2"/>
  <c r="BF162" i="2"/>
  <c r="AA162" i="2"/>
  <c r="Y162" i="2"/>
  <c r="W162" i="2"/>
  <c r="BK162" i="2"/>
  <c r="N162" i="2"/>
  <c r="BE162" i="2" s="1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BE159" i="2"/>
  <c r="AA159" i="2"/>
  <c r="Y159" i="2"/>
  <c r="W159" i="2"/>
  <c r="BK159" i="2"/>
  <c r="N159" i="2"/>
  <c r="BI158" i="2"/>
  <c r="BH158" i="2"/>
  <c r="BG158" i="2"/>
  <c r="BF158" i="2"/>
  <c r="AA158" i="2"/>
  <c r="Y158" i="2"/>
  <c r="W158" i="2"/>
  <c r="BK158" i="2"/>
  <c r="N158" i="2"/>
  <c r="BE158" i="2" s="1"/>
  <c r="BI157" i="2"/>
  <c r="BH157" i="2"/>
  <c r="BG157" i="2"/>
  <c r="BF157" i="2"/>
  <c r="BE157" i="2"/>
  <c r="AA157" i="2"/>
  <c r="Y157" i="2"/>
  <c r="W157" i="2"/>
  <c r="BK157" i="2"/>
  <c r="N157" i="2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BE155" i="2"/>
  <c r="AA155" i="2"/>
  <c r="Y155" i="2"/>
  <c r="W155" i="2"/>
  <c r="BK155" i="2"/>
  <c r="N155" i="2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BE153" i="2"/>
  <c r="AA153" i="2"/>
  <c r="Y153" i="2"/>
  <c r="W153" i="2"/>
  <c r="BK153" i="2"/>
  <c r="N153" i="2"/>
  <c r="BI152" i="2"/>
  <c r="BH152" i="2"/>
  <c r="BG152" i="2"/>
  <c r="BF152" i="2"/>
  <c r="BE152" i="2"/>
  <c r="AA152" i="2"/>
  <c r="Y152" i="2"/>
  <c r="W152" i="2"/>
  <c r="BK152" i="2"/>
  <c r="N152" i="2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BE150" i="2"/>
  <c r="AA150" i="2"/>
  <c r="Y150" i="2"/>
  <c r="W150" i="2"/>
  <c r="BK150" i="2"/>
  <c r="N150" i="2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BE147" i="2"/>
  <c r="AA147" i="2"/>
  <c r="AA146" i="2" s="1"/>
  <c r="AA145" i="2" s="1"/>
  <c r="Y147" i="2"/>
  <c r="Y146" i="2" s="1"/>
  <c r="W147" i="2"/>
  <c r="W146" i="2" s="1"/>
  <c r="W145" i="2" s="1"/>
  <c r="BK147" i="2"/>
  <c r="N147" i="2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F143" i="2"/>
  <c r="BE143" i="2"/>
  <c r="AA143" i="2"/>
  <c r="AA142" i="2" s="1"/>
  <c r="Y143" i="2"/>
  <c r="Y142" i="2" s="1"/>
  <c r="W143" i="2"/>
  <c r="W142" i="2" s="1"/>
  <c r="BK143" i="2"/>
  <c r="BK142" i="2" s="1"/>
  <c r="N142" i="2" s="1"/>
  <c r="N94" i="2" s="1"/>
  <c r="N143" i="2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AA136" i="2" s="1"/>
  <c r="Y137" i="2"/>
  <c r="Y136" i="2" s="1"/>
  <c r="W137" i="2"/>
  <c r="W136" i="2" s="1"/>
  <c r="BK137" i="2"/>
  <c r="N137" i="2"/>
  <c r="BE137" i="2" s="1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AA129" i="2" s="1"/>
  <c r="Y130" i="2"/>
  <c r="Y129" i="2" s="1"/>
  <c r="W130" i="2"/>
  <c r="W129" i="2" s="1"/>
  <c r="BK130" i="2"/>
  <c r="N130" i="2"/>
  <c r="BE130" i="2" s="1"/>
  <c r="BI128" i="2"/>
  <c r="BH128" i="2"/>
  <c r="BG128" i="2"/>
  <c r="BF128" i="2"/>
  <c r="AA128" i="2"/>
  <c r="AA127" i="2" s="1"/>
  <c r="Y128" i="2"/>
  <c r="Y127" i="2" s="1"/>
  <c r="W128" i="2"/>
  <c r="W127" i="2" s="1"/>
  <c r="BK128" i="2"/>
  <c r="BK127" i="2" s="1"/>
  <c r="N127" i="2" s="1"/>
  <c r="N91" i="2" s="1"/>
  <c r="N128" i="2"/>
  <c r="BE128" i="2" s="1"/>
  <c r="BI126" i="2"/>
  <c r="BH126" i="2"/>
  <c r="BG126" i="2"/>
  <c r="BF126" i="2"/>
  <c r="BE126" i="2"/>
  <c r="AA126" i="2"/>
  <c r="AA125" i="2" s="1"/>
  <c r="AA124" i="2" s="1"/>
  <c r="AA123" i="2" s="1"/>
  <c r="Y126" i="2"/>
  <c r="Y125" i="2" s="1"/>
  <c r="W126" i="2"/>
  <c r="W125" i="2" s="1"/>
  <c r="W124" i="2" s="1"/>
  <c r="W123" i="2" s="1"/>
  <c r="AU88" i="1" s="1"/>
  <c r="AU87" i="1" s="1"/>
  <c r="BK126" i="2"/>
  <c r="BK125" i="2" s="1"/>
  <c r="N126" i="2"/>
  <c r="F117" i="2"/>
  <c r="F115" i="2"/>
  <c r="M28" i="2"/>
  <c r="AS88" i="1" s="1"/>
  <c r="AS87" i="1" s="1"/>
  <c r="F81" i="2"/>
  <c r="F79" i="2"/>
  <c r="O21" i="2"/>
  <c r="E21" i="2"/>
  <c r="M84" i="2" s="1"/>
  <c r="O20" i="2"/>
  <c r="O18" i="2"/>
  <c r="E18" i="2"/>
  <c r="M83" i="2" s="1"/>
  <c r="O17" i="2"/>
  <c r="O15" i="2"/>
  <c r="E15" i="2"/>
  <c r="O14" i="2"/>
  <c r="O12" i="2"/>
  <c r="E12" i="2"/>
  <c r="F119" i="2" s="1"/>
  <c r="O11" i="2"/>
  <c r="O9" i="2"/>
  <c r="M81" i="2" s="1"/>
  <c r="F6" i="2"/>
  <c r="AK27" i="1"/>
  <c r="AM83" i="1"/>
  <c r="L83" i="1"/>
  <c r="AM82" i="1"/>
  <c r="L82" i="1"/>
  <c r="AM80" i="1"/>
  <c r="L80" i="1"/>
  <c r="L78" i="1"/>
  <c r="L77" i="1"/>
  <c r="BK177" i="2" l="1"/>
  <c r="N177" i="2" s="1"/>
  <c r="N99" i="2" s="1"/>
  <c r="BK171" i="2"/>
  <c r="N171" i="2" s="1"/>
  <c r="N98" i="2" s="1"/>
  <c r="BK146" i="2"/>
  <c r="BK136" i="2"/>
  <c r="N136" i="2" s="1"/>
  <c r="N93" i="2" s="1"/>
  <c r="H34" i="2"/>
  <c r="BB88" i="1" s="1"/>
  <c r="BB87" i="1" s="1"/>
  <c r="W33" i="1" s="1"/>
  <c r="H36" i="2"/>
  <c r="BD88" i="1" s="1"/>
  <c r="BD87" i="1" s="1"/>
  <c r="W35" i="1" s="1"/>
  <c r="BK129" i="2"/>
  <c r="N129" i="2" s="1"/>
  <c r="N92" i="2" s="1"/>
  <c r="H33" i="2"/>
  <c r="BA88" i="1" s="1"/>
  <c r="BA87" i="1" s="1"/>
  <c r="W32" i="1" s="1"/>
  <c r="H35" i="2"/>
  <c r="BC88" i="1" s="1"/>
  <c r="BC87" i="1" s="1"/>
  <c r="F114" i="2"/>
  <c r="F78" i="2"/>
  <c r="F120" i="2"/>
  <c r="F84" i="2"/>
  <c r="N125" i="2"/>
  <c r="N90" i="2" s="1"/>
  <c r="BK124" i="2"/>
  <c r="Y124" i="2"/>
  <c r="H32" i="2"/>
  <c r="AZ88" i="1" s="1"/>
  <c r="AZ87" i="1" s="1"/>
  <c r="Y145" i="2"/>
  <c r="N184" i="2"/>
  <c r="N101" i="2" s="1"/>
  <c r="BK183" i="2"/>
  <c r="N183" i="2" s="1"/>
  <c r="N100" i="2" s="1"/>
  <c r="Y183" i="2"/>
  <c r="F83" i="2"/>
  <c r="M117" i="2"/>
  <c r="M119" i="2"/>
  <c r="M120" i="2"/>
  <c r="M32" i="2"/>
  <c r="AV88" i="1" s="1"/>
  <c r="M33" i="2"/>
  <c r="AW88" i="1" s="1"/>
  <c r="BK145" i="2" l="1"/>
  <c r="N145" i="2" s="1"/>
  <c r="N95" i="2" s="1"/>
  <c r="N146" i="2"/>
  <c r="N96" i="2" s="1"/>
  <c r="AX87" i="1"/>
  <c r="AW87" i="1"/>
  <c r="AK32" i="1" s="1"/>
  <c r="AY87" i="1"/>
  <c r="W34" i="1"/>
  <c r="W31" i="1"/>
  <c r="AV87" i="1"/>
  <c r="N124" i="2"/>
  <c r="N89" i="2" s="1"/>
  <c r="BK123" i="2"/>
  <c r="N123" i="2" s="1"/>
  <c r="N88" i="2" s="1"/>
  <c r="AT88" i="1"/>
  <c r="Y123" i="2"/>
  <c r="L106" i="2" l="1"/>
  <c r="M27" i="2"/>
  <c r="M30" i="2" s="1"/>
  <c r="AK31" i="1"/>
  <c r="AT87" i="1"/>
  <c r="L38" i="2" l="1"/>
  <c r="AG88" i="1"/>
  <c r="AG87" i="1" l="1"/>
  <c r="AN88" i="1"/>
  <c r="AK26" i="1" l="1"/>
  <c r="AK29" i="1" s="1"/>
  <c r="AK37" i="1" s="1"/>
  <c r="AG92" i="1"/>
  <c r="AN87" i="1"/>
  <c r="AN92" i="1" s="1"/>
</calcChain>
</file>

<file path=xl/sharedStrings.xml><?xml version="1.0" encoding="utf-8"?>
<sst xmlns="http://schemas.openxmlformats.org/spreadsheetml/2006/main" count="1037" uniqueCount="335">
  <si>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</si>
  <si>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</si>
  <si>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</si>
  <si>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</si>
  <si>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</si>
  <si>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</si>
  <si>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</si>
  <si>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</si>
  <si>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</si>
  <si>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</si>
  <si>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</si>
  <si>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</si>
  <si>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</si>
  <si>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</si>
  <si>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</si>
  <si>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</si>
  <si>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</si>
  <si>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</si>
  <si>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</si>
  <si>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</si>
  <si>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Karviná </t>
  </si>
  <si>
    <t>Datum: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</si>
  <si>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</si>
  <si>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</si>
  <si>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</si>
  <si>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</si>
  <si>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</si>
  <si>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</si>
  <si>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</si>
  <si>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</si>
  <si>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</si>
  <si>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</si>
  <si>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</si>
  <si>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</si>
  <si>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</si>
  <si>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</si>
  <si>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</si>
  <si>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</si>
  <si>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</si>
  <si>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</si>
  <si>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</si>
  <si>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</si>
  <si>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</si>
  <si>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</si>
  <si>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</si>
  <si>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</si>
  <si>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</si>
  <si>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</si>
  <si>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</si>
  <si>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</si>
  <si>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</si>
  <si>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</si>
  <si>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</si>
  <si>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</si>
  <si>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</si>
  <si>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</si>
  <si>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</si>
  <si>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</si>
  <si>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</si>
  <si>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</si>
  <si>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</si>
  <si>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</si>
  <si>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</si>
  <si>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</si>
  <si>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</si>
  <si>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</si>
  <si>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</si>
  <si>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</si>
  <si>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</si>
  <si>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</si>
  <si>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</si>
  <si>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</si>
  <si>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</si>
  <si>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{40a48f26-72ac-4b86-a415-2e8eaaee4ac9}</t>
  </si>
  <si>
    <t>{00000000-0000-0000-0000-000000000000}</t>
  </si>
  <si>
    <t>/</t>
  </si>
  <si>
    <t>001</t>
  </si>
  <si>
    <t>Oprava rozvodu vody</t>
  </si>
  <si>
    <t>1</t>
  </si>
  <si>
    <t>{f82b481b-2aa5-4e5d-81bc-cde8dd5d4841}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</si>
  <si>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</si>
  <si>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</si>
  <si>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</si>
  <si>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</si>
  <si>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</si>
  <si>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</si>
  <si>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</si>
  <si>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</si>
  <si>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</si>
  <si>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</si>
  <si>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</si>
  <si>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</si>
  <si>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</si>
  <si>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</si>
  <si>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</si>
  <si>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</si>
  <si>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</si>
  <si>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</si>
  <si>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</si>
  <si>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</si>
  <si>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</si>
  <si>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</si>
  <si>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</si>
  <si>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</si>
  <si>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</si>
  <si>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</si>
  <si>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</si>
  <si>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727 - Zdravotechnika - požární ochrana</t>
  </si>
  <si>
    <t xml:space="preserve">    767 - Konstrukce zámečnické</t>
  </si>
  <si>
    <t xml:space="preserve">    781 - Dokončovací práce - obklady</t>
  </si>
  <si>
    <t>VRN - Vedlejší rozpočtové náklady</t>
  </si>
  <si>
    <t xml:space="preserve">    VRN4 - Inženýrská činnost</t>
  </si>
  <si>
    <t xml:space="preserve">    VRN7 - Provozní vlivy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</si>
  <si>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</si>
  <si>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</si>
  <si>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</si>
  <si>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</si>
  <si>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</si>
  <si>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</si>
  <si>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</si>
  <si>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</si>
  <si>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</si>
  <si>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</si>
  <si>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</si>
  <si>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</si>
  <si>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</si>
  <si>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</si>
  <si>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</si>
  <si>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</si>
  <si>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</si>
  <si>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340238235</t>
  </si>
  <si>
    <t>Zazdívka otvorů pl do 1 m2 v příčkách nebo stěnách z příčkovek Ytong tl 150 mm</t>
  </si>
  <si>
    <t>m2</t>
  </si>
  <si>
    <t>4</t>
  </si>
  <si>
    <t>-2071469991</t>
  </si>
  <si>
    <t>411388531</t>
  </si>
  <si>
    <t>Zabetonování otvorů pl do 1 m2 ve stropech</t>
  </si>
  <si>
    <t>m3</t>
  </si>
  <si>
    <t>83539289</t>
  </si>
  <si>
    <t>3</t>
  </si>
  <si>
    <t>952901111</t>
  </si>
  <si>
    <t>Vyčištění budov bytové a občanské výstavby při výšce podlaží do 4 m</t>
  </si>
  <si>
    <t>1134315731</t>
  </si>
  <si>
    <t>971035531</t>
  </si>
  <si>
    <t>Vybourání otvorů ve zdivu cihelném pl do 1 m2 na MC tl do 150 mm</t>
  </si>
  <si>
    <t>-275456761</t>
  </si>
  <si>
    <t>5</t>
  </si>
  <si>
    <t>972054491</t>
  </si>
  <si>
    <t>Vybourání otvorů v ŽB stropech nebo klenbách pl do 1 m2 tl přes 80 mm</t>
  </si>
  <si>
    <t>-1006732834</t>
  </si>
  <si>
    <t>6</t>
  </si>
  <si>
    <t>977211112</t>
  </si>
  <si>
    <t>Řezání ŽB kcí hl do 350 mm stěnovou pilou do průměru výztuže 16 mm</t>
  </si>
  <si>
    <t>m</t>
  </si>
  <si>
    <t>1067158651</t>
  </si>
  <si>
    <t>7</t>
  </si>
  <si>
    <t>977211191</t>
  </si>
  <si>
    <t>Příplatek k řezání ŽB kcí za práci ve stísněném prostoru</t>
  </si>
  <si>
    <t>-1907366527</t>
  </si>
  <si>
    <t>8</t>
  </si>
  <si>
    <t>978059511</t>
  </si>
  <si>
    <t>Odsekání a odebrání obkladů stěn z vnitřních obkládaček plochy do 1 m2</t>
  </si>
  <si>
    <t>-1483726362</t>
  </si>
  <si>
    <t>9</t>
  </si>
  <si>
    <t>997013214</t>
  </si>
  <si>
    <t>Vnitrostaveništní doprava suti a vybouraných hmot pro budovy v do 15 m ručně</t>
  </si>
  <si>
    <t>t</t>
  </si>
  <si>
    <t>958521706</t>
  </si>
  <si>
    <t>10</t>
  </si>
  <si>
    <t>997013219</t>
  </si>
  <si>
    <t>Příplatek k vnitrostaveništní dopravě suti a vybouraných hmot za zvětšenou dopravu suti ZKD 10 m</t>
  </si>
  <si>
    <t>571531162</t>
  </si>
  <si>
    <t>11</t>
  </si>
  <si>
    <t>997013501</t>
  </si>
  <si>
    <t>Odvoz suti a vybouraných hmot na skládku nebo meziskládku do 1 km se složením</t>
  </si>
  <si>
    <t>254613871</t>
  </si>
  <si>
    <t>12</t>
  </si>
  <si>
    <t>997013509</t>
  </si>
  <si>
    <t>Příplatek k odvozu suti a vybouraných hmot na skládku ZKD 1 km přes 1 km</t>
  </si>
  <si>
    <t>-1041003274</t>
  </si>
  <si>
    <t>13</t>
  </si>
  <si>
    <t>997013831</t>
  </si>
  <si>
    <t>Poplatek za uložení stavebního směsného odpadu na skládce (skládkovné)</t>
  </si>
  <si>
    <t>2086662252</t>
  </si>
  <si>
    <t>14</t>
  </si>
  <si>
    <t>998018003</t>
  </si>
  <si>
    <t>Přesun hmot ruční pro budovy v do 24 m</t>
  </si>
  <si>
    <t>468104007</t>
  </si>
  <si>
    <t>998018011</t>
  </si>
  <si>
    <t>Příplatek k ručnímu přesunu hmot pro budovy zděné za zvětšený přesun ZKD 100 m</t>
  </si>
  <si>
    <t>-693602371</t>
  </si>
  <si>
    <t>16</t>
  </si>
  <si>
    <t>722130801</t>
  </si>
  <si>
    <t>Demontáž potrubí do DN 25</t>
  </si>
  <si>
    <t>-1216764602</t>
  </si>
  <si>
    <t>17</t>
  </si>
  <si>
    <t>722130803</t>
  </si>
  <si>
    <t>Demontáž potrubí do DN 50</t>
  </si>
  <si>
    <t>-1292616735</t>
  </si>
  <si>
    <t>18</t>
  </si>
  <si>
    <t>722131932</t>
  </si>
  <si>
    <t>Potrubí  propojení potrubí DN 20</t>
  </si>
  <si>
    <t>kus</t>
  </si>
  <si>
    <t>1376724712</t>
  </si>
  <si>
    <t>19</t>
  </si>
  <si>
    <t>722131935</t>
  </si>
  <si>
    <t>Potrubí  propojení potrubí DN 40</t>
  </si>
  <si>
    <t>1432760273</t>
  </si>
  <si>
    <t>20</t>
  </si>
  <si>
    <t>722174003</t>
  </si>
  <si>
    <t>Potrubí vodovodní plastové PPR svar polyfuze PN 16 D 25 x 3,5 mm</t>
  </si>
  <si>
    <t>-1157637210</t>
  </si>
  <si>
    <t>722174006</t>
  </si>
  <si>
    <t>Potrubí vodovodní plastové PPR svar polyfuze PN 16 D 50 x 6,9 mm</t>
  </si>
  <si>
    <t>514207257</t>
  </si>
  <si>
    <t>22</t>
  </si>
  <si>
    <t>722181242</t>
  </si>
  <si>
    <t>Ochrana vodovodního potrubí přilepenými termoizolačními trubicemi z PE tl do 20 mm DN do 45 mm</t>
  </si>
  <si>
    <t>-470334705</t>
  </si>
  <si>
    <t>23</t>
  </si>
  <si>
    <t>722181243</t>
  </si>
  <si>
    <t>Ochrana vodovodního potrubí přilepenými termoizolačními trubicemi z PE tl do 20 mm DN do 63 mm</t>
  </si>
  <si>
    <t>-1328443160</t>
  </si>
  <si>
    <t>24</t>
  </si>
  <si>
    <t>722220232</t>
  </si>
  <si>
    <t>Přechodka dGK PPR PN 20 D 25 x G 3/4 s kovovým vnitřním závitem</t>
  </si>
  <si>
    <t>-680467190</t>
  </si>
  <si>
    <t>25</t>
  </si>
  <si>
    <t>722220235</t>
  </si>
  <si>
    <t>Přechodka dGK PPR PN 20 D 50 x G 6/4 s kovovým vnitřním závitem</t>
  </si>
  <si>
    <t>-2136591247</t>
  </si>
  <si>
    <t>26</t>
  </si>
  <si>
    <t>722232044</t>
  </si>
  <si>
    <t>Kohout kulový přímý G 3/4 PN 42 do 185°C vnitřní závit</t>
  </si>
  <si>
    <t>-693916553</t>
  </si>
  <si>
    <t>27</t>
  </si>
  <si>
    <t>722232047</t>
  </si>
  <si>
    <t>Kohout kulový přímý G 6/4 PN 42 do 185°C vnitřní závit</t>
  </si>
  <si>
    <t>-2040845134</t>
  </si>
  <si>
    <t>28</t>
  </si>
  <si>
    <t>722239102</t>
  </si>
  <si>
    <t>Montáž armatur vodovodních se dvěma závity G 3/4</t>
  </si>
  <si>
    <t>1381421864</t>
  </si>
  <si>
    <t>29</t>
  </si>
  <si>
    <t>M</t>
  </si>
  <si>
    <t>319424440</t>
  </si>
  <si>
    <t>vsuvka mosazná s vnějším závitem G 3/4 "</t>
  </si>
  <si>
    <t>32</t>
  </si>
  <si>
    <t>1552850570</t>
  </si>
  <si>
    <t>30</t>
  </si>
  <si>
    <t>722239105</t>
  </si>
  <si>
    <t>Montáž armatur vodovodních se dvěma závity G 6/4</t>
  </si>
  <si>
    <t>-1670597095</t>
  </si>
  <si>
    <t>31</t>
  </si>
  <si>
    <t>319424480</t>
  </si>
  <si>
    <t>vsuvka mosazná s vnějším závitem G 6/4"</t>
  </si>
  <si>
    <t>1353270003</t>
  </si>
  <si>
    <t>722290226</t>
  </si>
  <si>
    <t>Zkouška těsnosti vodovodního potrubí závitového do DN 50</t>
  </si>
  <si>
    <t>-1688564571</t>
  </si>
  <si>
    <t>33</t>
  </si>
  <si>
    <t>722290234</t>
  </si>
  <si>
    <t>Proplach a dezinfekce vodovodního potrubí do DN 80</t>
  </si>
  <si>
    <t>-1440773700</t>
  </si>
  <si>
    <t>34</t>
  </si>
  <si>
    <t>998722103</t>
  </si>
  <si>
    <t>Přesun hmot tonážní pro vnitřní vodovod v objektech v do 24 m</t>
  </si>
  <si>
    <t>-205873804</t>
  </si>
  <si>
    <t>35</t>
  </si>
  <si>
    <t>998722181</t>
  </si>
  <si>
    <t>Příplatek k přesunu hmot tonážní 722 prováděný bez použití mechanizace</t>
  </si>
  <si>
    <t>513769290</t>
  </si>
  <si>
    <t>36</t>
  </si>
  <si>
    <t>998722192</t>
  </si>
  <si>
    <t>Příplatek k přesunu hmot tonážní 722 za zvětšený přesun do 100 m</t>
  </si>
  <si>
    <t>-633746119</t>
  </si>
  <si>
    <t>37</t>
  </si>
  <si>
    <t>727111416</t>
  </si>
  <si>
    <t>Prostup  potrubí D 54 mm stropem tl 15cm včetně dodatečné izolace požární odolnost EI 90-120</t>
  </si>
  <si>
    <t>-128512802</t>
  </si>
  <si>
    <t>38</t>
  </si>
  <si>
    <t>727121131</t>
  </si>
  <si>
    <t>Protipožární manžeta D 50 mm z jedné strany dělící konstrukce požární odolnost EI 120</t>
  </si>
  <si>
    <t>965984427</t>
  </si>
  <si>
    <t>39</t>
  </si>
  <si>
    <t>767646401</t>
  </si>
  <si>
    <t>Montáž revizních dvířek 1křídlových s rámem výšky do 1000 mm</t>
  </si>
  <si>
    <t>-41055907</t>
  </si>
  <si>
    <t>40</t>
  </si>
  <si>
    <t>553435130.1</t>
  </si>
  <si>
    <t>dvířka 450*600 mm</t>
  </si>
  <si>
    <t>-1156575972</t>
  </si>
  <si>
    <t>41</t>
  </si>
  <si>
    <t>998767103</t>
  </si>
  <si>
    <t>Přesun hmot tonážní pro zámečnické konstrukce v objektech v do 24 m</t>
  </si>
  <si>
    <t>1499498069</t>
  </si>
  <si>
    <t>42</t>
  </si>
  <si>
    <t>998767181</t>
  </si>
  <si>
    <t>Příplatek k přesunu hmot tonážní 767 prováděný bez použití mechanizace</t>
  </si>
  <si>
    <t>-724960161</t>
  </si>
  <si>
    <t>43</t>
  </si>
  <si>
    <t>998767192</t>
  </si>
  <si>
    <t>Příplatek k přesunu hmot tonážní 767 za zvětšený přesun do 100 m</t>
  </si>
  <si>
    <t>-1746191849</t>
  </si>
  <si>
    <t>44</t>
  </si>
  <si>
    <t>781411914</t>
  </si>
  <si>
    <t>Oprava obkladu z obkladaček pórovinových do 45 ks/m2 kladených do malty</t>
  </si>
  <si>
    <t>75602990</t>
  </si>
  <si>
    <t>45</t>
  </si>
  <si>
    <t>597610200,1</t>
  </si>
  <si>
    <t>obkládačky keramické  bílé  150*150mm</t>
  </si>
  <si>
    <t>1362099522</t>
  </si>
  <si>
    <t>46</t>
  </si>
  <si>
    <t>998781103</t>
  </si>
  <si>
    <t>Přesun hmot tonážní pro obklady keramické v objektech v do 24 m</t>
  </si>
  <si>
    <t>335523832</t>
  </si>
  <si>
    <t>47</t>
  </si>
  <si>
    <t>998781181</t>
  </si>
  <si>
    <t>Příplatek k přesunu hmot tonážní 781 prováděný bez použití mechanizace</t>
  </si>
  <si>
    <t>-1548240587</t>
  </si>
  <si>
    <t>48</t>
  </si>
  <si>
    <t>998781192</t>
  </si>
  <si>
    <t>Příplatek k přesunu hmot tonážní 781 za zvětšený přesun do 100 m</t>
  </si>
  <si>
    <t>-1403896110</t>
  </si>
  <si>
    <t>49</t>
  </si>
  <si>
    <t>045002000</t>
  </si>
  <si>
    <t>Kompletační a koordinační činnost</t>
  </si>
  <si>
    <t>hod</t>
  </si>
  <si>
    <t>1024</t>
  </si>
  <si>
    <t>196999843</t>
  </si>
  <si>
    <t>50</t>
  </si>
  <si>
    <t>071103000</t>
  </si>
  <si>
    <t>Provoz investora</t>
  </si>
  <si>
    <t>1495471018</t>
  </si>
  <si>
    <t>Oprava rozvodů vody v koupelnách objektu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</si>
</sst>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14" activePane="bottomLeft" state="frozen"/>
      <selection pane="bottomLeft" activeCell="V17" sqref="V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55" t="s">
        <v>12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22"/>
      <c r="AS4" s="23" t="s">
        <v>13</v>
      </c>
      <c r="BS4" s="17" t="s">
        <v>14</v>
      </c>
    </row>
    <row r="5" spans="1:73" ht="14.45" customHeight="1">
      <c r="B5" s="21"/>
      <c r="C5" s="24"/>
      <c r="D5" s="25" t="s">
        <v>15</v>
      </c>
      <c r="E5" s="24"/>
      <c r="F5" s="24"/>
      <c r="G5" s="24"/>
      <c r="H5" s="24"/>
      <c r="I5" s="24"/>
      <c r="J5" s="24"/>
      <c r="K5" s="157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24"/>
      <c r="AQ5" s="22"/>
      <c r="BS5" s="17" t="s">
        <v>9</v>
      </c>
    </row>
    <row r="6" spans="1:73" ht="36.950000000000003" customHeight="1">
      <c r="B6" s="21"/>
      <c r="C6" s="24"/>
      <c r="D6" s="27" t="s">
        <v>16</v>
      </c>
      <c r="E6" s="24"/>
      <c r="F6" s="24"/>
      <c r="G6" s="24"/>
      <c r="H6" s="24"/>
      <c r="I6" s="24"/>
      <c r="J6" s="24"/>
      <c r="K6" s="159" t="s">
        <v>334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24"/>
      <c r="AQ6" s="22"/>
      <c r="BS6" s="17" t="s">
        <v>9</v>
      </c>
    </row>
    <row r="7" spans="1:73" ht="14.45" customHeight="1">
      <c r="B7" s="21"/>
      <c r="C7" s="24"/>
      <c r="D7" s="28" t="s">
        <v>17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18</v>
      </c>
      <c r="AL7" s="24"/>
      <c r="AM7" s="24"/>
      <c r="AN7" s="26" t="s">
        <v>5</v>
      </c>
      <c r="AO7" s="24"/>
      <c r="AP7" s="24"/>
      <c r="AQ7" s="22"/>
      <c r="BS7" s="17" t="s">
        <v>9</v>
      </c>
    </row>
    <row r="8" spans="1:73" ht="14.45" customHeight="1">
      <c r="B8" s="21"/>
      <c r="C8" s="24"/>
      <c r="D8" s="28" t="s">
        <v>19</v>
      </c>
      <c r="E8" s="24"/>
      <c r="F8" s="24"/>
      <c r="G8" s="24"/>
      <c r="H8" s="24"/>
      <c r="I8" s="24"/>
      <c r="J8" s="24"/>
      <c r="K8" s="26" t="s">
        <v>20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21</v>
      </c>
      <c r="AL8" s="24"/>
      <c r="AM8" s="24"/>
      <c r="AN8" s="26"/>
      <c r="AO8" s="24"/>
      <c r="AP8" s="24"/>
      <c r="AQ8" s="22"/>
      <c r="BS8" s="17" t="s">
        <v>9</v>
      </c>
    </row>
    <row r="9" spans="1:73" ht="14.45" customHeight="1">
      <c r="B9" s="21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2"/>
      <c r="BS9" s="17" t="s">
        <v>9</v>
      </c>
    </row>
    <row r="10" spans="1:73" ht="14.45" customHeight="1">
      <c r="B10" s="21"/>
      <c r="C10" s="24"/>
      <c r="D10" s="28" t="s">
        <v>22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23</v>
      </c>
      <c r="AL10" s="24"/>
      <c r="AM10" s="24"/>
      <c r="AN10" s="26" t="s">
        <v>5</v>
      </c>
      <c r="AO10" s="24"/>
      <c r="AP10" s="24"/>
      <c r="AQ10" s="22"/>
      <c r="BS10" s="17" t="s">
        <v>9</v>
      </c>
    </row>
    <row r="11" spans="1:73" ht="18.399999999999999" customHeight="1">
      <c r="B11" s="21"/>
      <c r="C11" s="24"/>
      <c r="D11" s="24"/>
      <c r="E11" s="26" t="s">
        <v>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25</v>
      </c>
      <c r="AL11" s="24"/>
      <c r="AM11" s="24"/>
      <c r="AN11" s="26" t="s">
        <v>5</v>
      </c>
      <c r="AO11" s="24"/>
      <c r="AP11" s="24"/>
      <c r="AQ11" s="22"/>
      <c r="BS11" s="17" t="s">
        <v>9</v>
      </c>
    </row>
    <row r="12" spans="1:73" ht="6.95" customHeight="1">
      <c r="B12" s="21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2"/>
      <c r="BS12" s="17" t="s">
        <v>9</v>
      </c>
    </row>
    <row r="13" spans="1:73" ht="14.45" customHeight="1">
      <c r="B13" s="21"/>
      <c r="C13" s="24"/>
      <c r="D13" s="28" t="s">
        <v>26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23</v>
      </c>
      <c r="AL13" s="24"/>
      <c r="AM13" s="24"/>
      <c r="AN13" s="26" t="s">
        <v>5</v>
      </c>
      <c r="AO13" s="24"/>
      <c r="AP13" s="24"/>
      <c r="AQ13" s="22"/>
      <c r="BS13" s="17" t="s">
        <v>9</v>
      </c>
    </row>
    <row r="14" spans="1:73" ht="15">
      <c r="B14" s="21"/>
      <c r="C14" s="24"/>
      <c r="D14" s="24"/>
      <c r="E14" s="26" t="s">
        <v>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25</v>
      </c>
      <c r="AL14" s="24"/>
      <c r="AM14" s="24"/>
      <c r="AN14" s="26" t="s">
        <v>5</v>
      </c>
      <c r="AO14" s="24"/>
      <c r="AP14" s="24"/>
      <c r="AQ14" s="22"/>
      <c r="BS14" s="17" t="s">
        <v>9</v>
      </c>
    </row>
    <row r="15" spans="1:73" ht="6.95" customHeight="1">
      <c r="B15" s="2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2"/>
      <c r="BS15" s="17" t="s">
        <v>6</v>
      </c>
    </row>
    <row r="16" spans="1:73" ht="14.45" customHeight="1">
      <c r="B16" s="21"/>
      <c r="C16" s="24"/>
      <c r="D16" s="28" t="s">
        <v>27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23</v>
      </c>
      <c r="AL16" s="24"/>
      <c r="AM16" s="24"/>
      <c r="AN16" s="26" t="s">
        <v>5</v>
      </c>
      <c r="AO16" s="24"/>
      <c r="AP16" s="24"/>
      <c r="AQ16" s="22"/>
      <c r="BS16" s="17" t="s">
        <v>6</v>
      </c>
    </row>
    <row r="17" spans="2:71" ht="18.399999999999999" customHeight="1">
      <c r="B17" s="21"/>
      <c r="C17" s="24"/>
      <c r="D17" s="24"/>
      <c r="E17" s="26" t="s">
        <v>24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25</v>
      </c>
      <c r="AL17" s="24"/>
      <c r="AM17" s="24"/>
      <c r="AN17" s="26" t="s">
        <v>5</v>
      </c>
      <c r="AO17" s="24"/>
      <c r="AP17" s="24"/>
      <c r="AQ17" s="22"/>
      <c r="BS17" s="17" t="s">
        <v>28</v>
      </c>
    </row>
    <row r="18" spans="2:71" ht="6.95" customHeight="1">
      <c r="B18" s="2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2"/>
      <c r="BS18" s="17" t="s">
        <v>9</v>
      </c>
    </row>
    <row r="19" spans="2:71" ht="14.45" customHeight="1">
      <c r="B19" s="21"/>
      <c r="C19" s="24"/>
      <c r="D19" s="28" t="s">
        <v>29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23</v>
      </c>
      <c r="AL19" s="24"/>
      <c r="AM19" s="24"/>
      <c r="AN19" s="26" t="s">
        <v>5</v>
      </c>
      <c r="AO19" s="24"/>
      <c r="AP19" s="24"/>
      <c r="AQ19" s="22"/>
      <c r="BS19" s="17" t="s">
        <v>9</v>
      </c>
    </row>
    <row r="20" spans="2:71" ht="18.399999999999999" customHeight="1">
      <c r="B20" s="21"/>
      <c r="C20" s="24"/>
      <c r="D20" s="24"/>
      <c r="E20" s="26" t="s">
        <v>24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25</v>
      </c>
      <c r="AL20" s="24"/>
      <c r="AM20" s="24"/>
      <c r="AN20" s="26" t="s">
        <v>5</v>
      </c>
      <c r="AO20" s="24"/>
      <c r="AP20" s="24"/>
      <c r="AQ20" s="22"/>
    </row>
    <row r="21" spans="2:71" ht="6.95" customHeight="1"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2"/>
    </row>
    <row r="22" spans="2:71" ht="15">
      <c r="B22" s="21"/>
      <c r="C22" s="24"/>
      <c r="D22" s="28" t="s">
        <v>30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2"/>
    </row>
    <row r="23" spans="2:71" ht="22.5" customHeight="1">
      <c r="B23" s="21"/>
      <c r="C23" s="24"/>
      <c r="D23" s="24"/>
      <c r="E23" s="160" t="s">
        <v>5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24"/>
      <c r="AP23" s="24"/>
      <c r="AQ23" s="22"/>
    </row>
    <row r="24" spans="2:71" ht="6.95" customHeight="1"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2"/>
    </row>
    <row r="25" spans="2:71" ht="6.95" customHeight="1">
      <c r="B25" s="21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2"/>
    </row>
    <row r="26" spans="2:71" ht="14.45" customHeight="1">
      <c r="B26" s="21"/>
      <c r="C26" s="24"/>
      <c r="D26" s="30" t="s">
        <v>31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184">
        <f>ROUND(AG87,2)</f>
        <v>0</v>
      </c>
      <c r="AL26" s="158"/>
      <c r="AM26" s="158"/>
      <c r="AN26" s="158"/>
      <c r="AO26" s="158"/>
      <c r="AP26" s="24"/>
      <c r="AQ26" s="22"/>
    </row>
    <row r="27" spans="2:71" ht="14.45" customHeight="1">
      <c r="B27" s="21"/>
      <c r="C27" s="24"/>
      <c r="D27" s="30" t="s">
        <v>32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184">
        <f>ROUND(AG90,2)</f>
        <v>0</v>
      </c>
      <c r="AL27" s="184"/>
      <c r="AM27" s="184"/>
      <c r="AN27" s="184"/>
      <c r="AO27" s="184"/>
      <c r="AP27" s="24"/>
      <c r="AQ27" s="22"/>
    </row>
    <row r="28" spans="2:71" s="1" customFormat="1" ht="6.95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" customHeight="1">
      <c r="B29" s="31"/>
      <c r="C29" s="32"/>
      <c r="D29" s="34" t="s">
        <v>33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185">
        <f>ROUND(AK26+AK27,2)</f>
        <v>0</v>
      </c>
      <c r="AL29" s="186"/>
      <c r="AM29" s="186"/>
      <c r="AN29" s="186"/>
      <c r="AO29" s="186"/>
      <c r="AP29" s="32"/>
      <c r="AQ29" s="33"/>
    </row>
    <row r="30" spans="2:71" s="1" customFormat="1" ht="6.95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5" customHeight="1">
      <c r="B31" s="36"/>
      <c r="C31" s="37"/>
      <c r="D31" s="38" t="s">
        <v>34</v>
      </c>
      <c r="E31" s="37"/>
      <c r="F31" s="38" t="s">
        <v>35</v>
      </c>
      <c r="G31" s="37"/>
      <c r="H31" s="37"/>
      <c r="I31" s="37"/>
      <c r="J31" s="37"/>
      <c r="K31" s="37"/>
      <c r="L31" s="150">
        <v>0.21</v>
      </c>
      <c r="M31" s="151"/>
      <c r="N31" s="151"/>
      <c r="O31" s="151"/>
      <c r="P31" s="37"/>
      <c r="Q31" s="37"/>
      <c r="R31" s="37"/>
      <c r="S31" s="37"/>
      <c r="T31" s="40" t="s">
        <v>36</v>
      </c>
      <c r="U31" s="37"/>
      <c r="V31" s="37"/>
      <c r="W31" s="152">
        <f>ROUND(AZ87+SUM(CD91),2)</f>
        <v>0</v>
      </c>
      <c r="X31" s="151"/>
      <c r="Y31" s="151"/>
      <c r="Z31" s="151"/>
      <c r="AA31" s="151"/>
      <c r="AB31" s="151"/>
      <c r="AC31" s="151"/>
      <c r="AD31" s="151"/>
      <c r="AE31" s="151"/>
      <c r="AF31" s="37"/>
      <c r="AG31" s="37"/>
      <c r="AH31" s="37"/>
      <c r="AI31" s="37"/>
      <c r="AJ31" s="37"/>
      <c r="AK31" s="152">
        <f>ROUND(AV87+SUM(BY91),2)</f>
        <v>0</v>
      </c>
      <c r="AL31" s="151"/>
      <c r="AM31" s="151"/>
      <c r="AN31" s="151"/>
      <c r="AO31" s="151"/>
      <c r="AP31" s="37"/>
      <c r="AQ31" s="41"/>
    </row>
    <row r="32" spans="2:71" s="2" customFormat="1" ht="14.45" customHeight="1">
      <c r="B32" s="36"/>
      <c r="C32" s="37"/>
      <c r="D32" s="37"/>
      <c r="E32" s="37"/>
      <c r="F32" s="38" t="s">
        <v>37</v>
      </c>
      <c r="G32" s="37"/>
      <c r="H32" s="37"/>
      <c r="I32" s="37"/>
      <c r="J32" s="37"/>
      <c r="K32" s="37"/>
      <c r="L32" s="150">
        <v>0.15</v>
      </c>
      <c r="M32" s="151"/>
      <c r="N32" s="151"/>
      <c r="O32" s="151"/>
      <c r="P32" s="37"/>
      <c r="Q32" s="37"/>
      <c r="R32" s="37"/>
      <c r="S32" s="37"/>
      <c r="T32" s="40" t="s">
        <v>36</v>
      </c>
      <c r="U32" s="37"/>
      <c r="V32" s="37"/>
      <c r="W32" s="152">
        <f>ROUND(BA87+SUM(CE91),2)</f>
        <v>0</v>
      </c>
      <c r="X32" s="151"/>
      <c r="Y32" s="151"/>
      <c r="Z32" s="151"/>
      <c r="AA32" s="151"/>
      <c r="AB32" s="151"/>
      <c r="AC32" s="151"/>
      <c r="AD32" s="151"/>
      <c r="AE32" s="151"/>
      <c r="AF32" s="37"/>
      <c r="AG32" s="37"/>
      <c r="AH32" s="37"/>
      <c r="AI32" s="37"/>
      <c r="AJ32" s="37"/>
      <c r="AK32" s="152">
        <f>ROUND(AW87+SUM(BZ91),2)</f>
        <v>0</v>
      </c>
      <c r="AL32" s="151"/>
      <c r="AM32" s="151"/>
      <c r="AN32" s="151"/>
      <c r="AO32" s="151"/>
      <c r="AP32" s="37"/>
      <c r="AQ32" s="41"/>
    </row>
    <row r="33" spans="2:43" s="2" customFormat="1" ht="14.45" hidden="1" customHeight="1">
      <c r="B33" s="36"/>
      <c r="C33" s="37"/>
      <c r="D33" s="37"/>
      <c r="E33" s="37"/>
      <c r="F33" s="38" t="s">
        <v>38</v>
      </c>
      <c r="G33" s="37"/>
      <c r="H33" s="37"/>
      <c r="I33" s="37"/>
      <c r="J33" s="37"/>
      <c r="K33" s="37"/>
      <c r="L33" s="150">
        <v>0.21</v>
      </c>
      <c r="M33" s="151"/>
      <c r="N33" s="151"/>
      <c r="O33" s="151"/>
      <c r="P33" s="37"/>
      <c r="Q33" s="37"/>
      <c r="R33" s="37"/>
      <c r="S33" s="37"/>
      <c r="T33" s="40" t="s">
        <v>36</v>
      </c>
      <c r="U33" s="37"/>
      <c r="V33" s="37"/>
      <c r="W33" s="152">
        <f>ROUND(BB87+SUM(CF91),2)</f>
        <v>0</v>
      </c>
      <c r="X33" s="151"/>
      <c r="Y33" s="151"/>
      <c r="Z33" s="151"/>
      <c r="AA33" s="151"/>
      <c r="AB33" s="151"/>
      <c r="AC33" s="151"/>
      <c r="AD33" s="151"/>
      <c r="AE33" s="151"/>
      <c r="AF33" s="37"/>
      <c r="AG33" s="37"/>
      <c r="AH33" s="37"/>
      <c r="AI33" s="37"/>
      <c r="AJ33" s="37"/>
      <c r="AK33" s="152">
        <v>0</v>
      </c>
      <c r="AL33" s="151"/>
      <c r="AM33" s="151"/>
      <c r="AN33" s="151"/>
      <c r="AO33" s="151"/>
      <c r="AP33" s="37"/>
      <c r="AQ33" s="41"/>
    </row>
    <row r="34" spans="2:43" s="2" customFormat="1" ht="14.45" hidden="1" customHeight="1">
      <c r="B34" s="36"/>
      <c r="C34" s="37"/>
      <c r="D34" s="37"/>
      <c r="E34" s="37"/>
      <c r="F34" s="38" t="s">
        <v>39</v>
      </c>
      <c r="G34" s="37"/>
      <c r="H34" s="37"/>
      <c r="I34" s="37"/>
      <c r="J34" s="37"/>
      <c r="K34" s="37"/>
      <c r="L34" s="150">
        <v>0.15</v>
      </c>
      <c r="M34" s="151"/>
      <c r="N34" s="151"/>
      <c r="O34" s="151"/>
      <c r="P34" s="37"/>
      <c r="Q34" s="37"/>
      <c r="R34" s="37"/>
      <c r="S34" s="37"/>
      <c r="T34" s="40" t="s">
        <v>36</v>
      </c>
      <c r="U34" s="37"/>
      <c r="V34" s="37"/>
      <c r="W34" s="152">
        <f>ROUND(BC87+SUM(CG91),2)</f>
        <v>0</v>
      </c>
      <c r="X34" s="151"/>
      <c r="Y34" s="151"/>
      <c r="Z34" s="151"/>
      <c r="AA34" s="151"/>
      <c r="AB34" s="151"/>
      <c r="AC34" s="151"/>
      <c r="AD34" s="151"/>
      <c r="AE34" s="151"/>
      <c r="AF34" s="37"/>
      <c r="AG34" s="37"/>
      <c r="AH34" s="37"/>
      <c r="AI34" s="37"/>
      <c r="AJ34" s="37"/>
      <c r="AK34" s="152">
        <v>0</v>
      </c>
      <c r="AL34" s="151"/>
      <c r="AM34" s="151"/>
      <c r="AN34" s="151"/>
      <c r="AO34" s="151"/>
      <c r="AP34" s="37"/>
      <c r="AQ34" s="41"/>
    </row>
    <row r="35" spans="2:43" s="2" customFormat="1" ht="14.45" hidden="1" customHeight="1">
      <c r="B35" s="36"/>
      <c r="C35" s="37"/>
      <c r="D35" s="37"/>
      <c r="E35" s="37"/>
      <c r="F35" s="38" t="s">
        <v>40</v>
      </c>
      <c r="G35" s="37"/>
      <c r="H35" s="37"/>
      <c r="I35" s="37"/>
      <c r="J35" s="37"/>
      <c r="K35" s="37"/>
      <c r="L35" s="150">
        <v>0</v>
      </c>
      <c r="M35" s="151"/>
      <c r="N35" s="151"/>
      <c r="O35" s="151"/>
      <c r="P35" s="37"/>
      <c r="Q35" s="37"/>
      <c r="R35" s="37"/>
      <c r="S35" s="37"/>
      <c r="T35" s="40" t="s">
        <v>36</v>
      </c>
      <c r="U35" s="37"/>
      <c r="V35" s="37"/>
      <c r="W35" s="152">
        <f>ROUND(BD87+SUM(CH91),2)</f>
        <v>0</v>
      </c>
      <c r="X35" s="151"/>
      <c r="Y35" s="151"/>
      <c r="Z35" s="151"/>
      <c r="AA35" s="151"/>
      <c r="AB35" s="151"/>
      <c r="AC35" s="151"/>
      <c r="AD35" s="151"/>
      <c r="AE35" s="151"/>
      <c r="AF35" s="37"/>
      <c r="AG35" s="37"/>
      <c r="AH35" s="37"/>
      <c r="AI35" s="37"/>
      <c r="AJ35" s="37"/>
      <c r="AK35" s="152">
        <v>0</v>
      </c>
      <c r="AL35" s="151"/>
      <c r="AM35" s="151"/>
      <c r="AN35" s="151"/>
      <c r="AO35" s="151"/>
      <c r="AP35" s="37"/>
      <c r="AQ35" s="41"/>
    </row>
    <row r="36" spans="2:43" s="1" customFormat="1" ht="6.95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" customHeight="1">
      <c r="B37" s="31"/>
      <c r="C37" s="42"/>
      <c r="D37" s="43" t="s">
        <v>41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42</v>
      </c>
      <c r="U37" s="44"/>
      <c r="V37" s="44"/>
      <c r="W37" s="44"/>
      <c r="X37" s="161" t="s">
        <v>43</v>
      </c>
      <c r="Y37" s="162"/>
      <c r="Z37" s="162"/>
      <c r="AA37" s="162"/>
      <c r="AB37" s="162"/>
      <c r="AC37" s="44"/>
      <c r="AD37" s="44"/>
      <c r="AE37" s="44"/>
      <c r="AF37" s="44"/>
      <c r="AG37" s="44"/>
      <c r="AH37" s="44"/>
      <c r="AI37" s="44"/>
      <c r="AJ37" s="44"/>
      <c r="AK37" s="163">
        <f>SUM(AK29:AK35)</f>
        <v>0</v>
      </c>
      <c r="AL37" s="162"/>
      <c r="AM37" s="162"/>
      <c r="AN37" s="162"/>
      <c r="AO37" s="164"/>
      <c r="AP37" s="42"/>
      <c r="AQ37" s="33"/>
    </row>
    <row r="38" spans="2:43" s="1" customFormat="1" ht="14.45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"/>
    </row>
    <row r="40" spans="2:43">
      <c r="B40" s="21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2"/>
    </row>
    <row r="41" spans="2:43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2"/>
    </row>
    <row r="42" spans="2:43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2"/>
    </row>
    <row r="43" spans="2:43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2"/>
    </row>
    <row r="44" spans="2:43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2"/>
    </row>
    <row r="45" spans="2:43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2"/>
    </row>
    <row r="46" spans="2:43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2"/>
    </row>
    <row r="47" spans="2:43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2"/>
    </row>
    <row r="48" spans="2:43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2"/>
    </row>
    <row r="49" spans="2:43" s="1" customFormat="1" ht="15">
      <c r="B49" s="31"/>
      <c r="C49" s="32"/>
      <c r="D49" s="46" t="s">
        <v>44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45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1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2"/>
    </row>
    <row r="51" spans="2:43">
      <c r="B51" s="21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2"/>
    </row>
    <row r="52" spans="2:43">
      <c r="B52" s="21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2"/>
    </row>
    <row r="53" spans="2:43">
      <c r="B53" s="21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2"/>
    </row>
    <row r="54" spans="2:43">
      <c r="B54" s="21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2"/>
    </row>
    <row r="55" spans="2:43">
      <c r="B55" s="21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2"/>
    </row>
    <row r="56" spans="2:43">
      <c r="B56" s="21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2"/>
    </row>
    <row r="57" spans="2:43">
      <c r="B57" s="21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2"/>
    </row>
    <row r="58" spans="2:43" s="1" customFormat="1" ht="15">
      <c r="B58" s="31"/>
      <c r="C58" s="32"/>
      <c r="D58" s="51" t="s">
        <v>46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47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46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47</v>
      </c>
      <c r="AN58" s="52"/>
      <c r="AO58" s="54"/>
      <c r="AP58" s="32"/>
      <c r="AQ58" s="33"/>
    </row>
    <row r="59" spans="2:43">
      <c r="B59" s="2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2"/>
    </row>
    <row r="60" spans="2:43" s="1" customFormat="1" ht="15">
      <c r="B60" s="31"/>
      <c r="C60" s="32"/>
      <c r="D60" s="46" t="s">
        <v>48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49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1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2"/>
    </row>
    <row r="62" spans="2:43">
      <c r="B62" s="21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2"/>
    </row>
    <row r="63" spans="2:43">
      <c r="B63" s="21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2"/>
    </row>
    <row r="64" spans="2:43">
      <c r="B64" s="21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2"/>
    </row>
    <row r="65" spans="2:43">
      <c r="B65" s="21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2"/>
    </row>
    <row r="66" spans="2:43">
      <c r="B66" s="21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2"/>
    </row>
    <row r="67" spans="2:43">
      <c r="B67" s="21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2"/>
    </row>
    <row r="68" spans="2:43">
      <c r="B68" s="21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2"/>
    </row>
    <row r="69" spans="2:43" s="1" customFormat="1" ht="15">
      <c r="B69" s="31"/>
      <c r="C69" s="32"/>
      <c r="D69" s="51" t="s">
        <v>46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47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46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47</v>
      </c>
      <c r="AN69" s="52"/>
      <c r="AO69" s="54"/>
      <c r="AP69" s="32"/>
      <c r="AQ69" s="33"/>
    </row>
    <row r="70" spans="2:43" s="1" customFormat="1" ht="6.95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50000000000003" customHeight="1">
      <c r="B76" s="31"/>
      <c r="C76" s="155" t="s">
        <v>50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33"/>
    </row>
    <row r="77" spans="2:43" s="3" customFormat="1" ht="14.45" customHeight="1">
      <c r="B77" s="61"/>
      <c r="C77" s="28" t="s">
        <v>15</v>
      </c>
      <c r="D77" s="62"/>
      <c r="E77" s="62"/>
      <c r="F77" s="62"/>
      <c r="G77" s="62"/>
      <c r="H77" s="62"/>
      <c r="I77" s="62"/>
      <c r="J77" s="62"/>
      <c r="K77" s="62"/>
      <c r="L77" s="62">
        <f>K5</f>
        <v>0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50000000000003" customHeight="1">
      <c r="B78" s="64"/>
      <c r="C78" s="65" t="s">
        <v>16</v>
      </c>
      <c r="D78" s="66"/>
      <c r="E78" s="66"/>
      <c r="F78" s="66"/>
      <c r="G78" s="66"/>
      <c r="H78" s="66"/>
      <c r="I78" s="66"/>
      <c r="J78" s="66"/>
      <c r="K78" s="66"/>
      <c r="L78" s="165" t="str">
        <f>K6</f>
        <v>Oprava rozvodů vody v koupelnách objektu C</v>
      </c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66"/>
      <c r="AQ78" s="67"/>
    </row>
    <row r="79" spans="2:43" s="1" customFormat="1" ht="6.95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5">
      <c r="B80" s="31"/>
      <c r="C80" s="28" t="s">
        <v>19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 xml:space="preserve">Karviná 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21</v>
      </c>
      <c r="AJ80" s="32"/>
      <c r="AK80" s="32"/>
      <c r="AL80" s="32"/>
      <c r="AM80" s="69" t="str">
        <f>IF(AN8= "","",AN8)</f>
        <v/>
      </c>
      <c r="AN80" s="32"/>
      <c r="AO80" s="32"/>
      <c r="AP80" s="32"/>
      <c r="AQ80" s="33"/>
    </row>
    <row r="81" spans="1:76" s="1" customFormat="1" ht="6.95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5">
      <c r="B82" s="31"/>
      <c r="C82" s="28" t="s">
        <v>22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 xml:space="preserve"> 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27</v>
      </c>
      <c r="AJ82" s="32"/>
      <c r="AK82" s="32"/>
      <c r="AL82" s="32"/>
      <c r="AM82" s="167" t="str">
        <f>IF(E17="","",E17)</f>
        <v xml:space="preserve"> </v>
      </c>
      <c r="AN82" s="167"/>
      <c r="AO82" s="167"/>
      <c r="AP82" s="167"/>
      <c r="AQ82" s="33"/>
      <c r="AS82" s="171" t="s">
        <v>51</v>
      </c>
      <c r="AT82" s="172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5">
      <c r="B83" s="31"/>
      <c r="C83" s="28" t="s">
        <v>26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 xml:space="preserve"> 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29</v>
      </c>
      <c r="AJ83" s="32"/>
      <c r="AK83" s="32"/>
      <c r="AL83" s="32"/>
      <c r="AM83" s="167" t="str">
        <f>IF(E20="","",E20)</f>
        <v xml:space="preserve"> </v>
      </c>
      <c r="AN83" s="167"/>
      <c r="AO83" s="167"/>
      <c r="AP83" s="167"/>
      <c r="AQ83" s="33"/>
      <c r="AS83" s="173"/>
      <c r="AT83" s="174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173"/>
      <c r="AT84" s="174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175" t="s">
        <v>52</v>
      </c>
      <c r="D85" s="176"/>
      <c r="E85" s="176"/>
      <c r="F85" s="176"/>
      <c r="G85" s="176"/>
      <c r="H85" s="71"/>
      <c r="I85" s="177" t="s">
        <v>53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7" t="s">
        <v>54</v>
      </c>
      <c r="AH85" s="176"/>
      <c r="AI85" s="176"/>
      <c r="AJ85" s="176"/>
      <c r="AK85" s="176"/>
      <c r="AL85" s="176"/>
      <c r="AM85" s="176"/>
      <c r="AN85" s="177" t="s">
        <v>55</v>
      </c>
      <c r="AO85" s="176"/>
      <c r="AP85" s="178"/>
      <c r="AQ85" s="33"/>
      <c r="AS85" s="72" t="s">
        <v>56</v>
      </c>
      <c r="AT85" s="73" t="s">
        <v>57</v>
      </c>
      <c r="AU85" s="73" t="s">
        <v>58</v>
      </c>
      <c r="AV85" s="73" t="s">
        <v>59</v>
      </c>
      <c r="AW85" s="73" t="s">
        <v>60</v>
      </c>
      <c r="AX85" s="73" t="s">
        <v>61</v>
      </c>
      <c r="AY85" s="73" t="s">
        <v>62</v>
      </c>
      <c r="AZ85" s="73" t="s">
        <v>63</v>
      </c>
      <c r="BA85" s="73" t="s">
        <v>64</v>
      </c>
      <c r="BB85" s="73" t="s">
        <v>65</v>
      </c>
      <c r="BC85" s="73" t="s">
        <v>66</v>
      </c>
      <c r="BD85" s="74" t="s">
        <v>67</v>
      </c>
    </row>
    <row r="86" spans="1:76" s="1" customFormat="1" ht="10.9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50000000000003" customHeight="1">
      <c r="B87" s="64"/>
      <c r="C87" s="76" t="s">
        <v>68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169">
        <f>ROUND(AG88,2)</f>
        <v>0</v>
      </c>
      <c r="AH87" s="169"/>
      <c r="AI87" s="169"/>
      <c r="AJ87" s="169"/>
      <c r="AK87" s="169"/>
      <c r="AL87" s="169"/>
      <c r="AM87" s="169"/>
      <c r="AN87" s="170">
        <f>SUM(AG87,AT87)</f>
        <v>0</v>
      </c>
      <c r="AO87" s="170"/>
      <c r="AP87" s="170"/>
      <c r="AQ87" s="67"/>
      <c r="AS87" s="78">
        <f>ROUND(AS88,2)</f>
        <v>0</v>
      </c>
      <c r="AT87" s="79">
        <f>ROUND(SUM(AV87:AW87),2)</f>
        <v>0</v>
      </c>
      <c r="AU87" s="80">
        <f>ROUND(AU88,5)</f>
        <v>362.66275999999999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69</v>
      </c>
      <c r="BT87" s="82" t="s">
        <v>70</v>
      </c>
      <c r="BU87" s="83" t="s">
        <v>71</v>
      </c>
      <c r="BV87" s="82" t="s">
        <v>72</v>
      </c>
      <c r="BW87" s="82" t="s">
        <v>73</v>
      </c>
      <c r="BX87" s="82" t="s">
        <v>74</v>
      </c>
    </row>
    <row r="88" spans="1:76" s="5" customFormat="1" ht="22.5" customHeight="1">
      <c r="A88" s="84" t="s">
        <v>75</v>
      </c>
      <c r="B88" s="85"/>
      <c r="C88" s="86"/>
      <c r="D88" s="168" t="s">
        <v>76</v>
      </c>
      <c r="E88" s="168"/>
      <c r="F88" s="168"/>
      <c r="G88" s="168"/>
      <c r="H88" s="168"/>
      <c r="I88" s="87"/>
      <c r="J88" s="168" t="s">
        <v>77</v>
      </c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82">
        <f>'001 - Oprava rozvodu vody'!M30</f>
        <v>0</v>
      </c>
      <c r="AH88" s="183"/>
      <c r="AI88" s="183"/>
      <c r="AJ88" s="183"/>
      <c r="AK88" s="183"/>
      <c r="AL88" s="183"/>
      <c r="AM88" s="183"/>
      <c r="AN88" s="182">
        <f>SUM(AG88,AT88)</f>
        <v>0</v>
      </c>
      <c r="AO88" s="183"/>
      <c r="AP88" s="183"/>
      <c r="AQ88" s="88"/>
      <c r="AS88" s="89">
        <f>'001 - Oprava rozvodu vody'!M28</f>
        <v>0</v>
      </c>
      <c r="AT88" s="90">
        <f>ROUND(SUM(AV88:AW88),2)</f>
        <v>0</v>
      </c>
      <c r="AU88" s="91">
        <f>'001 - Oprava rozvodu vody'!W123</f>
        <v>362.66276300000004</v>
      </c>
      <c r="AV88" s="90">
        <f>'001 - Oprava rozvodu vody'!M32</f>
        <v>0</v>
      </c>
      <c r="AW88" s="90">
        <f>'001 - Oprava rozvodu vody'!M33</f>
        <v>0</v>
      </c>
      <c r="AX88" s="90">
        <f>'001 - Oprava rozvodu vody'!M34</f>
        <v>0</v>
      </c>
      <c r="AY88" s="90">
        <f>'001 - Oprava rozvodu vody'!M35</f>
        <v>0</v>
      </c>
      <c r="AZ88" s="90">
        <f>'001 - Oprava rozvodu vody'!H32</f>
        <v>0</v>
      </c>
      <c r="BA88" s="90">
        <f>'001 - Oprava rozvodu vody'!H33</f>
        <v>0</v>
      </c>
      <c r="BB88" s="90">
        <f>'001 - Oprava rozvodu vody'!H34</f>
        <v>0</v>
      </c>
      <c r="BC88" s="90">
        <f>'001 - Oprava rozvodu vody'!H35</f>
        <v>0</v>
      </c>
      <c r="BD88" s="92">
        <f>'001 - Oprava rozvodu vody'!H36</f>
        <v>0</v>
      </c>
      <c r="BT88" s="93" t="s">
        <v>78</v>
      </c>
      <c r="BV88" s="93" t="s">
        <v>72</v>
      </c>
      <c r="BW88" s="93" t="s">
        <v>79</v>
      </c>
      <c r="BX88" s="93" t="s">
        <v>73</v>
      </c>
    </row>
    <row r="89" spans="1:76">
      <c r="B89" s="21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2"/>
    </row>
    <row r="90" spans="1:76" s="1" customFormat="1" ht="30" customHeight="1">
      <c r="B90" s="31"/>
      <c r="C90" s="76" t="s">
        <v>80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170">
        <v>0</v>
      </c>
      <c r="AH90" s="170"/>
      <c r="AI90" s="170"/>
      <c r="AJ90" s="170"/>
      <c r="AK90" s="170"/>
      <c r="AL90" s="170"/>
      <c r="AM90" s="170"/>
      <c r="AN90" s="170">
        <v>0</v>
      </c>
      <c r="AO90" s="170"/>
      <c r="AP90" s="170"/>
      <c r="AQ90" s="33"/>
      <c r="AS90" s="72" t="s">
        <v>81</v>
      </c>
      <c r="AT90" s="73" t="s">
        <v>82</v>
      </c>
      <c r="AU90" s="73" t="s">
        <v>34</v>
      </c>
      <c r="AV90" s="74" t="s">
        <v>57</v>
      </c>
    </row>
    <row r="91" spans="1:76" s="1" customFormat="1" ht="10.9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4"/>
      <c r="AT91" s="52"/>
      <c r="AU91" s="52"/>
      <c r="AV91" s="54"/>
    </row>
    <row r="92" spans="1:76" s="1" customFormat="1" ht="30" customHeight="1">
      <c r="B92" s="31"/>
      <c r="C92" s="95" t="s">
        <v>83</v>
      </c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179">
        <f>ROUND(AG87+AG90,2)</f>
        <v>0</v>
      </c>
      <c r="AH92" s="179"/>
      <c r="AI92" s="179"/>
      <c r="AJ92" s="179"/>
      <c r="AK92" s="179"/>
      <c r="AL92" s="179"/>
      <c r="AM92" s="179"/>
      <c r="AN92" s="179">
        <f>AN87+AN90</f>
        <v>0</v>
      </c>
      <c r="AO92" s="179"/>
      <c r="AP92" s="179"/>
      <c r="AQ92" s="33"/>
    </row>
    <row r="93" spans="1:76" s="1" customFormat="1" ht="6.95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001 - Oprava rozvodu vody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8"/>
  <sheetViews>
    <sheetView showGridLines="0" workbookViewId="0">
      <pane ySplit="1" topLeftCell="A2" activePane="bottomLeft" state="frozen"/>
      <selection pane="bottomLeft" activeCell="F8" sqref="F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7"/>
      <c r="B1" s="11"/>
      <c r="C1" s="11"/>
      <c r="D1" s="12" t="s">
        <v>1</v>
      </c>
      <c r="E1" s="11"/>
      <c r="F1" s="13" t="s">
        <v>84</v>
      </c>
      <c r="G1" s="13"/>
      <c r="H1" s="210" t="s">
        <v>85</v>
      </c>
      <c r="I1" s="210"/>
      <c r="J1" s="210"/>
      <c r="K1" s="210"/>
      <c r="L1" s="13" t="s">
        <v>86</v>
      </c>
      <c r="M1" s="11"/>
      <c r="N1" s="11"/>
      <c r="O1" s="12" t="s">
        <v>87</v>
      </c>
      <c r="P1" s="11"/>
      <c r="Q1" s="11"/>
      <c r="R1" s="11"/>
      <c r="S1" s="13" t="s">
        <v>88</v>
      </c>
      <c r="T1" s="13"/>
      <c r="U1" s="97"/>
      <c r="V1" s="97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53" t="s">
        <v>7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7" t="s">
        <v>79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89</v>
      </c>
    </row>
    <row r="4" spans="1:66" ht="36.950000000000003" customHeight="1">
      <c r="B4" s="21"/>
      <c r="C4" s="155" t="s">
        <v>90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22"/>
      <c r="T4" s="23" t="s">
        <v>13</v>
      </c>
      <c r="AT4" s="17" t="s">
        <v>6</v>
      </c>
    </row>
    <row r="5" spans="1:66" ht="6.95" customHeight="1">
      <c r="B5" s="21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2"/>
    </row>
    <row r="6" spans="1:66" ht="25.35" customHeight="1">
      <c r="B6" s="21"/>
      <c r="C6" s="24"/>
      <c r="D6" s="28" t="s">
        <v>16</v>
      </c>
      <c r="E6" s="24"/>
      <c r="F6" s="187" t="str">
        <f>'Rekapitulace stavby'!K6</f>
        <v>Oprava rozvodů vody v koupelnách objektu C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24"/>
      <c r="R6" s="22"/>
    </row>
    <row r="7" spans="1:66" s="1" customFormat="1" ht="32.85" customHeight="1">
      <c r="B7" s="31"/>
      <c r="C7" s="32"/>
      <c r="D7" s="27" t="s">
        <v>91</v>
      </c>
      <c r="E7" s="32"/>
      <c r="F7" s="159" t="s">
        <v>334</v>
      </c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32"/>
      <c r="R7" s="33"/>
    </row>
    <row r="8" spans="1:66" s="1" customFormat="1" ht="14.45" customHeight="1">
      <c r="B8" s="31"/>
      <c r="C8" s="32"/>
      <c r="D8" s="28" t="s">
        <v>17</v>
      </c>
      <c r="E8" s="32"/>
      <c r="F8" s="26" t="s">
        <v>5</v>
      </c>
      <c r="G8" s="32"/>
      <c r="H8" s="32"/>
      <c r="I8" s="32"/>
      <c r="J8" s="32"/>
      <c r="K8" s="32"/>
      <c r="L8" s="32"/>
      <c r="M8" s="28" t="s">
        <v>18</v>
      </c>
      <c r="N8" s="32"/>
      <c r="O8" s="26" t="s">
        <v>5</v>
      </c>
      <c r="P8" s="32"/>
      <c r="Q8" s="32"/>
      <c r="R8" s="33"/>
    </row>
    <row r="9" spans="1:66" s="1" customFormat="1" ht="14.45" customHeight="1">
      <c r="B9" s="31"/>
      <c r="C9" s="32"/>
      <c r="D9" s="28" t="s">
        <v>19</v>
      </c>
      <c r="E9" s="32"/>
      <c r="F9" s="26" t="s">
        <v>20</v>
      </c>
      <c r="G9" s="32"/>
      <c r="H9" s="32"/>
      <c r="I9" s="32"/>
      <c r="J9" s="32"/>
      <c r="K9" s="32"/>
      <c r="L9" s="32"/>
      <c r="M9" s="28" t="s">
        <v>21</v>
      </c>
      <c r="N9" s="32"/>
      <c r="O9" s="190">
        <f>'Rekapitulace stavby'!AN8</f>
        <v>0</v>
      </c>
      <c r="P9" s="190"/>
      <c r="Q9" s="32"/>
      <c r="R9" s="33"/>
    </row>
    <row r="10" spans="1:66" s="1" customFormat="1" ht="10.9" customHeight="1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66" s="1" customFormat="1" ht="14.45" customHeight="1">
      <c r="B11" s="31"/>
      <c r="C11" s="32"/>
      <c r="D11" s="28" t="s">
        <v>22</v>
      </c>
      <c r="E11" s="32"/>
      <c r="F11" s="32"/>
      <c r="G11" s="32"/>
      <c r="H11" s="32"/>
      <c r="I11" s="32"/>
      <c r="J11" s="32"/>
      <c r="K11" s="32"/>
      <c r="L11" s="32"/>
      <c r="M11" s="28" t="s">
        <v>23</v>
      </c>
      <c r="N11" s="32"/>
      <c r="O11" s="157" t="str">
        <f>IF('Rekapitulace stavby'!AN10="","",'Rekapitulace stavby'!AN10)</f>
        <v/>
      </c>
      <c r="P11" s="157"/>
      <c r="Q11" s="32"/>
      <c r="R11" s="33"/>
    </row>
    <row r="12" spans="1:66" s="1" customFormat="1" ht="18" customHeight="1">
      <c r="B12" s="31"/>
      <c r="C12" s="32"/>
      <c r="D12" s="32"/>
      <c r="E12" s="26" t="str">
        <f>IF('Rekapitulace stavby'!E11="","",'Rekapitulace stavby'!E11)</f>
        <v xml:space="preserve"> </v>
      </c>
      <c r="F12" s="32"/>
      <c r="G12" s="32"/>
      <c r="H12" s="32"/>
      <c r="I12" s="32"/>
      <c r="J12" s="32"/>
      <c r="K12" s="32"/>
      <c r="L12" s="32"/>
      <c r="M12" s="28" t="s">
        <v>25</v>
      </c>
      <c r="N12" s="32"/>
      <c r="O12" s="157" t="str">
        <f>IF('Rekapitulace stavby'!AN11="","",'Rekapitulace stavby'!AN11)</f>
        <v/>
      </c>
      <c r="P12" s="157"/>
      <c r="Q12" s="32"/>
      <c r="R12" s="33"/>
    </row>
    <row r="13" spans="1:66" s="1" customFormat="1" ht="6.95" customHeight="1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66" s="1" customFormat="1" ht="14.45" customHeight="1">
      <c r="B14" s="31"/>
      <c r="C14" s="32"/>
      <c r="D14" s="28" t="s">
        <v>26</v>
      </c>
      <c r="E14" s="32"/>
      <c r="F14" s="32"/>
      <c r="G14" s="32"/>
      <c r="H14" s="32"/>
      <c r="I14" s="32"/>
      <c r="J14" s="32"/>
      <c r="K14" s="32"/>
      <c r="L14" s="32"/>
      <c r="M14" s="28" t="s">
        <v>23</v>
      </c>
      <c r="N14" s="32"/>
      <c r="O14" s="157" t="str">
        <f>IF('Rekapitulace stavby'!AN13="","",'Rekapitulace stavby'!AN13)</f>
        <v/>
      </c>
      <c r="P14" s="157"/>
      <c r="Q14" s="32"/>
      <c r="R14" s="33"/>
    </row>
    <row r="15" spans="1:66" s="1" customFormat="1" ht="18" customHeight="1">
      <c r="B15" s="31"/>
      <c r="C15" s="32"/>
      <c r="D15" s="32"/>
      <c r="E15" s="26" t="str">
        <f>IF('Rekapitulace stavby'!E14="","",'Rekapitulace stavby'!E14)</f>
        <v xml:space="preserve"> </v>
      </c>
      <c r="F15" s="32"/>
      <c r="G15" s="32"/>
      <c r="H15" s="32"/>
      <c r="I15" s="32"/>
      <c r="J15" s="32"/>
      <c r="K15" s="32"/>
      <c r="L15" s="32"/>
      <c r="M15" s="28" t="s">
        <v>25</v>
      </c>
      <c r="N15" s="32"/>
      <c r="O15" s="157" t="str">
        <f>IF('Rekapitulace stavby'!AN14="","",'Rekapitulace stavby'!AN14)</f>
        <v/>
      </c>
      <c r="P15" s="157"/>
      <c r="Q15" s="32"/>
      <c r="R15" s="33"/>
    </row>
    <row r="16" spans="1:66" s="1" customFormat="1" ht="6.95" customHeight="1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3"/>
    </row>
    <row r="17" spans="2:18" s="1" customFormat="1" ht="14.45" customHeight="1">
      <c r="B17" s="31"/>
      <c r="C17" s="32"/>
      <c r="D17" s="28" t="s">
        <v>27</v>
      </c>
      <c r="E17" s="32"/>
      <c r="F17" s="32"/>
      <c r="G17" s="32"/>
      <c r="H17" s="32"/>
      <c r="I17" s="32"/>
      <c r="J17" s="32"/>
      <c r="K17" s="32"/>
      <c r="L17" s="32"/>
      <c r="M17" s="28" t="s">
        <v>23</v>
      </c>
      <c r="N17" s="32"/>
      <c r="O17" s="157" t="str">
        <f>IF('Rekapitulace stavby'!AN16="","",'Rekapitulace stavby'!AN16)</f>
        <v/>
      </c>
      <c r="P17" s="157"/>
      <c r="Q17" s="32"/>
      <c r="R17" s="33"/>
    </row>
    <row r="18" spans="2:18" s="1" customFormat="1" ht="18" customHeight="1">
      <c r="B18" s="31"/>
      <c r="C18" s="32"/>
      <c r="D18" s="32"/>
      <c r="E18" s="26" t="str">
        <f>IF('Rekapitulace stavby'!E17="","",'Rekapitulace stavby'!E17)</f>
        <v xml:space="preserve"> </v>
      </c>
      <c r="F18" s="32"/>
      <c r="G18" s="32"/>
      <c r="H18" s="32"/>
      <c r="I18" s="32"/>
      <c r="J18" s="32"/>
      <c r="K18" s="32"/>
      <c r="L18" s="32"/>
      <c r="M18" s="28" t="s">
        <v>25</v>
      </c>
      <c r="N18" s="32"/>
      <c r="O18" s="157" t="str">
        <f>IF('Rekapitulace stavby'!AN17="","",'Rekapitulace stavby'!AN17)</f>
        <v/>
      </c>
      <c r="P18" s="157"/>
      <c r="Q18" s="32"/>
      <c r="R18" s="33"/>
    </row>
    <row r="19" spans="2:18" s="1" customFormat="1" ht="6.95" customHeight="1"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</row>
    <row r="20" spans="2:18" s="1" customFormat="1" ht="14.45" customHeight="1">
      <c r="B20" s="31"/>
      <c r="C20" s="32"/>
      <c r="D20" s="28" t="s">
        <v>29</v>
      </c>
      <c r="E20" s="32"/>
      <c r="F20" s="32"/>
      <c r="G20" s="32"/>
      <c r="H20" s="32"/>
      <c r="I20" s="32"/>
      <c r="J20" s="32"/>
      <c r="K20" s="32"/>
      <c r="L20" s="32"/>
      <c r="M20" s="28" t="s">
        <v>23</v>
      </c>
      <c r="N20" s="32"/>
      <c r="O20" s="157" t="str">
        <f>IF('Rekapitulace stavby'!AN19="","",'Rekapitulace stavby'!AN19)</f>
        <v/>
      </c>
      <c r="P20" s="157"/>
      <c r="Q20" s="32"/>
      <c r="R20" s="33"/>
    </row>
    <row r="21" spans="2:18" s="1" customFormat="1" ht="18" customHeight="1">
      <c r="B21" s="31"/>
      <c r="C21" s="32"/>
      <c r="D21" s="32"/>
      <c r="E21" s="26" t="str">
        <f>IF('Rekapitulace stavby'!E20="","",'Rekapitulace stavby'!E20)</f>
        <v xml:space="preserve"> </v>
      </c>
      <c r="F21" s="32"/>
      <c r="G21" s="32"/>
      <c r="H21" s="32"/>
      <c r="I21" s="32"/>
      <c r="J21" s="32"/>
      <c r="K21" s="32"/>
      <c r="L21" s="32"/>
      <c r="M21" s="28" t="s">
        <v>25</v>
      </c>
      <c r="N21" s="32"/>
      <c r="O21" s="157" t="str">
        <f>IF('Rekapitulace stavby'!AN20="","",'Rekapitulace stavby'!AN20)</f>
        <v/>
      </c>
      <c r="P21" s="157"/>
      <c r="Q21" s="32"/>
      <c r="R21" s="33"/>
    </row>
    <row r="22" spans="2:18" s="1" customFormat="1" ht="6.95" customHeight="1">
      <c r="B22" s="31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4.45" customHeight="1">
      <c r="B23" s="31"/>
      <c r="C23" s="32"/>
      <c r="D23" s="28" t="s">
        <v>30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2:18" s="1" customFormat="1" ht="22.5" customHeight="1">
      <c r="B24" s="31"/>
      <c r="C24" s="32"/>
      <c r="D24" s="32"/>
      <c r="E24" s="160" t="s">
        <v>5</v>
      </c>
      <c r="F24" s="160"/>
      <c r="G24" s="160"/>
      <c r="H24" s="160"/>
      <c r="I24" s="160"/>
      <c r="J24" s="160"/>
      <c r="K24" s="160"/>
      <c r="L24" s="160"/>
      <c r="M24" s="32"/>
      <c r="N24" s="32"/>
      <c r="O24" s="32"/>
      <c r="P24" s="32"/>
      <c r="Q24" s="32"/>
      <c r="R24" s="33"/>
    </row>
    <row r="25" spans="2:18" s="1" customFormat="1" ht="6.95" customHeight="1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</row>
    <row r="26" spans="2:18" s="1" customFormat="1" ht="6.95" customHeight="1">
      <c r="B26" s="31"/>
      <c r="C26" s="32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32"/>
      <c r="R26" s="33"/>
    </row>
    <row r="27" spans="2:18" s="1" customFormat="1" ht="14.45" customHeight="1">
      <c r="B27" s="31"/>
      <c r="C27" s="32"/>
      <c r="D27" s="98" t="s">
        <v>92</v>
      </c>
      <c r="E27" s="32"/>
      <c r="F27" s="32"/>
      <c r="G27" s="32"/>
      <c r="H27" s="32"/>
      <c r="I27" s="32"/>
      <c r="J27" s="32"/>
      <c r="K27" s="32"/>
      <c r="L27" s="32"/>
      <c r="M27" s="184">
        <f>N88</f>
        <v>0</v>
      </c>
      <c r="N27" s="184"/>
      <c r="O27" s="184"/>
      <c r="P27" s="184"/>
      <c r="Q27" s="32"/>
      <c r="R27" s="33"/>
    </row>
    <row r="28" spans="2:18" s="1" customFormat="1" ht="14.45" customHeight="1">
      <c r="B28" s="31"/>
      <c r="C28" s="32"/>
      <c r="D28" s="30" t="s">
        <v>93</v>
      </c>
      <c r="E28" s="32"/>
      <c r="F28" s="32"/>
      <c r="G28" s="32"/>
      <c r="H28" s="32"/>
      <c r="I28" s="32"/>
      <c r="J28" s="32"/>
      <c r="K28" s="32"/>
      <c r="L28" s="32"/>
      <c r="M28" s="184">
        <f>N104</f>
        <v>0</v>
      </c>
      <c r="N28" s="184"/>
      <c r="O28" s="184"/>
      <c r="P28" s="184"/>
      <c r="Q28" s="32"/>
      <c r="R28" s="33"/>
    </row>
    <row r="29" spans="2:18" s="1" customFormat="1" ht="6.95" customHeight="1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3"/>
    </row>
    <row r="30" spans="2:18" s="1" customFormat="1" ht="25.35" customHeight="1">
      <c r="B30" s="31"/>
      <c r="C30" s="32"/>
      <c r="D30" s="99" t="s">
        <v>33</v>
      </c>
      <c r="E30" s="32"/>
      <c r="F30" s="32"/>
      <c r="G30" s="32"/>
      <c r="H30" s="32"/>
      <c r="I30" s="32"/>
      <c r="J30" s="32"/>
      <c r="K30" s="32"/>
      <c r="L30" s="32"/>
      <c r="M30" s="191">
        <f>ROUND(M27+M28,2)</f>
        <v>0</v>
      </c>
      <c r="N30" s="189"/>
      <c r="O30" s="189"/>
      <c r="P30" s="189"/>
      <c r="Q30" s="32"/>
      <c r="R30" s="33"/>
    </row>
    <row r="31" spans="2:18" s="1" customFormat="1" ht="6.95" customHeight="1">
      <c r="B31" s="31"/>
      <c r="C31" s="32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32"/>
      <c r="R31" s="33"/>
    </row>
    <row r="32" spans="2:18" s="1" customFormat="1" ht="14.45" customHeight="1">
      <c r="B32" s="31"/>
      <c r="C32" s="32"/>
      <c r="D32" s="38" t="s">
        <v>34</v>
      </c>
      <c r="E32" s="38" t="s">
        <v>35</v>
      </c>
      <c r="F32" s="39">
        <v>0.21</v>
      </c>
      <c r="G32" s="100" t="s">
        <v>36</v>
      </c>
      <c r="H32" s="192">
        <f>ROUND((SUM(BE104:BE105)+SUM(BE123:BE187)), 2)</f>
        <v>0</v>
      </c>
      <c r="I32" s="189"/>
      <c r="J32" s="189"/>
      <c r="K32" s="32"/>
      <c r="L32" s="32"/>
      <c r="M32" s="192">
        <f>ROUND(ROUND((SUM(BE104:BE105)+SUM(BE123:BE187)), 2)*F32, 2)</f>
        <v>0</v>
      </c>
      <c r="N32" s="189"/>
      <c r="O32" s="189"/>
      <c r="P32" s="189"/>
      <c r="Q32" s="32"/>
      <c r="R32" s="33"/>
    </row>
    <row r="33" spans="2:18" s="1" customFormat="1" ht="14.45" customHeight="1">
      <c r="B33" s="31"/>
      <c r="C33" s="32"/>
      <c r="D33" s="32"/>
      <c r="E33" s="38" t="s">
        <v>37</v>
      </c>
      <c r="F33" s="39">
        <v>0.15</v>
      </c>
      <c r="G33" s="100" t="s">
        <v>36</v>
      </c>
      <c r="H33" s="192">
        <f>ROUND((SUM(BF104:BF105)+SUM(BF123:BF187)), 2)</f>
        <v>0</v>
      </c>
      <c r="I33" s="189"/>
      <c r="J33" s="189"/>
      <c r="K33" s="32"/>
      <c r="L33" s="32"/>
      <c r="M33" s="192">
        <f>ROUND(ROUND((SUM(BF104:BF105)+SUM(BF123:BF187)), 2)*F33, 2)</f>
        <v>0</v>
      </c>
      <c r="N33" s="189"/>
      <c r="O33" s="189"/>
      <c r="P33" s="189"/>
      <c r="Q33" s="32"/>
      <c r="R33" s="33"/>
    </row>
    <row r="34" spans="2:18" s="1" customFormat="1" ht="14.45" hidden="1" customHeight="1">
      <c r="B34" s="31"/>
      <c r="C34" s="32"/>
      <c r="D34" s="32"/>
      <c r="E34" s="38" t="s">
        <v>38</v>
      </c>
      <c r="F34" s="39">
        <v>0.21</v>
      </c>
      <c r="G34" s="100" t="s">
        <v>36</v>
      </c>
      <c r="H34" s="192">
        <f>ROUND((SUM(BG104:BG105)+SUM(BG123:BG187)), 2)</f>
        <v>0</v>
      </c>
      <c r="I34" s="189"/>
      <c r="J34" s="189"/>
      <c r="K34" s="32"/>
      <c r="L34" s="32"/>
      <c r="M34" s="192">
        <v>0</v>
      </c>
      <c r="N34" s="189"/>
      <c r="O34" s="189"/>
      <c r="P34" s="189"/>
      <c r="Q34" s="32"/>
      <c r="R34" s="33"/>
    </row>
    <row r="35" spans="2:18" s="1" customFormat="1" ht="14.45" hidden="1" customHeight="1">
      <c r="B35" s="31"/>
      <c r="C35" s="32"/>
      <c r="D35" s="32"/>
      <c r="E35" s="38" t="s">
        <v>39</v>
      </c>
      <c r="F35" s="39">
        <v>0.15</v>
      </c>
      <c r="G35" s="100" t="s">
        <v>36</v>
      </c>
      <c r="H35" s="192">
        <f>ROUND((SUM(BH104:BH105)+SUM(BH123:BH187)), 2)</f>
        <v>0</v>
      </c>
      <c r="I35" s="189"/>
      <c r="J35" s="189"/>
      <c r="K35" s="32"/>
      <c r="L35" s="32"/>
      <c r="M35" s="192">
        <v>0</v>
      </c>
      <c r="N35" s="189"/>
      <c r="O35" s="189"/>
      <c r="P35" s="189"/>
      <c r="Q35" s="32"/>
      <c r="R35" s="33"/>
    </row>
    <row r="36" spans="2:18" s="1" customFormat="1" ht="14.45" hidden="1" customHeight="1">
      <c r="B36" s="31"/>
      <c r="C36" s="32"/>
      <c r="D36" s="32"/>
      <c r="E36" s="38" t="s">
        <v>40</v>
      </c>
      <c r="F36" s="39">
        <v>0</v>
      </c>
      <c r="G36" s="100" t="s">
        <v>36</v>
      </c>
      <c r="H36" s="192">
        <f>ROUND((SUM(BI104:BI105)+SUM(BI123:BI187)), 2)</f>
        <v>0</v>
      </c>
      <c r="I36" s="189"/>
      <c r="J36" s="189"/>
      <c r="K36" s="32"/>
      <c r="L36" s="32"/>
      <c r="M36" s="192">
        <v>0</v>
      </c>
      <c r="N36" s="189"/>
      <c r="O36" s="189"/>
      <c r="P36" s="189"/>
      <c r="Q36" s="32"/>
      <c r="R36" s="33"/>
    </row>
    <row r="37" spans="2:18" s="1" customFormat="1" ht="6.95" customHeight="1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3"/>
    </row>
    <row r="38" spans="2:18" s="1" customFormat="1" ht="25.35" customHeight="1">
      <c r="B38" s="31"/>
      <c r="C38" s="96"/>
      <c r="D38" s="101" t="s">
        <v>41</v>
      </c>
      <c r="E38" s="71"/>
      <c r="F38" s="71"/>
      <c r="G38" s="102" t="s">
        <v>42</v>
      </c>
      <c r="H38" s="103" t="s">
        <v>43</v>
      </c>
      <c r="I38" s="71"/>
      <c r="J38" s="71"/>
      <c r="K38" s="71"/>
      <c r="L38" s="193">
        <f>SUM(M30:M36)</f>
        <v>0</v>
      </c>
      <c r="M38" s="193"/>
      <c r="N38" s="193"/>
      <c r="O38" s="193"/>
      <c r="P38" s="194"/>
      <c r="Q38" s="96"/>
      <c r="R38" s="33"/>
    </row>
    <row r="39" spans="2:18" s="1" customFormat="1" ht="14.45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 s="1" customFormat="1" ht="14.45" customHeight="1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1" spans="2:18">
      <c r="B41" s="21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</row>
    <row r="42" spans="2:18"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</row>
    <row r="43" spans="2:18">
      <c r="B43" s="2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2"/>
    </row>
    <row r="44" spans="2:18">
      <c r="B44" s="21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2"/>
    </row>
    <row r="45" spans="2:18">
      <c r="B45" s="21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2"/>
    </row>
    <row r="46" spans="2:18">
      <c r="B46" s="21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2"/>
    </row>
    <row r="47" spans="2:18">
      <c r="B47" s="2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2"/>
    </row>
    <row r="48" spans="2:18">
      <c r="B48" s="21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2"/>
    </row>
    <row r="49" spans="2:18">
      <c r="B49" s="21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2"/>
    </row>
    <row r="50" spans="2:18" s="1" customFormat="1" ht="15">
      <c r="B50" s="31"/>
      <c r="C50" s="32"/>
      <c r="D50" s="46" t="s">
        <v>44</v>
      </c>
      <c r="E50" s="47"/>
      <c r="F50" s="47"/>
      <c r="G50" s="47"/>
      <c r="H50" s="48"/>
      <c r="I50" s="32"/>
      <c r="J50" s="46" t="s">
        <v>45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1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2"/>
    </row>
    <row r="52" spans="2:18">
      <c r="B52" s="21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2"/>
    </row>
    <row r="53" spans="2:18">
      <c r="B53" s="21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2"/>
    </row>
    <row r="54" spans="2:18">
      <c r="B54" s="21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2"/>
    </row>
    <row r="55" spans="2:18">
      <c r="B55" s="21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2"/>
    </row>
    <row r="56" spans="2:18">
      <c r="B56" s="21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2"/>
    </row>
    <row r="57" spans="2:18">
      <c r="B57" s="21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2"/>
    </row>
    <row r="58" spans="2:18">
      <c r="B58" s="21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2"/>
    </row>
    <row r="59" spans="2:18" s="1" customFormat="1" ht="15">
      <c r="B59" s="31"/>
      <c r="C59" s="32"/>
      <c r="D59" s="51" t="s">
        <v>46</v>
      </c>
      <c r="E59" s="52"/>
      <c r="F59" s="52"/>
      <c r="G59" s="53" t="s">
        <v>47</v>
      </c>
      <c r="H59" s="54"/>
      <c r="I59" s="32"/>
      <c r="J59" s="51" t="s">
        <v>46</v>
      </c>
      <c r="K59" s="52"/>
      <c r="L59" s="52"/>
      <c r="M59" s="52"/>
      <c r="N59" s="53" t="s">
        <v>47</v>
      </c>
      <c r="O59" s="52"/>
      <c r="P59" s="54"/>
      <c r="Q59" s="32"/>
      <c r="R59" s="33"/>
    </row>
    <row r="60" spans="2:18">
      <c r="B60" s="21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</row>
    <row r="61" spans="2:18" s="1" customFormat="1" ht="15">
      <c r="B61" s="31"/>
      <c r="C61" s="32"/>
      <c r="D61" s="46" t="s">
        <v>48</v>
      </c>
      <c r="E61" s="47"/>
      <c r="F61" s="47"/>
      <c r="G61" s="47"/>
      <c r="H61" s="48"/>
      <c r="I61" s="32"/>
      <c r="J61" s="46" t="s">
        <v>49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1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2"/>
    </row>
    <row r="63" spans="2:18">
      <c r="B63" s="21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2"/>
    </row>
    <row r="64" spans="2:18">
      <c r="B64" s="21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2"/>
    </row>
    <row r="65" spans="2:18">
      <c r="B65" s="21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2"/>
    </row>
    <row r="66" spans="2:18">
      <c r="B66" s="21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2"/>
    </row>
    <row r="67" spans="2:18">
      <c r="B67" s="21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2"/>
    </row>
    <row r="68" spans="2:18">
      <c r="B68" s="21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2"/>
    </row>
    <row r="69" spans="2:18">
      <c r="B69" s="21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2"/>
    </row>
    <row r="70" spans="2:18" s="1" customFormat="1" ht="15">
      <c r="B70" s="31"/>
      <c r="C70" s="32"/>
      <c r="D70" s="51" t="s">
        <v>46</v>
      </c>
      <c r="E70" s="52"/>
      <c r="F70" s="52"/>
      <c r="G70" s="53" t="s">
        <v>47</v>
      </c>
      <c r="H70" s="54"/>
      <c r="I70" s="32"/>
      <c r="J70" s="51" t="s">
        <v>46</v>
      </c>
      <c r="K70" s="52"/>
      <c r="L70" s="52"/>
      <c r="M70" s="52"/>
      <c r="N70" s="53" t="s">
        <v>47</v>
      </c>
      <c r="O70" s="52"/>
      <c r="P70" s="54"/>
      <c r="Q70" s="32"/>
      <c r="R70" s="33"/>
    </row>
    <row r="71" spans="2:18" s="1" customFormat="1" ht="14.45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5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60"/>
    </row>
    <row r="76" spans="2:18" s="1" customFormat="1" ht="36.950000000000003" customHeight="1">
      <c r="B76" s="31"/>
      <c r="C76" s="155" t="s">
        <v>94</v>
      </c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33"/>
    </row>
    <row r="77" spans="2:18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3"/>
    </row>
    <row r="78" spans="2:18" s="1" customFormat="1" ht="30" customHeight="1">
      <c r="B78" s="31"/>
      <c r="C78" s="28" t="s">
        <v>16</v>
      </c>
      <c r="D78" s="32"/>
      <c r="E78" s="32"/>
      <c r="F78" s="187" t="str">
        <f>F6</f>
        <v>Oprava rozvodů vody v koupelnách objektu C</v>
      </c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32"/>
      <c r="R78" s="33"/>
    </row>
    <row r="79" spans="2:18" s="1" customFormat="1" ht="36.950000000000003" customHeight="1">
      <c r="B79" s="31"/>
      <c r="C79" s="65" t="s">
        <v>91</v>
      </c>
      <c r="D79" s="32"/>
      <c r="E79" s="32"/>
      <c r="F79" s="165" t="str">
        <f>F7</f>
        <v>Oprava rozvodů vody v koupelnách objektu C</v>
      </c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32"/>
      <c r="R79" s="33"/>
    </row>
    <row r="80" spans="2:18" s="1" customFormat="1" ht="6.95" customHeight="1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3"/>
    </row>
    <row r="81" spans="2:47" s="1" customFormat="1" ht="18" customHeight="1">
      <c r="B81" s="31"/>
      <c r="C81" s="28" t="s">
        <v>19</v>
      </c>
      <c r="D81" s="32"/>
      <c r="E81" s="32"/>
      <c r="F81" s="26" t="str">
        <f>F9</f>
        <v xml:space="preserve">Karviná </v>
      </c>
      <c r="G81" s="32"/>
      <c r="H81" s="32"/>
      <c r="I81" s="32"/>
      <c r="J81" s="32"/>
      <c r="K81" s="28" t="s">
        <v>21</v>
      </c>
      <c r="L81" s="32"/>
      <c r="M81" s="190">
        <f>IF(O9="","",O9)</f>
        <v>0</v>
      </c>
      <c r="N81" s="190"/>
      <c r="O81" s="190"/>
      <c r="P81" s="190"/>
      <c r="Q81" s="32"/>
      <c r="R81" s="33"/>
    </row>
    <row r="82" spans="2:47" s="1" customFormat="1" ht="6.95" customHeight="1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3"/>
    </row>
    <row r="83" spans="2:47" s="1" customFormat="1" ht="15">
      <c r="B83" s="31"/>
      <c r="C83" s="28" t="s">
        <v>22</v>
      </c>
      <c r="D83" s="32"/>
      <c r="E83" s="32"/>
      <c r="F83" s="26" t="str">
        <f>E12</f>
        <v xml:space="preserve"> </v>
      </c>
      <c r="G83" s="32"/>
      <c r="H83" s="32"/>
      <c r="I83" s="32"/>
      <c r="J83" s="32"/>
      <c r="K83" s="28" t="s">
        <v>27</v>
      </c>
      <c r="L83" s="32"/>
      <c r="M83" s="157" t="str">
        <f>E18</f>
        <v xml:space="preserve"> </v>
      </c>
      <c r="N83" s="157"/>
      <c r="O83" s="157"/>
      <c r="P83" s="157"/>
      <c r="Q83" s="157"/>
      <c r="R83" s="33"/>
    </row>
    <row r="84" spans="2:47" s="1" customFormat="1" ht="14.45" customHeight="1">
      <c r="B84" s="31"/>
      <c r="C84" s="28" t="s">
        <v>26</v>
      </c>
      <c r="D84" s="32"/>
      <c r="E84" s="32"/>
      <c r="F84" s="26" t="str">
        <f>IF(E15="","",E15)</f>
        <v xml:space="preserve"> </v>
      </c>
      <c r="G84" s="32"/>
      <c r="H84" s="32"/>
      <c r="I84" s="32"/>
      <c r="J84" s="32"/>
      <c r="K84" s="28" t="s">
        <v>29</v>
      </c>
      <c r="L84" s="32"/>
      <c r="M84" s="157" t="str">
        <f>E21</f>
        <v xml:space="preserve"> </v>
      </c>
      <c r="N84" s="157"/>
      <c r="O84" s="157"/>
      <c r="P84" s="157"/>
      <c r="Q84" s="157"/>
      <c r="R84" s="33"/>
    </row>
    <row r="85" spans="2:47" s="1" customFormat="1" ht="10.35" customHeight="1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3"/>
    </row>
    <row r="86" spans="2:47" s="1" customFormat="1" ht="29.25" customHeight="1">
      <c r="B86" s="31"/>
      <c r="C86" s="195" t="s">
        <v>95</v>
      </c>
      <c r="D86" s="196"/>
      <c r="E86" s="196"/>
      <c r="F86" s="196"/>
      <c r="G86" s="196"/>
      <c r="H86" s="96"/>
      <c r="I86" s="96"/>
      <c r="J86" s="96"/>
      <c r="K86" s="96"/>
      <c r="L86" s="96"/>
      <c r="M86" s="96"/>
      <c r="N86" s="195" t="s">
        <v>96</v>
      </c>
      <c r="O86" s="196"/>
      <c r="P86" s="196"/>
      <c r="Q86" s="196"/>
      <c r="R86" s="33"/>
    </row>
    <row r="87" spans="2:47" s="1" customFormat="1" ht="10.35" customHeight="1"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3"/>
    </row>
    <row r="88" spans="2:47" s="1" customFormat="1" ht="29.25" customHeight="1">
      <c r="B88" s="31"/>
      <c r="C88" s="104" t="s">
        <v>97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170">
        <f>N123</f>
        <v>0</v>
      </c>
      <c r="O88" s="197"/>
      <c r="P88" s="197"/>
      <c r="Q88" s="197"/>
      <c r="R88" s="33"/>
      <c r="AU88" s="17" t="s">
        <v>98</v>
      </c>
    </row>
    <row r="89" spans="2:47" s="6" customFormat="1" ht="24.95" customHeight="1">
      <c r="B89" s="105"/>
      <c r="C89" s="106"/>
      <c r="D89" s="107" t="s">
        <v>99</v>
      </c>
      <c r="E89" s="106"/>
      <c r="F89" s="106"/>
      <c r="G89" s="106"/>
      <c r="H89" s="106"/>
      <c r="I89" s="106"/>
      <c r="J89" s="106"/>
      <c r="K89" s="106"/>
      <c r="L89" s="106"/>
      <c r="M89" s="106"/>
      <c r="N89" s="198">
        <f>N124</f>
        <v>0</v>
      </c>
      <c r="O89" s="199"/>
      <c r="P89" s="199"/>
      <c r="Q89" s="199"/>
      <c r="R89" s="108"/>
    </row>
    <row r="90" spans="2:47" s="7" customFormat="1" ht="19.899999999999999" customHeight="1">
      <c r="B90" s="109"/>
      <c r="C90" s="110"/>
      <c r="D90" s="111" t="s">
        <v>100</v>
      </c>
      <c r="E90" s="110"/>
      <c r="F90" s="110"/>
      <c r="G90" s="110"/>
      <c r="H90" s="110"/>
      <c r="I90" s="110"/>
      <c r="J90" s="110"/>
      <c r="K90" s="110"/>
      <c r="L90" s="110"/>
      <c r="M90" s="110"/>
      <c r="N90" s="200">
        <f>N125</f>
        <v>0</v>
      </c>
      <c r="O90" s="201"/>
      <c r="P90" s="201"/>
      <c r="Q90" s="201"/>
      <c r="R90" s="112"/>
    </row>
    <row r="91" spans="2:47" s="7" customFormat="1" ht="19.899999999999999" customHeight="1">
      <c r="B91" s="109"/>
      <c r="C91" s="110"/>
      <c r="D91" s="111" t="s">
        <v>101</v>
      </c>
      <c r="E91" s="110"/>
      <c r="F91" s="110"/>
      <c r="G91" s="110"/>
      <c r="H91" s="110"/>
      <c r="I91" s="110"/>
      <c r="J91" s="110"/>
      <c r="K91" s="110"/>
      <c r="L91" s="110"/>
      <c r="M91" s="110"/>
      <c r="N91" s="200">
        <f>N127</f>
        <v>0</v>
      </c>
      <c r="O91" s="201"/>
      <c r="P91" s="201"/>
      <c r="Q91" s="201"/>
      <c r="R91" s="112"/>
    </row>
    <row r="92" spans="2:47" s="7" customFormat="1" ht="19.899999999999999" customHeight="1">
      <c r="B92" s="109"/>
      <c r="C92" s="110"/>
      <c r="D92" s="111" t="s">
        <v>102</v>
      </c>
      <c r="E92" s="110"/>
      <c r="F92" s="110"/>
      <c r="G92" s="110"/>
      <c r="H92" s="110"/>
      <c r="I92" s="110"/>
      <c r="J92" s="110"/>
      <c r="K92" s="110"/>
      <c r="L92" s="110"/>
      <c r="M92" s="110"/>
      <c r="N92" s="200">
        <f>N129</f>
        <v>0</v>
      </c>
      <c r="O92" s="201"/>
      <c r="P92" s="201"/>
      <c r="Q92" s="201"/>
      <c r="R92" s="112"/>
    </row>
    <row r="93" spans="2:47" s="7" customFormat="1" ht="19.899999999999999" customHeight="1">
      <c r="B93" s="109"/>
      <c r="C93" s="110"/>
      <c r="D93" s="111" t="s">
        <v>103</v>
      </c>
      <c r="E93" s="110"/>
      <c r="F93" s="110"/>
      <c r="G93" s="110"/>
      <c r="H93" s="110"/>
      <c r="I93" s="110"/>
      <c r="J93" s="110"/>
      <c r="K93" s="110"/>
      <c r="L93" s="110"/>
      <c r="M93" s="110"/>
      <c r="N93" s="200">
        <f>N136</f>
        <v>0</v>
      </c>
      <c r="O93" s="201"/>
      <c r="P93" s="201"/>
      <c r="Q93" s="201"/>
      <c r="R93" s="112"/>
    </row>
    <row r="94" spans="2:47" s="7" customFormat="1" ht="19.899999999999999" customHeight="1">
      <c r="B94" s="109"/>
      <c r="C94" s="110"/>
      <c r="D94" s="111" t="s">
        <v>104</v>
      </c>
      <c r="E94" s="110"/>
      <c r="F94" s="110"/>
      <c r="G94" s="110"/>
      <c r="H94" s="110"/>
      <c r="I94" s="110"/>
      <c r="J94" s="110"/>
      <c r="K94" s="110"/>
      <c r="L94" s="110"/>
      <c r="M94" s="110"/>
      <c r="N94" s="200">
        <f>N142</f>
        <v>0</v>
      </c>
      <c r="O94" s="201"/>
      <c r="P94" s="201"/>
      <c r="Q94" s="201"/>
      <c r="R94" s="112"/>
    </row>
    <row r="95" spans="2:47" s="6" customFormat="1" ht="24.95" customHeight="1">
      <c r="B95" s="105"/>
      <c r="C95" s="106"/>
      <c r="D95" s="107" t="s">
        <v>105</v>
      </c>
      <c r="E95" s="106"/>
      <c r="F95" s="106"/>
      <c r="G95" s="106"/>
      <c r="H95" s="106"/>
      <c r="I95" s="106"/>
      <c r="J95" s="106"/>
      <c r="K95" s="106"/>
      <c r="L95" s="106"/>
      <c r="M95" s="106"/>
      <c r="N95" s="198">
        <f>N145</f>
        <v>0</v>
      </c>
      <c r="O95" s="199"/>
      <c r="P95" s="199"/>
      <c r="Q95" s="199"/>
      <c r="R95" s="108"/>
    </row>
    <row r="96" spans="2:47" s="7" customFormat="1" ht="19.899999999999999" customHeight="1">
      <c r="B96" s="109"/>
      <c r="C96" s="110"/>
      <c r="D96" s="111" t="s">
        <v>106</v>
      </c>
      <c r="E96" s="110"/>
      <c r="F96" s="110"/>
      <c r="G96" s="110"/>
      <c r="H96" s="110"/>
      <c r="I96" s="110"/>
      <c r="J96" s="110"/>
      <c r="K96" s="110"/>
      <c r="L96" s="110"/>
      <c r="M96" s="110"/>
      <c r="N96" s="200">
        <f>N146</f>
        <v>0</v>
      </c>
      <c r="O96" s="201"/>
      <c r="P96" s="201"/>
      <c r="Q96" s="201"/>
      <c r="R96" s="112"/>
    </row>
    <row r="97" spans="2:21" s="7" customFormat="1" ht="19.899999999999999" customHeight="1">
      <c r="B97" s="109"/>
      <c r="C97" s="110"/>
      <c r="D97" s="111" t="s">
        <v>107</v>
      </c>
      <c r="E97" s="110"/>
      <c r="F97" s="110"/>
      <c r="G97" s="110"/>
      <c r="H97" s="110"/>
      <c r="I97" s="110"/>
      <c r="J97" s="110"/>
      <c r="K97" s="110"/>
      <c r="L97" s="110"/>
      <c r="M97" s="110"/>
      <c r="N97" s="200">
        <f>N168</f>
        <v>0</v>
      </c>
      <c r="O97" s="201"/>
      <c r="P97" s="201"/>
      <c r="Q97" s="201"/>
      <c r="R97" s="112"/>
    </row>
    <row r="98" spans="2:21" s="7" customFormat="1" ht="19.899999999999999" customHeight="1">
      <c r="B98" s="109"/>
      <c r="C98" s="110"/>
      <c r="D98" s="111" t="s">
        <v>108</v>
      </c>
      <c r="E98" s="110"/>
      <c r="F98" s="110"/>
      <c r="G98" s="110"/>
      <c r="H98" s="110"/>
      <c r="I98" s="110"/>
      <c r="J98" s="110"/>
      <c r="K98" s="110"/>
      <c r="L98" s="110"/>
      <c r="M98" s="110"/>
      <c r="N98" s="200">
        <f>N171</f>
        <v>0</v>
      </c>
      <c r="O98" s="201"/>
      <c r="P98" s="201"/>
      <c r="Q98" s="201"/>
      <c r="R98" s="112"/>
    </row>
    <row r="99" spans="2:21" s="7" customFormat="1" ht="19.899999999999999" customHeight="1">
      <c r="B99" s="109"/>
      <c r="C99" s="110"/>
      <c r="D99" s="111" t="s">
        <v>109</v>
      </c>
      <c r="E99" s="110"/>
      <c r="F99" s="110"/>
      <c r="G99" s="110"/>
      <c r="H99" s="110"/>
      <c r="I99" s="110"/>
      <c r="J99" s="110"/>
      <c r="K99" s="110"/>
      <c r="L99" s="110"/>
      <c r="M99" s="110"/>
      <c r="N99" s="200">
        <f>N177</f>
        <v>0</v>
      </c>
      <c r="O99" s="201"/>
      <c r="P99" s="201"/>
      <c r="Q99" s="201"/>
      <c r="R99" s="112"/>
    </row>
    <row r="100" spans="2:21" s="6" customFormat="1" ht="24.95" customHeight="1">
      <c r="B100" s="105"/>
      <c r="C100" s="106"/>
      <c r="D100" s="107" t="s">
        <v>110</v>
      </c>
      <c r="E100" s="106"/>
      <c r="F100" s="106"/>
      <c r="G100" s="106"/>
      <c r="H100" s="106"/>
      <c r="I100" s="106"/>
      <c r="J100" s="106"/>
      <c r="K100" s="106"/>
      <c r="L100" s="106"/>
      <c r="M100" s="106"/>
      <c r="N100" s="198">
        <f>N183</f>
        <v>0</v>
      </c>
      <c r="O100" s="199"/>
      <c r="P100" s="199"/>
      <c r="Q100" s="199"/>
      <c r="R100" s="108"/>
    </row>
    <row r="101" spans="2:21" s="7" customFormat="1" ht="19.899999999999999" customHeight="1">
      <c r="B101" s="109"/>
      <c r="C101" s="110"/>
      <c r="D101" s="111" t="s">
        <v>111</v>
      </c>
      <c r="E101" s="110"/>
      <c r="F101" s="110"/>
      <c r="G101" s="110"/>
      <c r="H101" s="110"/>
      <c r="I101" s="110"/>
      <c r="J101" s="110"/>
      <c r="K101" s="110"/>
      <c r="L101" s="110"/>
      <c r="M101" s="110"/>
      <c r="N101" s="200">
        <f>N184</f>
        <v>0</v>
      </c>
      <c r="O101" s="201"/>
      <c r="P101" s="201"/>
      <c r="Q101" s="201"/>
      <c r="R101" s="112"/>
    </row>
    <row r="102" spans="2:21" s="7" customFormat="1" ht="19.899999999999999" customHeight="1">
      <c r="B102" s="109"/>
      <c r="C102" s="110"/>
      <c r="D102" s="111" t="s">
        <v>112</v>
      </c>
      <c r="E102" s="110"/>
      <c r="F102" s="110"/>
      <c r="G102" s="110"/>
      <c r="H102" s="110"/>
      <c r="I102" s="110"/>
      <c r="J102" s="110"/>
      <c r="K102" s="110"/>
      <c r="L102" s="110"/>
      <c r="M102" s="110"/>
      <c r="N102" s="200">
        <f>N186</f>
        <v>0</v>
      </c>
      <c r="O102" s="201"/>
      <c r="P102" s="201"/>
      <c r="Q102" s="201"/>
      <c r="R102" s="112"/>
    </row>
    <row r="103" spans="2:21" s="1" customFormat="1" ht="21.75" customHeight="1"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3"/>
    </row>
    <row r="104" spans="2:21" s="1" customFormat="1" ht="29.25" customHeight="1">
      <c r="B104" s="31"/>
      <c r="C104" s="104" t="s">
        <v>113</v>
      </c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197">
        <v>0</v>
      </c>
      <c r="O104" s="202"/>
      <c r="P104" s="202"/>
      <c r="Q104" s="202"/>
      <c r="R104" s="33"/>
      <c r="T104" s="113"/>
      <c r="U104" s="114" t="s">
        <v>34</v>
      </c>
    </row>
    <row r="105" spans="2:21" s="1" customFormat="1" ht="18" customHeight="1"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3"/>
    </row>
    <row r="106" spans="2:21" s="1" customFormat="1" ht="29.25" customHeight="1">
      <c r="B106" s="31"/>
      <c r="C106" s="95" t="s">
        <v>83</v>
      </c>
      <c r="D106" s="96"/>
      <c r="E106" s="96"/>
      <c r="F106" s="96"/>
      <c r="G106" s="96"/>
      <c r="H106" s="96"/>
      <c r="I106" s="96"/>
      <c r="J106" s="96"/>
      <c r="K106" s="96"/>
      <c r="L106" s="179">
        <f>ROUND(SUM(N88+N104),2)</f>
        <v>0</v>
      </c>
      <c r="M106" s="179"/>
      <c r="N106" s="179"/>
      <c r="O106" s="179"/>
      <c r="P106" s="179"/>
      <c r="Q106" s="179"/>
      <c r="R106" s="33"/>
    </row>
    <row r="107" spans="2:21" s="1" customFormat="1" ht="6.95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</row>
    <row r="111" spans="2:21" s="1" customFormat="1" ht="6.95" customHeight="1"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60"/>
    </row>
    <row r="112" spans="2:21" s="1" customFormat="1" ht="36.950000000000003" customHeight="1">
      <c r="B112" s="31"/>
      <c r="C112" s="155" t="s">
        <v>114</v>
      </c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33"/>
    </row>
    <row r="113" spans="2:65" s="1" customFormat="1" ht="6.95" customHeight="1"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3"/>
    </row>
    <row r="114" spans="2:65" s="1" customFormat="1" ht="30" customHeight="1">
      <c r="B114" s="31"/>
      <c r="C114" s="28" t="s">
        <v>16</v>
      </c>
      <c r="D114" s="32"/>
      <c r="E114" s="32"/>
      <c r="F114" s="187" t="str">
        <f>F6</f>
        <v>Oprava rozvodů vody v koupelnách objektu C</v>
      </c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32"/>
      <c r="R114" s="33"/>
    </row>
    <row r="115" spans="2:65" s="1" customFormat="1" ht="36.950000000000003" customHeight="1">
      <c r="B115" s="31"/>
      <c r="C115" s="65" t="s">
        <v>91</v>
      </c>
      <c r="D115" s="32"/>
      <c r="E115" s="32"/>
      <c r="F115" s="165" t="str">
        <f>F7</f>
        <v>Oprava rozvodů vody v koupelnách objektu C</v>
      </c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32"/>
      <c r="R115" s="33"/>
    </row>
    <row r="116" spans="2:65" s="1" customFormat="1" ht="6.95" customHeight="1"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3"/>
    </row>
    <row r="117" spans="2:65" s="1" customFormat="1" ht="18" customHeight="1">
      <c r="B117" s="31"/>
      <c r="C117" s="28" t="s">
        <v>19</v>
      </c>
      <c r="D117" s="32"/>
      <c r="E117" s="32"/>
      <c r="F117" s="26" t="str">
        <f>F9</f>
        <v xml:space="preserve">Karviná </v>
      </c>
      <c r="G117" s="32"/>
      <c r="H117" s="32"/>
      <c r="I117" s="32"/>
      <c r="J117" s="32"/>
      <c r="K117" s="28" t="s">
        <v>21</v>
      </c>
      <c r="L117" s="32"/>
      <c r="M117" s="190">
        <f>IF(O9="","",O9)</f>
        <v>0</v>
      </c>
      <c r="N117" s="190"/>
      <c r="O117" s="190"/>
      <c r="P117" s="190"/>
      <c r="Q117" s="32"/>
      <c r="R117" s="33"/>
    </row>
    <row r="118" spans="2:65" s="1" customFormat="1" ht="6.95" customHeight="1">
      <c r="B118" s="31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3"/>
    </row>
    <row r="119" spans="2:65" s="1" customFormat="1" ht="15">
      <c r="B119" s="31"/>
      <c r="C119" s="28" t="s">
        <v>22</v>
      </c>
      <c r="D119" s="32"/>
      <c r="E119" s="32"/>
      <c r="F119" s="26" t="str">
        <f>E12</f>
        <v xml:space="preserve"> </v>
      </c>
      <c r="G119" s="32"/>
      <c r="H119" s="32"/>
      <c r="I119" s="32"/>
      <c r="J119" s="32"/>
      <c r="K119" s="28" t="s">
        <v>27</v>
      </c>
      <c r="L119" s="32"/>
      <c r="M119" s="157" t="str">
        <f>E18</f>
        <v xml:space="preserve"> </v>
      </c>
      <c r="N119" s="157"/>
      <c r="O119" s="157"/>
      <c r="P119" s="157"/>
      <c r="Q119" s="157"/>
      <c r="R119" s="33"/>
    </row>
    <row r="120" spans="2:65" s="1" customFormat="1" ht="14.45" customHeight="1">
      <c r="B120" s="31"/>
      <c r="C120" s="28" t="s">
        <v>26</v>
      </c>
      <c r="D120" s="32"/>
      <c r="E120" s="32"/>
      <c r="F120" s="26" t="str">
        <f>IF(E15="","",E15)</f>
        <v xml:space="preserve"> </v>
      </c>
      <c r="G120" s="32"/>
      <c r="H120" s="32"/>
      <c r="I120" s="32"/>
      <c r="J120" s="32"/>
      <c r="K120" s="28" t="s">
        <v>29</v>
      </c>
      <c r="L120" s="32"/>
      <c r="M120" s="157" t="str">
        <f>E21</f>
        <v xml:space="preserve"> </v>
      </c>
      <c r="N120" s="157"/>
      <c r="O120" s="157"/>
      <c r="P120" s="157"/>
      <c r="Q120" s="157"/>
      <c r="R120" s="33"/>
    </row>
    <row r="121" spans="2:65" s="1" customFormat="1" ht="10.35" customHeight="1"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3"/>
    </row>
    <row r="122" spans="2:65" s="8" customFormat="1" ht="29.25" customHeight="1">
      <c r="B122" s="115"/>
      <c r="C122" s="116" t="s">
        <v>115</v>
      </c>
      <c r="D122" s="117" t="s">
        <v>116</v>
      </c>
      <c r="E122" s="117" t="s">
        <v>52</v>
      </c>
      <c r="F122" s="203" t="s">
        <v>117</v>
      </c>
      <c r="G122" s="203"/>
      <c r="H122" s="203"/>
      <c r="I122" s="203"/>
      <c r="J122" s="117" t="s">
        <v>118</v>
      </c>
      <c r="K122" s="117" t="s">
        <v>119</v>
      </c>
      <c r="L122" s="204" t="s">
        <v>120</v>
      </c>
      <c r="M122" s="204"/>
      <c r="N122" s="203" t="s">
        <v>96</v>
      </c>
      <c r="O122" s="203"/>
      <c r="P122" s="203"/>
      <c r="Q122" s="205"/>
      <c r="R122" s="118"/>
      <c r="T122" s="72" t="s">
        <v>121</v>
      </c>
      <c r="U122" s="73" t="s">
        <v>34</v>
      </c>
      <c r="V122" s="73" t="s">
        <v>122</v>
      </c>
      <c r="W122" s="73" t="s">
        <v>123</v>
      </c>
      <c r="X122" s="73" t="s">
        <v>124</v>
      </c>
      <c r="Y122" s="73" t="s">
        <v>125</v>
      </c>
      <c r="Z122" s="73" t="s">
        <v>126</v>
      </c>
      <c r="AA122" s="74" t="s">
        <v>127</v>
      </c>
    </row>
    <row r="123" spans="2:65" s="1" customFormat="1" ht="29.25" customHeight="1">
      <c r="B123" s="31"/>
      <c r="C123" s="76" t="s">
        <v>92</v>
      </c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211">
        <f>BK123</f>
        <v>0</v>
      </c>
      <c r="O123" s="212"/>
      <c r="P123" s="212"/>
      <c r="Q123" s="212"/>
      <c r="R123" s="33"/>
      <c r="T123" s="75"/>
      <c r="U123" s="47"/>
      <c r="V123" s="47"/>
      <c r="W123" s="119">
        <f>W124+W145+W183</f>
        <v>362.66276300000004</v>
      </c>
      <c r="X123" s="47"/>
      <c r="Y123" s="119">
        <f>Y124+Y145+Y183</f>
        <v>2.4970224000000005</v>
      </c>
      <c r="Z123" s="47"/>
      <c r="AA123" s="120">
        <f>AA124+AA145+AA183</f>
        <v>4.2147100000000002</v>
      </c>
      <c r="AT123" s="17" t="s">
        <v>69</v>
      </c>
      <c r="AU123" s="17" t="s">
        <v>98</v>
      </c>
      <c r="BK123" s="121">
        <f>BK124+BK145+BK183</f>
        <v>0</v>
      </c>
    </row>
    <row r="124" spans="2:65" s="9" customFormat="1" ht="37.35" customHeight="1">
      <c r="B124" s="122"/>
      <c r="C124" s="123"/>
      <c r="D124" s="124" t="s">
        <v>99</v>
      </c>
      <c r="E124" s="124"/>
      <c r="F124" s="124"/>
      <c r="G124" s="124"/>
      <c r="H124" s="124"/>
      <c r="I124" s="124"/>
      <c r="J124" s="124"/>
      <c r="K124" s="124"/>
      <c r="L124" s="124"/>
      <c r="M124" s="124"/>
      <c r="N124" s="213">
        <f>BK124</f>
        <v>0</v>
      </c>
      <c r="O124" s="198"/>
      <c r="P124" s="198"/>
      <c r="Q124" s="198"/>
      <c r="R124" s="125"/>
      <c r="T124" s="126"/>
      <c r="U124" s="123"/>
      <c r="V124" s="123"/>
      <c r="W124" s="127">
        <f>W125+W127+W129+W136+W142</f>
        <v>167.836905</v>
      </c>
      <c r="X124" s="123"/>
      <c r="Y124" s="127">
        <f>Y125+Y127+Y129+Y136+Y142</f>
        <v>1.6785624000000003</v>
      </c>
      <c r="Z124" s="123"/>
      <c r="AA124" s="128">
        <f>AA125+AA127+AA129+AA136+AA142</f>
        <v>3.1480000000000001</v>
      </c>
      <c r="AR124" s="129" t="s">
        <v>78</v>
      </c>
      <c r="AT124" s="130" t="s">
        <v>69</v>
      </c>
      <c r="AU124" s="130" t="s">
        <v>70</v>
      </c>
      <c r="AY124" s="129" t="s">
        <v>128</v>
      </c>
      <c r="BK124" s="131">
        <f>BK125+BK127+BK129+BK136+BK142</f>
        <v>0</v>
      </c>
    </row>
    <row r="125" spans="2:65" s="9" customFormat="1" ht="19.899999999999999" customHeight="1">
      <c r="B125" s="122"/>
      <c r="C125" s="123"/>
      <c r="D125" s="132" t="s">
        <v>100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214">
        <f>BK125</f>
        <v>0</v>
      </c>
      <c r="O125" s="215"/>
      <c r="P125" s="215"/>
      <c r="Q125" s="215"/>
      <c r="R125" s="125"/>
      <c r="T125" s="126"/>
      <c r="U125" s="123"/>
      <c r="V125" s="123"/>
      <c r="W125" s="127">
        <f>W126</f>
        <v>2.8959999999999999</v>
      </c>
      <c r="X125" s="123"/>
      <c r="Y125" s="127">
        <f>Y126</f>
        <v>0.40848000000000001</v>
      </c>
      <c r="Z125" s="123"/>
      <c r="AA125" s="128">
        <f>AA126</f>
        <v>0</v>
      </c>
      <c r="AR125" s="129" t="s">
        <v>78</v>
      </c>
      <c r="AT125" s="130" t="s">
        <v>69</v>
      </c>
      <c r="AU125" s="130" t="s">
        <v>78</v>
      </c>
      <c r="AY125" s="129" t="s">
        <v>128</v>
      </c>
      <c r="BK125" s="131">
        <f>BK126</f>
        <v>0</v>
      </c>
    </row>
    <row r="126" spans="2:65" s="1" customFormat="1" ht="31.5" customHeight="1">
      <c r="B126" s="133"/>
      <c r="C126" s="134" t="s">
        <v>78</v>
      </c>
      <c r="D126" s="134" t="s">
        <v>129</v>
      </c>
      <c r="E126" s="135" t="s">
        <v>130</v>
      </c>
      <c r="F126" s="206" t="s">
        <v>131</v>
      </c>
      <c r="G126" s="206"/>
      <c r="H126" s="206"/>
      <c r="I126" s="206"/>
      <c r="J126" s="136" t="s">
        <v>132</v>
      </c>
      <c r="K126" s="137">
        <v>4</v>
      </c>
      <c r="L126" s="207"/>
      <c r="M126" s="207"/>
      <c r="N126" s="207">
        <f>ROUND(L126*K126,2)</f>
        <v>0</v>
      </c>
      <c r="O126" s="207"/>
      <c r="P126" s="207"/>
      <c r="Q126" s="207"/>
      <c r="R126" s="138"/>
      <c r="T126" s="139" t="s">
        <v>5</v>
      </c>
      <c r="U126" s="40" t="s">
        <v>35</v>
      </c>
      <c r="V126" s="140">
        <v>0.72399999999999998</v>
      </c>
      <c r="W126" s="140">
        <f>V126*K126</f>
        <v>2.8959999999999999</v>
      </c>
      <c r="X126" s="140">
        <v>0.10212</v>
      </c>
      <c r="Y126" s="140">
        <f>X126*K126</f>
        <v>0.40848000000000001</v>
      </c>
      <c r="Z126" s="140">
        <v>0</v>
      </c>
      <c r="AA126" s="141">
        <f>Z126*K126</f>
        <v>0</v>
      </c>
      <c r="AR126" s="17" t="s">
        <v>133</v>
      </c>
      <c r="AT126" s="17" t="s">
        <v>129</v>
      </c>
      <c r="AU126" s="17" t="s">
        <v>89</v>
      </c>
      <c r="AY126" s="17" t="s">
        <v>128</v>
      </c>
      <c r="BE126" s="142">
        <f>IF(U126="základní",N126,0)</f>
        <v>0</v>
      </c>
      <c r="BF126" s="142">
        <f>IF(U126="snížená",N126,0)</f>
        <v>0</v>
      </c>
      <c r="BG126" s="142">
        <f>IF(U126="zákl. přenesená",N126,0)</f>
        <v>0</v>
      </c>
      <c r="BH126" s="142">
        <f>IF(U126="sníž. přenesená",N126,0)</f>
        <v>0</v>
      </c>
      <c r="BI126" s="142">
        <f>IF(U126="nulová",N126,0)</f>
        <v>0</v>
      </c>
      <c r="BJ126" s="17" t="s">
        <v>78</v>
      </c>
      <c r="BK126" s="142">
        <f>ROUND(L126*K126,2)</f>
        <v>0</v>
      </c>
      <c r="BL126" s="17" t="s">
        <v>133</v>
      </c>
      <c r="BM126" s="17" t="s">
        <v>134</v>
      </c>
    </row>
    <row r="127" spans="2:65" s="9" customFormat="1" ht="29.85" customHeight="1">
      <c r="B127" s="122"/>
      <c r="C127" s="123"/>
      <c r="D127" s="132" t="s">
        <v>101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216">
        <f>BK127</f>
        <v>0</v>
      </c>
      <c r="O127" s="217"/>
      <c r="P127" s="217"/>
      <c r="Q127" s="217"/>
      <c r="R127" s="125"/>
      <c r="T127" s="126"/>
      <c r="U127" s="123"/>
      <c r="V127" s="123"/>
      <c r="W127" s="127">
        <f>W128</f>
        <v>8.9753399999999992</v>
      </c>
      <c r="X127" s="123"/>
      <c r="Y127" s="127">
        <f>Y128</f>
        <v>1.2650904000000003</v>
      </c>
      <c r="Z127" s="123"/>
      <c r="AA127" s="128">
        <f>AA128</f>
        <v>0</v>
      </c>
      <c r="AR127" s="129" t="s">
        <v>78</v>
      </c>
      <c r="AT127" s="130" t="s">
        <v>69</v>
      </c>
      <c r="AU127" s="130" t="s">
        <v>78</v>
      </c>
      <c r="AY127" s="129" t="s">
        <v>128</v>
      </c>
      <c r="BK127" s="131">
        <f>BK128</f>
        <v>0</v>
      </c>
    </row>
    <row r="128" spans="2:65" s="1" customFormat="1" ht="22.5" customHeight="1">
      <c r="B128" s="133"/>
      <c r="C128" s="134" t="s">
        <v>89</v>
      </c>
      <c r="D128" s="134" t="s">
        <v>129</v>
      </c>
      <c r="E128" s="135" t="s">
        <v>135</v>
      </c>
      <c r="F128" s="206" t="s">
        <v>136</v>
      </c>
      <c r="G128" s="206"/>
      <c r="H128" s="206"/>
      <c r="I128" s="206"/>
      <c r="J128" s="136" t="s">
        <v>137</v>
      </c>
      <c r="K128" s="137">
        <v>0.54</v>
      </c>
      <c r="L128" s="207"/>
      <c r="M128" s="207"/>
      <c r="N128" s="207">
        <f>ROUND(L128*K128,2)</f>
        <v>0</v>
      </c>
      <c r="O128" s="207"/>
      <c r="P128" s="207"/>
      <c r="Q128" s="207"/>
      <c r="R128" s="138"/>
      <c r="T128" s="139" t="s">
        <v>5</v>
      </c>
      <c r="U128" s="40" t="s">
        <v>35</v>
      </c>
      <c r="V128" s="140">
        <v>16.620999999999999</v>
      </c>
      <c r="W128" s="140">
        <f>V128*K128</f>
        <v>8.9753399999999992</v>
      </c>
      <c r="X128" s="140">
        <v>2.3427600000000002</v>
      </c>
      <c r="Y128" s="140">
        <f>X128*K128</f>
        <v>1.2650904000000003</v>
      </c>
      <c r="Z128" s="140">
        <v>0</v>
      </c>
      <c r="AA128" s="141">
        <f>Z128*K128</f>
        <v>0</v>
      </c>
      <c r="AR128" s="17" t="s">
        <v>133</v>
      </c>
      <c r="AT128" s="17" t="s">
        <v>129</v>
      </c>
      <c r="AU128" s="17" t="s">
        <v>89</v>
      </c>
      <c r="AY128" s="17" t="s">
        <v>128</v>
      </c>
      <c r="BE128" s="142">
        <f>IF(U128="základní",N128,0)</f>
        <v>0</v>
      </c>
      <c r="BF128" s="142">
        <f>IF(U128="snížená",N128,0)</f>
        <v>0</v>
      </c>
      <c r="BG128" s="142">
        <f>IF(U128="zákl. přenesená",N128,0)</f>
        <v>0</v>
      </c>
      <c r="BH128" s="142">
        <f>IF(U128="sníž. přenesená",N128,0)</f>
        <v>0</v>
      </c>
      <c r="BI128" s="142">
        <f>IF(U128="nulová",N128,0)</f>
        <v>0</v>
      </c>
      <c r="BJ128" s="17" t="s">
        <v>78</v>
      </c>
      <c r="BK128" s="142">
        <f>ROUND(L128*K128,2)</f>
        <v>0</v>
      </c>
      <c r="BL128" s="17" t="s">
        <v>133</v>
      </c>
      <c r="BM128" s="17" t="s">
        <v>138</v>
      </c>
    </row>
    <row r="129" spans="2:65" s="9" customFormat="1" ht="29.85" customHeight="1">
      <c r="B129" s="122"/>
      <c r="C129" s="123"/>
      <c r="D129" s="132" t="s">
        <v>102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216">
        <f>BK129</f>
        <v>0</v>
      </c>
      <c r="O129" s="217"/>
      <c r="P129" s="217"/>
      <c r="Q129" s="217"/>
      <c r="R129" s="125"/>
      <c r="T129" s="126"/>
      <c r="U129" s="123"/>
      <c r="V129" s="123"/>
      <c r="W129" s="127">
        <f>SUM(W130:W135)</f>
        <v>106.24844</v>
      </c>
      <c r="X129" s="123"/>
      <c r="Y129" s="127">
        <f>SUM(Y130:Y135)</f>
        <v>4.9919999999999999E-3</v>
      </c>
      <c r="Z129" s="123"/>
      <c r="AA129" s="128">
        <f>SUM(AA130:AA135)</f>
        <v>3.1480000000000001</v>
      </c>
      <c r="AR129" s="129" t="s">
        <v>78</v>
      </c>
      <c r="AT129" s="130" t="s">
        <v>69</v>
      </c>
      <c r="AU129" s="130" t="s">
        <v>78</v>
      </c>
      <c r="AY129" s="129" t="s">
        <v>128</v>
      </c>
      <c r="BK129" s="131">
        <f>SUM(BK130:BK135)</f>
        <v>0</v>
      </c>
    </row>
    <row r="130" spans="2:65" s="1" customFormat="1" ht="31.5" customHeight="1">
      <c r="B130" s="133"/>
      <c r="C130" s="134" t="s">
        <v>139</v>
      </c>
      <c r="D130" s="134" t="s">
        <v>129</v>
      </c>
      <c r="E130" s="135" t="s">
        <v>140</v>
      </c>
      <c r="F130" s="206" t="s">
        <v>141</v>
      </c>
      <c r="G130" s="206"/>
      <c r="H130" s="206"/>
      <c r="I130" s="206"/>
      <c r="J130" s="136" t="s">
        <v>132</v>
      </c>
      <c r="K130" s="137">
        <v>80</v>
      </c>
      <c r="L130" s="207"/>
      <c r="M130" s="207"/>
      <c r="N130" s="207">
        <f t="shared" ref="N130:N135" si="0">ROUND(L130*K130,2)</f>
        <v>0</v>
      </c>
      <c r="O130" s="207"/>
      <c r="P130" s="207"/>
      <c r="Q130" s="207"/>
      <c r="R130" s="138"/>
      <c r="T130" s="139" t="s">
        <v>5</v>
      </c>
      <c r="U130" s="40" t="s">
        <v>35</v>
      </c>
      <c r="V130" s="140">
        <v>0.308</v>
      </c>
      <c r="W130" s="140">
        <f t="shared" ref="W130:W135" si="1">V130*K130</f>
        <v>24.64</v>
      </c>
      <c r="X130" s="140">
        <v>4.0000000000000003E-5</v>
      </c>
      <c r="Y130" s="140">
        <f t="shared" ref="Y130:Y135" si="2">X130*K130</f>
        <v>3.2000000000000002E-3</v>
      </c>
      <c r="Z130" s="140">
        <v>0</v>
      </c>
      <c r="AA130" s="141">
        <f t="shared" ref="AA130:AA135" si="3">Z130*K130</f>
        <v>0</v>
      </c>
      <c r="AR130" s="17" t="s">
        <v>133</v>
      </c>
      <c r="AT130" s="17" t="s">
        <v>129</v>
      </c>
      <c r="AU130" s="17" t="s">
        <v>89</v>
      </c>
      <c r="AY130" s="17" t="s">
        <v>128</v>
      </c>
      <c r="BE130" s="142">
        <f t="shared" ref="BE130:BE135" si="4">IF(U130="základní",N130,0)</f>
        <v>0</v>
      </c>
      <c r="BF130" s="142">
        <f t="shared" ref="BF130:BF135" si="5">IF(U130="snížená",N130,0)</f>
        <v>0</v>
      </c>
      <c r="BG130" s="142">
        <f t="shared" ref="BG130:BG135" si="6">IF(U130="zákl. přenesená",N130,0)</f>
        <v>0</v>
      </c>
      <c r="BH130" s="142">
        <f t="shared" ref="BH130:BH135" si="7">IF(U130="sníž. přenesená",N130,0)</f>
        <v>0</v>
      </c>
      <c r="BI130" s="142">
        <f t="shared" ref="BI130:BI135" si="8">IF(U130="nulová",N130,0)</f>
        <v>0</v>
      </c>
      <c r="BJ130" s="17" t="s">
        <v>78</v>
      </c>
      <c r="BK130" s="142">
        <f t="shared" ref="BK130:BK135" si="9">ROUND(L130*K130,2)</f>
        <v>0</v>
      </c>
      <c r="BL130" s="17" t="s">
        <v>133</v>
      </c>
      <c r="BM130" s="17" t="s">
        <v>142</v>
      </c>
    </row>
    <row r="131" spans="2:65" s="1" customFormat="1" ht="31.5" customHeight="1">
      <c r="B131" s="133"/>
      <c r="C131" s="134" t="s">
        <v>133</v>
      </c>
      <c r="D131" s="134" t="s">
        <v>129</v>
      </c>
      <c r="E131" s="135" t="s">
        <v>143</v>
      </c>
      <c r="F131" s="206" t="s">
        <v>144</v>
      </c>
      <c r="G131" s="206"/>
      <c r="H131" s="206"/>
      <c r="I131" s="206"/>
      <c r="J131" s="136" t="s">
        <v>132</v>
      </c>
      <c r="K131" s="137">
        <v>4</v>
      </c>
      <c r="L131" s="207"/>
      <c r="M131" s="207"/>
      <c r="N131" s="207">
        <f t="shared" si="0"/>
        <v>0</v>
      </c>
      <c r="O131" s="207"/>
      <c r="P131" s="207"/>
      <c r="Q131" s="207"/>
      <c r="R131" s="138"/>
      <c r="T131" s="139" t="s">
        <v>5</v>
      </c>
      <c r="U131" s="40" t="s">
        <v>35</v>
      </c>
      <c r="V131" s="140">
        <v>1</v>
      </c>
      <c r="W131" s="140">
        <f t="shared" si="1"/>
        <v>4</v>
      </c>
      <c r="X131" s="140">
        <v>0</v>
      </c>
      <c r="Y131" s="140">
        <f t="shared" si="2"/>
        <v>0</v>
      </c>
      <c r="Z131" s="140">
        <v>0.29299999999999998</v>
      </c>
      <c r="AA131" s="141">
        <f t="shared" si="3"/>
        <v>1.1719999999999999</v>
      </c>
      <c r="AR131" s="17" t="s">
        <v>133</v>
      </c>
      <c r="AT131" s="17" t="s">
        <v>129</v>
      </c>
      <c r="AU131" s="17" t="s">
        <v>89</v>
      </c>
      <c r="AY131" s="17" t="s">
        <v>128</v>
      </c>
      <c r="BE131" s="142">
        <f t="shared" si="4"/>
        <v>0</v>
      </c>
      <c r="BF131" s="142">
        <f t="shared" si="5"/>
        <v>0</v>
      </c>
      <c r="BG131" s="142">
        <f t="shared" si="6"/>
        <v>0</v>
      </c>
      <c r="BH131" s="142">
        <f t="shared" si="7"/>
        <v>0</v>
      </c>
      <c r="BI131" s="142">
        <f t="shared" si="8"/>
        <v>0</v>
      </c>
      <c r="BJ131" s="17" t="s">
        <v>78</v>
      </c>
      <c r="BK131" s="142">
        <f t="shared" si="9"/>
        <v>0</v>
      </c>
      <c r="BL131" s="17" t="s">
        <v>133</v>
      </c>
      <c r="BM131" s="17" t="s">
        <v>145</v>
      </c>
    </row>
    <row r="132" spans="2:65" s="1" customFormat="1" ht="31.5" customHeight="1">
      <c r="B132" s="133"/>
      <c r="C132" s="134" t="s">
        <v>146</v>
      </c>
      <c r="D132" s="134" t="s">
        <v>129</v>
      </c>
      <c r="E132" s="135" t="s">
        <v>147</v>
      </c>
      <c r="F132" s="206" t="s">
        <v>148</v>
      </c>
      <c r="G132" s="206"/>
      <c r="H132" s="206"/>
      <c r="I132" s="206"/>
      <c r="J132" s="136" t="s">
        <v>137</v>
      </c>
      <c r="K132" s="137">
        <v>0.54</v>
      </c>
      <c r="L132" s="207"/>
      <c r="M132" s="207"/>
      <c r="N132" s="207">
        <f t="shared" si="0"/>
        <v>0</v>
      </c>
      <c r="O132" s="207"/>
      <c r="P132" s="207"/>
      <c r="Q132" s="207"/>
      <c r="R132" s="138"/>
      <c r="T132" s="139" t="s">
        <v>5</v>
      </c>
      <c r="U132" s="40" t="s">
        <v>35</v>
      </c>
      <c r="V132" s="140">
        <v>23.265999999999998</v>
      </c>
      <c r="W132" s="140">
        <f t="shared" si="1"/>
        <v>12.563639999999999</v>
      </c>
      <c r="X132" s="140">
        <v>0</v>
      </c>
      <c r="Y132" s="140">
        <f t="shared" si="2"/>
        <v>0</v>
      </c>
      <c r="Z132" s="140">
        <v>2.4</v>
      </c>
      <c r="AA132" s="141">
        <f t="shared" si="3"/>
        <v>1.296</v>
      </c>
      <c r="AR132" s="17" t="s">
        <v>133</v>
      </c>
      <c r="AT132" s="17" t="s">
        <v>129</v>
      </c>
      <c r="AU132" s="17" t="s">
        <v>89</v>
      </c>
      <c r="AY132" s="17" t="s">
        <v>128</v>
      </c>
      <c r="BE132" s="142">
        <f t="shared" si="4"/>
        <v>0</v>
      </c>
      <c r="BF132" s="142">
        <f t="shared" si="5"/>
        <v>0</v>
      </c>
      <c r="BG132" s="142">
        <f t="shared" si="6"/>
        <v>0</v>
      </c>
      <c r="BH132" s="142">
        <f t="shared" si="7"/>
        <v>0</v>
      </c>
      <c r="BI132" s="142">
        <f t="shared" si="8"/>
        <v>0</v>
      </c>
      <c r="BJ132" s="17" t="s">
        <v>78</v>
      </c>
      <c r="BK132" s="142">
        <f t="shared" si="9"/>
        <v>0</v>
      </c>
      <c r="BL132" s="17" t="s">
        <v>133</v>
      </c>
      <c r="BM132" s="17" t="s">
        <v>149</v>
      </c>
    </row>
    <row r="133" spans="2:65" s="1" customFormat="1" ht="31.5" customHeight="1">
      <c r="B133" s="133"/>
      <c r="C133" s="134" t="s">
        <v>150</v>
      </c>
      <c r="D133" s="134" t="s">
        <v>129</v>
      </c>
      <c r="E133" s="135" t="s">
        <v>151</v>
      </c>
      <c r="F133" s="206" t="s">
        <v>152</v>
      </c>
      <c r="G133" s="206"/>
      <c r="H133" s="206"/>
      <c r="I133" s="206"/>
      <c r="J133" s="136" t="s">
        <v>153</v>
      </c>
      <c r="K133" s="137">
        <v>11.2</v>
      </c>
      <c r="L133" s="207"/>
      <c r="M133" s="207"/>
      <c r="N133" s="207">
        <f t="shared" si="0"/>
        <v>0</v>
      </c>
      <c r="O133" s="207"/>
      <c r="P133" s="207"/>
      <c r="Q133" s="207"/>
      <c r="R133" s="138"/>
      <c r="T133" s="139" t="s">
        <v>5</v>
      </c>
      <c r="U133" s="40" t="s">
        <v>35</v>
      </c>
      <c r="V133" s="140">
        <v>4.4939999999999998</v>
      </c>
      <c r="W133" s="140">
        <f t="shared" si="1"/>
        <v>50.332799999999992</v>
      </c>
      <c r="X133" s="140">
        <v>1.6000000000000001E-4</v>
      </c>
      <c r="Y133" s="140">
        <f t="shared" si="2"/>
        <v>1.792E-3</v>
      </c>
      <c r="Z133" s="140">
        <v>0</v>
      </c>
      <c r="AA133" s="141">
        <f t="shared" si="3"/>
        <v>0</v>
      </c>
      <c r="AR133" s="17" t="s">
        <v>133</v>
      </c>
      <c r="AT133" s="17" t="s">
        <v>129</v>
      </c>
      <c r="AU133" s="17" t="s">
        <v>89</v>
      </c>
      <c r="AY133" s="17" t="s">
        <v>128</v>
      </c>
      <c r="BE133" s="142">
        <f t="shared" si="4"/>
        <v>0</v>
      </c>
      <c r="BF133" s="142">
        <f t="shared" si="5"/>
        <v>0</v>
      </c>
      <c r="BG133" s="142">
        <f t="shared" si="6"/>
        <v>0</v>
      </c>
      <c r="BH133" s="142">
        <f t="shared" si="7"/>
        <v>0</v>
      </c>
      <c r="BI133" s="142">
        <f t="shared" si="8"/>
        <v>0</v>
      </c>
      <c r="BJ133" s="17" t="s">
        <v>78</v>
      </c>
      <c r="BK133" s="142">
        <f t="shared" si="9"/>
        <v>0</v>
      </c>
      <c r="BL133" s="17" t="s">
        <v>133</v>
      </c>
      <c r="BM133" s="17" t="s">
        <v>154</v>
      </c>
    </row>
    <row r="134" spans="2:65" s="1" customFormat="1" ht="31.5" customHeight="1">
      <c r="B134" s="133"/>
      <c r="C134" s="134" t="s">
        <v>155</v>
      </c>
      <c r="D134" s="134" t="s">
        <v>129</v>
      </c>
      <c r="E134" s="135" t="s">
        <v>156</v>
      </c>
      <c r="F134" s="206" t="s">
        <v>157</v>
      </c>
      <c r="G134" s="206"/>
      <c r="H134" s="206"/>
      <c r="I134" s="206"/>
      <c r="J134" s="136" t="s">
        <v>153</v>
      </c>
      <c r="K134" s="137">
        <v>11.2</v>
      </c>
      <c r="L134" s="207"/>
      <c r="M134" s="207"/>
      <c r="N134" s="207">
        <f t="shared" si="0"/>
        <v>0</v>
      </c>
      <c r="O134" s="207"/>
      <c r="P134" s="207"/>
      <c r="Q134" s="207"/>
      <c r="R134" s="138"/>
      <c r="T134" s="139" t="s">
        <v>5</v>
      </c>
      <c r="U134" s="40" t="s">
        <v>35</v>
      </c>
      <c r="V134" s="140">
        <v>0.88500000000000001</v>
      </c>
      <c r="W134" s="140">
        <f t="shared" si="1"/>
        <v>9.911999999999999</v>
      </c>
      <c r="X134" s="140">
        <v>0</v>
      </c>
      <c r="Y134" s="140">
        <f t="shared" si="2"/>
        <v>0</v>
      </c>
      <c r="Z134" s="140">
        <v>0</v>
      </c>
      <c r="AA134" s="141">
        <f t="shared" si="3"/>
        <v>0</v>
      </c>
      <c r="AR134" s="17" t="s">
        <v>133</v>
      </c>
      <c r="AT134" s="17" t="s">
        <v>129</v>
      </c>
      <c r="AU134" s="17" t="s">
        <v>89</v>
      </c>
      <c r="AY134" s="17" t="s">
        <v>128</v>
      </c>
      <c r="BE134" s="142">
        <f t="shared" si="4"/>
        <v>0</v>
      </c>
      <c r="BF134" s="142">
        <f t="shared" si="5"/>
        <v>0</v>
      </c>
      <c r="BG134" s="142">
        <f t="shared" si="6"/>
        <v>0</v>
      </c>
      <c r="BH134" s="142">
        <f t="shared" si="7"/>
        <v>0</v>
      </c>
      <c r="BI134" s="142">
        <f t="shared" si="8"/>
        <v>0</v>
      </c>
      <c r="BJ134" s="17" t="s">
        <v>78</v>
      </c>
      <c r="BK134" s="142">
        <f t="shared" si="9"/>
        <v>0</v>
      </c>
      <c r="BL134" s="17" t="s">
        <v>133</v>
      </c>
      <c r="BM134" s="17" t="s">
        <v>158</v>
      </c>
    </row>
    <row r="135" spans="2:65" s="1" customFormat="1" ht="31.5" customHeight="1">
      <c r="B135" s="133"/>
      <c r="C135" s="134" t="s">
        <v>159</v>
      </c>
      <c r="D135" s="134" t="s">
        <v>129</v>
      </c>
      <c r="E135" s="135" t="s">
        <v>160</v>
      </c>
      <c r="F135" s="206" t="s">
        <v>161</v>
      </c>
      <c r="G135" s="206"/>
      <c r="H135" s="206"/>
      <c r="I135" s="206"/>
      <c r="J135" s="136" t="s">
        <v>132</v>
      </c>
      <c r="K135" s="137">
        <v>10</v>
      </c>
      <c r="L135" s="207"/>
      <c r="M135" s="207"/>
      <c r="N135" s="207">
        <f t="shared" si="0"/>
        <v>0</v>
      </c>
      <c r="O135" s="207"/>
      <c r="P135" s="207"/>
      <c r="Q135" s="207"/>
      <c r="R135" s="138"/>
      <c r="T135" s="139" t="s">
        <v>5</v>
      </c>
      <c r="U135" s="40" t="s">
        <v>35</v>
      </c>
      <c r="V135" s="140">
        <v>0.48</v>
      </c>
      <c r="W135" s="140">
        <f t="shared" si="1"/>
        <v>4.8</v>
      </c>
      <c r="X135" s="140">
        <v>0</v>
      </c>
      <c r="Y135" s="140">
        <f t="shared" si="2"/>
        <v>0</v>
      </c>
      <c r="Z135" s="140">
        <v>6.8000000000000005E-2</v>
      </c>
      <c r="AA135" s="141">
        <f t="shared" si="3"/>
        <v>0.68</v>
      </c>
      <c r="AR135" s="17" t="s">
        <v>133</v>
      </c>
      <c r="AT135" s="17" t="s">
        <v>129</v>
      </c>
      <c r="AU135" s="17" t="s">
        <v>89</v>
      </c>
      <c r="AY135" s="17" t="s">
        <v>128</v>
      </c>
      <c r="BE135" s="142">
        <f t="shared" si="4"/>
        <v>0</v>
      </c>
      <c r="BF135" s="142">
        <f t="shared" si="5"/>
        <v>0</v>
      </c>
      <c r="BG135" s="142">
        <f t="shared" si="6"/>
        <v>0</v>
      </c>
      <c r="BH135" s="142">
        <f t="shared" si="7"/>
        <v>0</v>
      </c>
      <c r="BI135" s="142">
        <f t="shared" si="8"/>
        <v>0</v>
      </c>
      <c r="BJ135" s="17" t="s">
        <v>78</v>
      </c>
      <c r="BK135" s="142">
        <f t="shared" si="9"/>
        <v>0</v>
      </c>
      <c r="BL135" s="17" t="s">
        <v>133</v>
      </c>
      <c r="BM135" s="17" t="s">
        <v>162</v>
      </c>
    </row>
    <row r="136" spans="2:65" s="9" customFormat="1" ht="29.85" customHeight="1">
      <c r="B136" s="122"/>
      <c r="C136" s="123"/>
      <c r="D136" s="132" t="s">
        <v>103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216">
        <f>BK136</f>
        <v>0</v>
      </c>
      <c r="O136" s="217"/>
      <c r="P136" s="217"/>
      <c r="Q136" s="217"/>
      <c r="R136" s="125"/>
      <c r="T136" s="126"/>
      <c r="U136" s="123"/>
      <c r="V136" s="123"/>
      <c r="W136" s="127">
        <f>SUM(W137:W141)</f>
        <v>39.894974999999995</v>
      </c>
      <c r="X136" s="123"/>
      <c r="Y136" s="127">
        <f>SUM(Y137:Y141)</f>
        <v>0</v>
      </c>
      <c r="Z136" s="123"/>
      <c r="AA136" s="128">
        <f>SUM(AA137:AA141)</f>
        <v>0</v>
      </c>
      <c r="AR136" s="129" t="s">
        <v>78</v>
      </c>
      <c r="AT136" s="130" t="s">
        <v>69</v>
      </c>
      <c r="AU136" s="130" t="s">
        <v>78</v>
      </c>
      <c r="AY136" s="129" t="s">
        <v>128</v>
      </c>
      <c r="BK136" s="131">
        <f>SUM(BK137:BK141)</f>
        <v>0</v>
      </c>
    </row>
    <row r="137" spans="2:65" s="1" customFormat="1" ht="31.5" customHeight="1">
      <c r="B137" s="133"/>
      <c r="C137" s="134" t="s">
        <v>163</v>
      </c>
      <c r="D137" s="134" t="s">
        <v>129</v>
      </c>
      <c r="E137" s="135" t="s">
        <v>164</v>
      </c>
      <c r="F137" s="206" t="s">
        <v>165</v>
      </c>
      <c r="G137" s="206"/>
      <c r="H137" s="206"/>
      <c r="I137" s="206"/>
      <c r="J137" s="136" t="s">
        <v>166</v>
      </c>
      <c r="K137" s="137">
        <v>4.2149999999999999</v>
      </c>
      <c r="L137" s="207"/>
      <c r="M137" s="207"/>
      <c r="N137" s="207">
        <f>ROUND(L137*K137,2)</f>
        <v>0</v>
      </c>
      <c r="O137" s="207"/>
      <c r="P137" s="207"/>
      <c r="Q137" s="207"/>
      <c r="R137" s="138"/>
      <c r="T137" s="139" t="s">
        <v>5</v>
      </c>
      <c r="U137" s="40" t="s">
        <v>35</v>
      </c>
      <c r="V137" s="140">
        <v>6.68</v>
      </c>
      <c r="W137" s="140">
        <f>V137*K137</f>
        <v>28.156199999999998</v>
      </c>
      <c r="X137" s="140">
        <v>0</v>
      </c>
      <c r="Y137" s="140">
        <f>X137*K137</f>
        <v>0</v>
      </c>
      <c r="Z137" s="140">
        <v>0</v>
      </c>
      <c r="AA137" s="141">
        <f>Z137*K137</f>
        <v>0</v>
      </c>
      <c r="AR137" s="17" t="s">
        <v>133</v>
      </c>
      <c r="AT137" s="17" t="s">
        <v>129</v>
      </c>
      <c r="AU137" s="17" t="s">
        <v>89</v>
      </c>
      <c r="AY137" s="17" t="s">
        <v>128</v>
      </c>
      <c r="BE137" s="142">
        <f>IF(U137="základní",N137,0)</f>
        <v>0</v>
      </c>
      <c r="BF137" s="142">
        <f>IF(U137="snížená",N137,0)</f>
        <v>0</v>
      </c>
      <c r="BG137" s="142">
        <f>IF(U137="zákl. přenesená",N137,0)</f>
        <v>0</v>
      </c>
      <c r="BH137" s="142">
        <f>IF(U137="sníž. přenesená",N137,0)</f>
        <v>0</v>
      </c>
      <c r="BI137" s="142">
        <f>IF(U137="nulová",N137,0)</f>
        <v>0</v>
      </c>
      <c r="BJ137" s="17" t="s">
        <v>78</v>
      </c>
      <c r="BK137" s="142">
        <f>ROUND(L137*K137,2)</f>
        <v>0</v>
      </c>
      <c r="BL137" s="17" t="s">
        <v>133</v>
      </c>
      <c r="BM137" s="17" t="s">
        <v>167</v>
      </c>
    </row>
    <row r="138" spans="2:65" s="1" customFormat="1" ht="44.25" customHeight="1">
      <c r="B138" s="133"/>
      <c r="C138" s="134" t="s">
        <v>168</v>
      </c>
      <c r="D138" s="134" t="s">
        <v>129</v>
      </c>
      <c r="E138" s="135" t="s">
        <v>169</v>
      </c>
      <c r="F138" s="206" t="s">
        <v>170</v>
      </c>
      <c r="G138" s="206"/>
      <c r="H138" s="206"/>
      <c r="I138" s="206"/>
      <c r="J138" s="136" t="s">
        <v>166</v>
      </c>
      <c r="K138" s="137">
        <v>42.15</v>
      </c>
      <c r="L138" s="207"/>
      <c r="M138" s="207"/>
      <c r="N138" s="207">
        <f>ROUND(L138*K138,2)</f>
        <v>0</v>
      </c>
      <c r="O138" s="207"/>
      <c r="P138" s="207"/>
      <c r="Q138" s="207"/>
      <c r="R138" s="138"/>
      <c r="T138" s="139" t="s">
        <v>5</v>
      </c>
      <c r="U138" s="40" t="s">
        <v>35</v>
      </c>
      <c r="V138" s="140">
        <v>0.26</v>
      </c>
      <c r="W138" s="140">
        <f>V138*K138</f>
        <v>10.959</v>
      </c>
      <c r="X138" s="140">
        <v>0</v>
      </c>
      <c r="Y138" s="140">
        <f>X138*K138</f>
        <v>0</v>
      </c>
      <c r="Z138" s="140">
        <v>0</v>
      </c>
      <c r="AA138" s="141">
        <f>Z138*K138</f>
        <v>0</v>
      </c>
      <c r="AR138" s="17" t="s">
        <v>133</v>
      </c>
      <c r="AT138" s="17" t="s">
        <v>129</v>
      </c>
      <c r="AU138" s="17" t="s">
        <v>89</v>
      </c>
      <c r="AY138" s="17" t="s">
        <v>128</v>
      </c>
      <c r="BE138" s="142">
        <f>IF(U138="základní",N138,0)</f>
        <v>0</v>
      </c>
      <c r="BF138" s="142">
        <f>IF(U138="snížená",N138,0)</f>
        <v>0</v>
      </c>
      <c r="BG138" s="142">
        <f>IF(U138="zákl. přenesená",N138,0)</f>
        <v>0</v>
      </c>
      <c r="BH138" s="142">
        <f>IF(U138="sníž. přenesená",N138,0)</f>
        <v>0</v>
      </c>
      <c r="BI138" s="142">
        <f>IF(U138="nulová",N138,0)</f>
        <v>0</v>
      </c>
      <c r="BJ138" s="17" t="s">
        <v>78</v>
      </c>
      <c r="BK138" s="142">
        <f>ROUND(L138*K138,2)</f>
        <v>0</v>
      </c>
      <c r="BL138" s="17" t="s">
        <v>133</v>
      </c>
      <c r="BM138" s="17" t="s">
        <v>171</v>
      </c>
    </row>
    <row r="139" spans="2:65" s="1" customFormat="1" ht="31.5" customHeight="1">
      <c r="B139" s="133"/>
      <c r="C139" s="134" t="s">
        <v>172</v>
      </c>
      <c r="D139" s="134" t="s">
        <v>129</v>
      </c>
      <c r="E139" s="135" t="s">
        <v>173</v>
      </c>
      <c r="F139" s="206" t="s">
        <v>174</v>
      </c>
      <c r="G139" s="206"/>
      <c r="H139" s="206"/>
      <c r="I139" s="206"/>
      <c r="J139" s="136" t="s">
        <v>166</v>
      </c>
      <c r="K139" s="137">
        <v>4.2149999999999999</v>
      </c>
      <c r="L139" s="207"/>
      <c r="M139" s="207"/>
      <c r="N139" s="207">
        <f>ROUND(L139*K139,2)</f>
        <v>0</v>
      </c>
      <c r="O139" s="207"/>
      <c r="P139" s="207"/>
      <c r="Q139" s="207"/>
      <c r="R139" s="138"/>
      <c r="T139" s="139" t="s">
        <v>5</v>
      </c>
      <c r="U139" s="40" t="s">
        <v>35</v>
      </c>
      <c r="V139" s="140">
        <v>0.125</v>
      </c>
      <c r="W139" s="140">
        <f>V139*K139</f>
        <v>0.52687499999999998</v>
      </c>
      <c r="X139" s="140">
        <v>0</v>
      </c>
      <c r="Y139" s="140">
        <f>X139*K139</f>
        <v>0</v>
      </c>
      <c r="Z139" s="140">
        <v>0</v>
      </c>
      <c r="AA139" s="141">
        <f>Z139*K139</f>
        <v>0</v>
      </c>
      <c r="AR139" s="17" t="s">
        <v>133</v>
      </c>
      <c r="AT139" s="17" t="s">
        <v>129</v>
      </c>
      <c r="AU139" s="17" t="s">
        <v>89</v>
      </c>
      <c r="AY139" s="17" t="s">
        <v>128</v>
      </c>
      <c r="BE139" s="142">
        <f>IF(U139="základní",N139,0)</f>
        <v>0</v>
      </c>
      <c r="BF139" s="142">
        <f>IF(U139="snížená",N139,0)</f>
        <v>0</v>
      </c>
      <c r="BG139" s="142">
        <f>IF(U139="zákl. přenesená",N139,0)</f>
        <v>0</v>
      </c>
      <c r="BH139" s="142">
        <f>IF(U139="sníž. přenesená",N139,0)</f>
        <v>0</v>
      </c>
      <c r="BI139" s="142">
        <f>IF(U139="nulová",N139,0)</f>
        <v>0</v>
      </c>
      <c r="BJ139" s="17" t="s">
        <v>78</v>
      </c>
      <c r="BK139" s="142">
        <f>ROUND(L139*K139,2)</f>
        <v>0</v>
      </c>
      <c r="BL139" s="17" t="s">
        <v>133</v>
      </c>
      <c r="BM139" s="17" t="s">
        <v>175</v>
      </c>
    </row>
    <row r="140" spans="2:65" s="1" customFormat="1" ht="31.5" customHeight="1">
      <c r="B140" s="133"/>
      <c r="C140" s="134" t="s">
        <v>176</v>
      </c>
      <c r="D140" s="134" t="s">
        <v>129</v>
      </c>
      <c r="E140" s="135" t="s">
        <v>177</v>
      </c>
      <c r="F140" s="206" t="s">
        <v>178</v>
      </c>
      <c r="G140" s="206"/>
      <c r="H140" s="206"/>
      <c r="I140" s="206"/>
      <c r="J140" s="136" t="s">
        <v>166</v>
      </c>
      <c r="K140" s="137">
        <v>42.15</v>
      </c>
      <c r="L140" s="207"/>
      <c r="M140" s="207"/>
      <c r="N140" s="207">
        <f>ROUND(L140*K140,2)</f>
        <v>0</v>
      </c>
      <c r="O140" s="207"/>
      <c r="P140" s="207"/>
      <c r="Q140" s="207"/>
      <c r="R140" s="138"/>
      <c r="T140" s="139" t="s">
        <v>5</v>
      </c>
      <c r="U140" s="40" t="s">
        <v>35</v>
      </c>
      <c r="V140" s="140">
        <v>6.0000000000000001E-3</v>
      </c>
      <c r="W140" s="140">
        <f>V140*K140</f>
        <v>0.25290000000000001</v>
      </c>
      <c r="X140" s="140">
        <v>0</v>
      </c>
      <c r="Y140" s="140">
        <f>X140*K140</f>
        <v>0</v>
      </c>
      <c r="Z140" s="140">
        <v>0</v>
      </c>
      <c r="AA140" s="141">
        <f>Z140*K140</f>
        <v>0</v>
      </c>
      <c r="AR140" s="17" t="s">
        <v>133</v>
      </c>
      <c r="AT140" s="17" t="s">
        <v>129</v>
      </c>
      <c r="AU140" s="17" t="s">
        <v>89</v>
      </c>
      <c r="AY140" s="17" t="s">
        <v>128</v>
      </c>
      <c r="BE140" s="142">
        <f>IF(U140="základní",N140,0)</f>
        <v>0</v>
      </c>
      <c r="BF140" s="142">
        <f>IF(U140="snížená",N140,0)</f>
        <v>0</v>
      </c>
      <c r="BG140" s="142">
        <f>IF(U140="zákl. přenesená",N140,0)</f>
        <v>0</v>
      </c>
      <c r="BH140" s="142">
        <f>IF(U140="sníž. přenesená",N140,0)</f>
        <v>0</v>
      </c>
      <c r="BI140" s="142">
        <f>IF(U140="nulová",N140,0)</f>
        <v>0</v>
      </c>
      <c r="BJ140" s="17" t="s">
        <v>78</v>
      </c>
      <c r="BK140" s="142">
        <f>ROUND(L140*K140,2)</f>
        <v>0</v>
      </c>
      <c r="BL140" s="17" t="s">
        <v>133</v>
      </c>
      <c r="BM140" s="17" t="s">
        <v>179</v>
      </c>
    </row>
    <row r="141" spans="2:65" s="1" customFormat="1" ht="31.5" customHeight="1">
      <c r="B141" s="133"/>
      <c r="C141" s="134" t="s">
        <v>180</v>
      </c>
      <c r="D141" s="134" t="s">
        <v>129</v>
      </c>
      <c r="E141" s="135" t="s">
        <v>181</v>
      </c>
      <c r="F141" s="206" t="s">
        <v>182</v>
      </c>
      <c r="G141" s="206"/>
      <c r="H141" s="206"/>
      <c r="I141" s="206"/>
      <c r="J141" s="136" t="s">
        <v>166</v>
      </c>
      <c r="K141" s="137">
        <v>4.2149999999999999</v>
      </c>
      <c r="L141" s="207"/>
      <c r="M141" s="207"/>
      <c r="N141" s="207">
        <f>ROUND(L141*K141,2)</f>
        <v>0</v>
      </c>
      <c r="O141" s="207"/>
      <c r="P141" s="207"/>
      <c r="Q141" s="207"/>
      <c r="R141" s="138"/>
      <c r="T141" s="139" t="s">
        <v>5</v>
      </c>
      <c r="U141" s="40" t="s">
        <v>35</v>
      </c>
      <c r="V141" s="140">
        <v>0</v>
      </c>
      <c r="W141" s="140">
        <f>V141*K141</f>
        <v>0</v>
      </c>
      <c r="X141" s="140">
        <v>0</v>
      </c>
      <c r="Y141" s="140">
        <f>X141*K141</f>
        <v>0</v>
      </c>
      <c r="Z141" s="140">
        <v>0</v>
      </c>
      <c r="AA141" s="141">
        <f>Z141*K141</f>
        <v>0</v>
      </c>
      <c r="AR141" s="17" t="s">
        <v>133</v>
      </c>
      <c r="AT141" s="17" t="s">
        <v>129</v>
      </c>
      <c r="AU141" s="17" t="s">
        <v>89</v>
      </c>
      <c r="AY141" s="17" t="s">
        <v>128</v>
      </c>
      <c r="BE141" s="142">
        <f>IF(U141="základní",N141,0)</f>
        <v>0</v>
      </c>
      <c r="BF141" s="142">
        <f>IF(U141="snížená",N141,0)</f>
        <v>0</v>
      </c>
      <c r="BG141" s="142">
        <f>IF(U141="zákl. přenesená",N141,0)</f>
        <v>0</v>
      </c>
      <c r="BH141" s="142">
        <f>IF(U141="sníž. přenesená",N141,0)</f>
        <v>0</v>
      </c>
      <c r="BI141" s="142">
        <f>IF(U141="nulová",N141,0)</f>
        <v>0</v>
      </c>
      <c r="BJ141" s="17" t="s">
        <v>78</v>
      </c>
      <c r="BK141" s="142">
        <f>ROUND(L141*K141,2)</f>
        <v>0</v>
      </c>
      <c r="BL141" s="17" t="s">
        <v>133</v>
      </c>
      <c r="BM141" s="17" t="s">
        <v>183</v>
      </c>
    </row>
    <row r="142" spans="2:65" s="9" customFormat="1" ht="29.85" customHeight="1">
      <c r="B142" s="122"/>
      <c r="C142" s="123"/>
      <c r="D142" s="132" t="s">
        <v>104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216">
        <f>BK142</f>
        <v>0</v>
      </c>
      <c r="O142" s="217"/>
      <c r="P142" s="217"/>
      <c r="Q142" s="217"/>
      <c r="R142" s="125"/>
      <c r="T142" s="126"/>
      <c r="U142" s="123"/>
      <c r="V142" s="123"/>
      <c r="W142" s="127">
        <f>SUM(W143:W144)</f>
        <v>9.8221500000000006</v>
      </c>
      <c r="X142" s="123"/>
      <c r="Y142" s="127">
        <f>SUM(Y143:Y144)</f>
        <v>0</v>
      </c>
      <c r="Z142" s="123"/>
      <c r="AA142" s="128">
        <f>SUM(AA143:AA144)</f>
        <v>0</v>
      </c>
      <c r="AR142" s="129" t="s">
        <v>78</v>
      </c>
      <c r="AT142" s="130" t="s">
        <v>69</v>
      </c>
      <c r="AU142" s="130" t="s">
        <v>78</v>
      </c>
      <c r="AY142" s="129" t="s">
        <v>128</v>
      </c>
      <c r="BK142" s="131">
        <f>SUM(BK143:BK144)</f>
        <v>0</v>
      </c>
    </row>
    <row r="143" spans="2:65" s="1" customFormat="1" ht="22.5" customHeight="1">
      <c r="B143" s="133"/>
      <c r="C143" s="134" t="s">
        <v>184</v>
      </c>
      <c r="D143" s="134" t="s">
        <v>129</v>
      </c>
      <c r="E143" s="135" t="s">
        <v>185</v>
      </c>
      <c r="F143" s="206" t="s">
        <v>186</v>
      </c>
      <c r="G143" s="206"/>
      <c r="H143" s="206"/>
      <c r="I143" s="206"/>
      <c r="J143" s="136" t="s">
        <v>166</v>
      </c>
      <c r="K143" s="137">
        <v>1.679</v>
      </c>
      <c r="L143" s="207"/>
      <c r="M143" s="207"/>
      <c r="N143" s="207">
        <f>ROUND(L143*K143,2)</f>
        <v>0</v>
      </c>
      <c r="O143" s="207"/>
      <c r="P143" s="207"/>
      <c r="Q143" s="207"/>
      <c r="R143" s="138"/>
      <c r="T143" s="139" t="s">
        <v>5</v>
      </c>
      <c r="U143" s="40" t="s">
        <v>35</v>
      </c>
      <c r="V143" s="140">
        <v>4.4400000000000004</v>
      </c>
      <c r="W143" s="140">
        <f>V143*K143</f>
        <v>7.4547600000000012</v>
      </c>
      <c r="X143" s="140">
        <v>0</v>
      </c>
      <c r="Y143" s="140">
        <f>X143*K143</f>
        <v>0</v>
      </c>
      <c r="Z143" s="140">
        <v>0</v>
      </c>
      <c r="AA143" s="141">
        <f>Z143*K143</f>
        <v>0</v>
      </c>
      <c r="AR143" s="17" t="s">
        <v>133</v>
      </c>
      <c r="AT143" s="17" t="s">
        <v>129</v>
      </c>
      <c r="AU143" s="17" t="s">
        <v>89</v>
      </c>
      <c r="AY143" s="17" t="s">
        <v>128</v>
      </c>
      <c r="BE143" s="142">
        <f>IF(U143="základní",N143,0)</f>
        <v>0</v>
      </c>
      <c r="BF143" s="142">
        <f>IF(U143="snížená",N143,0)</f>
        <v>0</v>
      </c>
      <c r="BG143" s="142">
        <f>IF(U143="zákl. přenesená",N143,0)</f>
        <v>0</v>
      </c>
      <c r="BH143" s="142">
        <f>IF(U143="sníž. přenesená",N143,0)</f>
        <v>0</v>
      </c>
      <c r="BI143" s="142">
        <f>IF(U143="nulová",N143,0)</f>
        <v>0</v>
      </c>
      <c r="BJ143" s="17" t="s">
        <v>78</v>
      </c>
      <c r="BK143" s="142">
        <f>ROUND(L143*K143,2)</f>
        <v>0</v>
      </c>
      <c r="BL143" s="17" t="s">
        <v>133</v>
      </c>
      <c r="BM143" s="17" t="s">
        <v>187</v>
      </c>
    </row>
    <row r="144" spans="2:65" s="1" customFormat="1" ht="31.5" customHeight="1">
      <c r="B144" s="133"/>
      <c r="C144" s="134" t="s">
        <v>11</v>
      </c>
      <c r="D144" s="134" t="s">
        <v>129</v>
      </c>
      <c r="E144" s="135" t="s">
        <v>188</v>
      </c>
      <c r="F144" s="206" t="s">
        <v>189</v>
      </c>
      <c r="G144" s="206"/>
      <c r="H144" s="206"/>
      <c r="I144" s="206"/>
      <c r="J144" s="136" t="s">
        <v>166</v>
      </c>
      <c r="K144" s="137">
        <v>1.679</v>
      </c>
      <c r="L144" s="207"/>
      <c r="M144" s="207"/>
      <c r="N144" s="207">
        <f>ROUND(L144*K144,2)</f>
        <v>0</v>
      </c>
      <c r="O144" s="207"/>
      <c r="P144" s="207"/>
      <c r="Q144" s="207"/>
      <c r="R144" s="138"/>
      <c r="T144" s="139" t="s">
        <v>5</v>
      </c>
      <c r="U144" s="40" t="s">
        <v>35</v>
      </c>
      <c r="V144" s="140">
        <v>1.41</v>
      </c>
      <c r="W144" s="140">
        <f>V144*K144</f>
        <v>2.3673899999999999</v>
      </c>
      <c r="X144" s="140">
        <v>0</v>
      </c>
      <c r="Y144" s="140">
        <f>X144*K144</f>
        <v>0</v>
      </c>
      <c r="Z144" s="140">
        <v>0</v>
      </c>
      <c r="AA144" s="141">
        <f>Z144*K144</f>
        <v>0</v>
      </c>
      <c r="AR144" s="17" t="s">
        <v>133</v>
      </c>
      <c r="AT144" s="17" t="s">
        <v>129</v>
      </c>
      <c r="AU144" s="17" t="s">
        <v>89</v>
      </c>
      <c r="AY144" s="17" t="s">
        <v>128</v>
      </c>
      <c r="BE144" s="142">
        <f>IF(U144="základní",N144,0)</f>
        <v>0</v>
      </c>
      <c r="BF144" s="142">
        <f>IF(U144="snížená",N144,0)</f>
        <v>0</v>
      </c>
      <c r="BG144" s="142">
        <f>IF(U144="zákl. přenesená",N144,0)</f>
        <v>0</v>
      </c>
      <c r="BH144" s="142">
        <f>IF(U144="sníž. přenesená",N144,0)</f>
        <v>0</v>
      </c>
      <c r="BI144" s="142">
        <f>IF(U144="nulová",N144,0)</f>
        <v>0</v>
      </c>
      <c r="BJ144" s="17" t="s">
        <v>78</v>
      </c>
      <c r="BK144" s="142">
        <f>ROUND(L144*K144,2)</f>
        <v>0</v>
      </c>
      <c r="BL144" s="17" t="s">
        <v>133</v>
      </c>
      <c r="BM144" s="17" t="s">
        <v>190</v>
      </c>
    </row>
    <row r="145" spans="2:65" s="9" customFormat="1" ht="37.35" customHeight="1">
      <c r="B145" s="122"/>
      <c r="C145" s="123"/>
      <c r="D145" s="124" t="s">
        <v>105</v>
      </c>
      <c r="E145" s="124"/>
      <c r="F145" s="124"/>
      <c r="G145" s="124"/>
      <c r="H145" s="124"/>
      <c r="I145" s="124"/>
      <c r="J145" s="124"/>
      <c r="K145" s="124"/>
      <c r="L145" s="124"/>
      <c r="M145" s="124"/>
      <c r="N145" s="218">
        <f>BK145</f>
        <v>0</v>
      </c>
      <c r="O145" s="219"/>
      <c r="P145" s="219"/>
      <c r="Q145" s="219"/>
      <c r="R145" s="125"/>
      <c r="T145" s="126"/>
      <c r="U145" s="123"/>
      <c r="V145" s="123"/>
      <c r="W145" s="127">
        <f>W146+W168+W171+W177</f>
        <v>194.82585800000001</v>
      </c>
      <c r="X145" s="123"/>
      <c r="Y145" s="127">
        <f>Y146+Y168+Y171+Y177</f>
        <v>0.81846000000000008</v>
      </c>
      <c r="Z145" s="123"/>
      <c r="AA145" s="128">
        <f>AA146+AA168+AA171+AA177</f>
        <v>1.06671</v>
      </c>
      <c r="AR145" s="129" t="s">
        <v>89</v>
      </c>
      <c r="AT145" s="130" t="s">
        <v>69</v>
      </c>
      <c r="AU145" s="130" t="s">
        <v>70</v>
      </c>
      <c r="AY145" s="129" t="s">
        <v>128</v>
      </c>
      <c r="BK145" s="131">
        <f>BK146+BK168+BK171+BK177</f>
        <v>0</v>
      </c>
    </row>
    <row r="146" spans="2:65" s="9" customFormat="1" ht="19.899999999999999" customHeight="1">
      <c r="B146" s="122"/>
      <c r="C146" s="123"/>
      <c r="D146" s="132" t="s">
        <v>106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214">
        <f>BK146</f>
        <v>0</v>
      </c>
      <c r="O146" s="215"/>
      <c r="P146" s="215"/>
      <c r="Q146" s="215"/>
      <c r="R146" s="125"/>
      <c r="T146" s="126"/>
      <c r="U146" s="123"/>
      <c r="V146" s="123"/>
      <c r="W146" s="127">
        <f>SUM(W147:W167)</f>
        <v>106.7225</v>
      </c>
      <c r="X146" s="123"/>
      <c r="Y146" s="127">
        <f>SUM(Y147:Y167)</f>
        <v>0.22474000000000002</v>
      </c>
      <c r="Z146" s="123"/>
      <c r="AA146" s="128">
        <f>SUM(AA147:AA167)</f>
        <v>0.36020999999999997</v>
      </c>
      <c r="AR146" s="129" t="s">
        <v>89</v>
      </c>
      <c r="AT146" s="130" t="s">
        <v>69</v>
      </c>
      <c r="AU146" s="130" t="s">
        <v>78</v>
      </c>
      <c r="AY146" s="129" t="s">
        <v>128</v>
      </c>
      <c r="BK146" s="131">
        <f>SUM(BK147:BK167)</f>
        <v>0</v>
      </c>
    </row>
    <row r="147" spans="2:65" s="1" customFormat="1" ht="22.5" customHeight="1">
      <c r="B147" s="133"/>
      <c r="C147" s="134" t="s">
        <v>191</v>
      </c>
      <c r="D147" s="134" t="s">
        <v>129</v>
      </c>
      <c r="E147" s="135" t="s">
        <v>192</v>
      </c>
      <c r="F147" s="206" t="s">
        <v>193</v>
      </c>
      <c r="G147" s="206"/>
      <c r="H147" s="206"/>
      <c r="I147" s="206"/>
      <c r="J147" s="136" t="s">
        <v>153</v>
      </c>
      <c r="K147" s="137">
        <v>37</v>
      </c>
      <c r="L147" s="207"/>
      <c r="M147" s="207"/>
      <c r="N147" s="207">
        <f t="shared" ref="N147:N167" si="10">ROUND(L147*K147,2)</f>
        <v>0</v>
      </c>
      <c r="O147" s="207"/>
      <c r="P147" s="207"/>
      <c r="Q147" s="207"/>
      <c r="R147" s="138"/>
      <c r="T147" s="139" t="s">
        <v>5</v>
      </c>
      <c r="U147" s="40" t="s">
        <v>35</v>
      </c>
      <c r="V147" s="140">
        <v>0.17299999999999999</v>
      </c>
      <c r="W147" s="140">
        <f t="shared" ref="W147:W167" si="11">V147*K147</f>
        <v>6.4009999999999998</v>
      </c>
      <c r="X147" s="140">
        <v>0</v>
      </c>
      <c r="Y147" s="140">
        <f t="shared" ref="Y147:Y167" si="12">X147*K147</f>
        <v>0</v>
      </c>
      <c r="Z147" s="140">
        <v>2.1299999999999999E-3</v>
      </c>
      <c r="AA147" s="141">
        <f t="shared" ref="AA147:AA167" si="13">Z147*K147</f>
        <v>7.8809999999999991E-2</v>
      </c>
      <c r="AR147" s="17" t="s">
        <v>191</v>
      </c>
      <c r="AT147" s="17" t="s">
        <v>129</v>
      </c>
      <c r="AU147" s="17" t="s">
        <v>89</v>
      </c>
      <c r="AY147" s="17" t="s">
        <v>128</v>
      </c>
      <c r="BE147" s="142">
        <f t="shared" ref="BE147:BE167" si="14">IF(U147="základní",N147,0)</f>
        <v>0</v>
      </c>
      <c r="BF147" s="142">
        <f t="shared" ref="BF147:BF167" si="15">IF(U147="snížená",N147,0)</f>
        <v>0</v>
      </c>
      <c r="BG147" s="142">
        <f t="shared" ref="BG147:BG167" si="16">IF(U147="zákl. přenesená",N147,0)</f>
        <v>0</v>
      </c>
      <c r="BH147" s="142">
        <f t="shared" ref="BH147:BH167" si="17">IF(U147="sníž. přenesená",N147,0)</f>
        <v>0</v>
      </c>
      <c r="BI147" s="142">
        <f t="shared" ref="BI147:BI167" si="18">IF(U147="nulová",N147,0)</f>
        <v>0</v>
      </c>
      <c r="BJ147" s="17" t="s">
        <v>78</v>
      </c>
      <c r="BK147" s="142">
        <f t="shared" ref="BK147:BK167" si="19">ROUND(L147*K147,2)</f>
        <v>0</v>
      </c>
      <c r="BL147" s="17" t="s">
        <v>191</v>
      </c>
      <c r="BM147" s="17" t="s">
        <v>194</v>
      </c>
    </row>
    <row r="148" spans="2:65" s="1" customFormat="1" ht="22.5" customHeight="1">
      <c r="B148" s="133"/>
      <c r="C148" s="134" t="s">
        <v>195</v>
      </c>
      <c r="D148" s="134" t="s">
        <v>129</v>
      </c>
      <c r="E148" s="135" t="s">
        <v>196</v>
      </c>
      <c r="F148" s="206" t="s">
        <v>197</v>
      </c>
      <c r="G148" s="206"/>
      <c r="H148" s="206"/>
      <c r="I148" s="206"/>
      <c r="J148" s="136" t="s">
        <v>153</v>
      </c>
      <c r="K148" s="137">
        <v>42</v>
      </c>
      <c r="L148" s="207"/>
      <c r="M148" s="207"/>
      <c r="N148" s="207">
        <f t="shared" si="10"/>
        <v>0</v>
      </c>
      <c r="O148" s="207"/>
      <c r="P148" s="207"/>
      <c r="Q148" s="207"/>
      <c r="R148" s="138"/>
      <c r="T148" s="139" t="s">
        <v>5</v>
      </c>
      <c r="U148" s="40" t="s">
        <v>35</v>
      </c>
      <c r="V148" s="140">
        <v>0.23899999999999999</v>
      </c>
      <c r="W148" s="140">
        <f t="shared" si="11"/>
        <v>10.038</v>
      </c>
      <c r="X148" s="140">
        <v>0</v>
      </c>
      <c r="Y148" s="140">
        <f t="shared" si="12"/>
        <v>0</v>
      </c>
      <c r="Z148" s="140">
        <v>6.7000000000000002E-3</v>
      </c>
      <c r="AA148" s="141">
        <f t="shared" si="13"/>
        <v>0.28139999999999998</v>
      </c>
      <c r="AR148" s="17" t="s">
        <v>191</v>
      </c>
      <c r="AT148" s="17" t="s">
        <v>129</v>
      </c>
      <c r="AU148" s="17" t="s">
        <v>89</v>
      </c>
      <c r="AY148" s="17" t="s">
        <v>128</v>
      </c>
      <c r="BE148" s="142">
        <f t="shared" si="14"/>
        <v>0</v>
      </c>
      <c r="BF148" s="142">
        <f t="shared" si="15"/>
        <v>0</v>
      </c>
      <c r="BG148" s="142">
        <f t="shared" si="16"/>
        <v>0</v>
      </c>
      <c r="BH148" s="142">
        <f t="shared" si="17"/>
        <v>0</v>
      </c>
      <c r="BI148" s="142">
        <f t="shared" si="18"/>
        <v>0</v>
      </c>
      <c r="BJ148" s="17" t="s">
        <v>78</v>
      </c>
      <c r="BK148" s="142">
        <f t="shared" si="19"/>
        <v>0</v>
      </c>
      <c r="BL148" s="17" t="s">
        <v>191</v>
      </c>
      <c r="BM148" s="17" t="s">
        <v>198</v>
      </c>
    </row>
    <row r="149" spans="2:65" s="1" customFormat="1" ht="22.5" customHeight="1">
      <c r="B149" s="133"/>
      <c r="C149" s="134" t="s">
        <v>199</v>
      </c>
      <c r="D149" s="134" t="s">
        <v>129</v>
      </c>
      <c r="E149" s="135" t="s">
        <v>200</v>
      </c>
      <c r="F149" s="206" t="s">
        <v>201</v>
      </c>
      <c r="G149" s="206"/>
      <c r="H149" s="206"/>
      <c r="I149" s="206"/>
      <c r="J149" s="136" t="s">
        <v>202</v>
      </c>
      <c r="K149" s="137">
        <v>8</v>
      </c>
      <c r="L149" s="207"/>
      <c r="M149" s="207"/>
      <c r="N149" s="207">
        <f t="shared" si="10"/>
        <v>0</v>
      </c>
      <c r="O149" s="207"/>
      <c r="P149" s="207"/>
      <c r="Q149" s="207"/>
      <c r="R149" s="138"/>
      <c r="T149" s="139" t="s">
        <v>5</v>
      </c>
      <c r="U149" s="40" t="s">
        <v>35</v>
      </c>
      <c r="V149" s="140">
        <v>0.54100000000000004</v>
      </c>
      <c r="W149" s="140">
        <f t="shared" si="11"/>
        <v>4.3280000000000003</v>
      </c>
      <c r="X149" s="140">
        <v>4.2999999999999999E-4</v>
      </c>
      <c r="Y149" s="140">
        <f t="shared" si="12"/>
        <v>3.4399999999999999E-3</v>
      </c>
      <c r="Z149" s="140">
        <v>0</v>
      </c>
      <c r="AA149" s="141">
        <f t="shared" si="13"/>
        <v>0</v>
      </c>
      <c r="AR149" s="17" t="s">
        <v>191</v>
      </c>
      <c r="AT149" s="17" t="s">
        <v>129</v>
      </c>
      <c r="AU149" s="17" t="s">
        <v>89</v>
      </c>
      <c r="AY149" s="17" t="s">
        <v>128</v>
      </c>
      <c r="BE149" s="142">
        <f t="shared" si="14"/>
        <v>0</v>
      </c>
      <c r="BF149" s="142">
        <f t="shared" si="15"/>
        <v>0</v>
      </c>
      <c r="BG149" s="142">
        <f t="shared" si="16"/>
        <v>0</v>
      </c>
      <c r="BH149" s="142">
        <f t="shared" si="17"/>
        <v>0</v>
      </c>
      <c r="BI149" s="142">
        <f t="shared" si="18"/>
        <v>0</v>
      </c>
      <c r="BJ149" s="17" t="s">
        <v>78</v>
      </c>
      <c r="BK149" s="142">
        <f t="shared" si="19"/>
        <v>0</v>
      </c>
      <c r="BL149" s="17" t="s">
        <v>191</v>
      </c>
      <c r="BM149" s="17" t="s">
        <v>203</v>
      </c>
    </row>
    <row r="150" spans="2:65" s="1" customFormat="1" ht="22.5" customHeight="1">
      <c r="B150" s="133"/>
      <c r="C150" s="134" t="s">
        <v>204</v>
      </c>
      <c r="D150" s="134" t="s">
        <v>129</v>
      </c>
      <c r="E150" s="135" t="s">
        <v>205</v>
      </c>
      <c r="F150" s="206" t="s">
        <v>206</v>
      </c>
      <c r="G150" s="206"/>
      <c r="H150" s="206"/>
      <c r="I150" s="206"/>
      <c r="J150" s="136" t="s">
        <v>202</v>
      </c>
      <c r="K150" s="137">
        <v>2</v>
      </c>
      <c r="L150" s="207"/>
      <c r="M150" s="207"/>
      <c r="N150" s="207">
        <f t="shared" si="10"/>
        <v>0</v>
      </c>
      <c r="O150" s="207"/>
      <c r="P150" s="207"/>
      <c r="Q150" s="207"/>
      <c r="R150" s="138"/>
      <c r="T150" s="139" t="s">
        <v>5</v>
      </c>
      <c r="U150" s="40" t="s">
        <v>35</v>
      </c>
      <c r="V150" s="140">
        <v>0.85299999999999998</v>
      </c>
      <c r="W150" s="140">
        <f t="shared" si="11"/>
        <v>1.706</v>
      </c>
      <c r="X150" s="140">
        <v>9.8999999999999999E-4</v>
      </c>
      <c r="Y150" s="140">
        <f t="shared" si="12"/>
        <v>1.98E-3</v>
      </c>
      <c r="Z150" s="140">
        <v>0</v>
      </c>
      <c r="AA150" s="141">
        <f t="shared" si="13"/>
        <v>0</v>
      </c>
      <c r="AR150" s="17" t="s">
        <v>191</v>
      </c>
      <c r="AT150" s="17" t="s">
        <v>129</v>
      </c>
      <c r="AU150" s="17" t="s">
        <v>89</v>
      </c>
      <c r="AY150" s="17" t="s">
        <v>128</v>
      </c>
      <c r="BE150" s="142">
        <f t="shared" si="14"/>
        <v>0</v>
      </c>
      <c r="BF150" s="142">
        <f t="shared" si="15"/>
        <v>0</v>
      </c>
      <c r="BG150" s="142">
        <f t="shared" si="16"/>
        <v>0</v>
      </c>
      <c r="BH150" s="142">
        <f t="shared" si="17"/>
        <v>0</v>
      </c>
      <c r="BI150" s="142">
        <f t="shared" si="18"/>
        <v>0</v>
      </c>
      <c r="BJ150" s="17" t="s">
        <v>78</v>
      </c>
      <c r="BK150" s="142">
        <f t="shared" si="19"/>
        <v>0</v>
      </c>
      <c r="BL150" s="17" t="s">
        <v>191</v>
      </c>
      <c r="BM150" s="17" t="s">
        <v>207</v>
      </c>
    </row>
    <row r="151" spans="2:65" s="1" customFormat="1" ht="31.5" customHeight="1">
      <c r="B151" s="133"/>
      <c r="C151" s="134" t="s">
        <v>208</v>
      </c>
      <c r="D151" s="134" t="s">
        <v>129</v>
      </c>
      <c r="E151" s="135" t="s">
        <v>209</v>
      </c>
      <c r="F151" s="206" t="s">
        <v>210</v>
      </c>
      <c r="G151" s="206"/>
      <c r="H151" s="206"/>
      <c r="I151" s="206"/>
      <c r="J151" s="136" t="s">
        <v>153</v>
      </c>
      <c r="K151" s="137">
        <v>37</v>
      </c>
      <c r="L151" s="207"/>
      <c r="M151" s="207"/>
      <c r="N151" s="207">
        <f t="shared" si="10"/>
        <v>0</v>
      </c>
      <c r="O151" s="207"/>
      <c r="P151" s="207"/>
      <c r="Q151" s="207"/>
      <c r="R151" s="138"/>
      <c r="T151" s="139" t="s">
        <v>5</v>
      </c>
      <c r="U151" s="40" t="s">
        <v>35</v>
      </c>
      <c r="V151" s="140">
        <v>0.61599999999999999</v>
      </c>
      <c r="W151" s="140">
        <f t="shared" si="11"/>
        <v>22.791999999999998</v>
      </c>
      <c r="X151" s="140">
        <v>9.1E-4</v>
      </c>
      <c r="Y151" s="140">
        <f t="shared" si="12"/>
        <v>3.3669999999999999E-2</v>
      </c>
      <c r="Z151" s="140">
        <v>0</v>
      </c>
      <c r="AA151" s="141">
        <f t="shared" si="13"/>
        <v>0</v>
      </c>
      <c r="AR151" s="17" t="s">
        <v>191</v>
      </c>
      <c r="AT151" s="17" t="s">
        <v>129</v>
      </c>
      <c r="AU151" s="17" t="s">
        <v>89</v>
      </c>
      <c r="AY151" s="17" t="s">
        <v>128</v>
      </c>
      <c r="BE151" s="142">
        <f t="shared" si="14"/>
        <v>0</v>
      </c>
      <c r="BF151" s="142">
        <f t="shared" si="15"/>
        <v>0</v>
      </c>
      <c r="BG151" s="142">
        <f t="shared" si="16"/>
        <v>0</v>
      </c>
      <c r="BH151" s="142">
        <f t="shared" si="17"/>
        <v>0</v>
      </c>
      <c r="BI151" s="142">
        <f t="shared" si="18"/>
        <v>0</v>
      </c>
      <c r="BJ151" s="17" t="s">
        <v>78</v>
      </c>
      <c r="BK151" s="142">
        <f t="shared" si="19"/>
        <v>0</v>
      </c>
      <c r="BL151" s="17" t="s">
        <v>191</v>
      </c>
      <c r="BM151" s="17" t="s">
        <v>211</v>
      </c>
    </row>
    <row r="152" spans="2:65" s="1" customFormat="1" ht="31.5" customHeight="1">
      <c r="B152" s="133"/>
      <c r="C152" s="134" t="s">
        <v>10</v>
      </c>
      <c r="D152" s="134" t="s">
        <v>129</v>
      </c>
      <c r="E152" s="135" t="s">
        <v>212</v>
      </c>
      <c r="F152" s="206" t="s">
        <v>213</v>
      </c>
      <c r="G152" s="206"/>
      <c r="H152" s="206"/>
      <c r="I152" s="206"/>
      <c r="J152" s="136" t="s">
        <v>153</v>
      </c>
      <c r="K152" s="137">
        <v>42</v>
      </c>
      <c r="L152" s="207"/>
      <c r="M152" s="207"/>
      <c r="N152" s="207">
        <f t="shared" si="10"/>
        <v>0</v>
      </c>
      <c r="O152" s="207"/>
      <c r="P152" s="207"/>
      <c r="Q152" s="207"/>
      <c r="R152" s="138"/>
      <c r="T152" s="139" t="s">
        <v>5</v>
      </c>
      <c r="U152" s="40" t="s">
        <v>35</v>
      </c>
      <c r="V152" s="140">
        <v>0.78900000000000003</v>
      </c>
      <c r="W152" s="140">
        <f t="shared" si="11"/>
        <v>33.137999999999998</v>
      </c>
      <c r="X152" s="140">
        <v>3.5000000000000001E-3</v>
      </c>
      <c r="Y152" s="140">
        <f t="shared" si="12"/>
        <v>0.14699999999999999</v>
      </c>
      <c r="Z152" s="140">
        <v>0</v>
      </c>
      <c r="AA152" s="141">
        <f t="shared" si="13"/>
        <v>0</v>
      </c>
      <c r="AR152" s="17" t="s">
        <v>191</v>
      </c>
      <c r="AT152" s="17" t="s">
        <v>129</v>
      </c>
      <c r="AU152" s="17" t="s">
        <v>89</v>
      </c>
      <c r="AY152" s="17" t="s">
        <v>128</v>
      </c>
      <c r="BE152" s="142">
        <f t="shared" si="14"/>
        <v>0</v>
      </c>
      <c r="BF152" s="142">
        <f t="shared" si="15"/>
        <v>0</v>
      </c>
      <c r="BG152" s="142">
        <f t="shared" si="16"/>
        <v>0</v>
      </c>
      <c r="BH152" s="142">
        <f t="shared" si="17"/>
        <v>0</v>
      </c>
      <c r="BI152" s="142">
        <f t="shared" si="18"/>
        <v>0</v>
      </c>
      <c r="BJ152" s="17" t="s">
        <v>78</v>
      </c>
      <c r="BK152" s="142">
        <f t="shared" si="19"/>
        <v>0</v>
      </c>
      <c r="BL152" s="17" t="s">
        <v>191</v>
      </c>
      <c r="BM152" s="17" t="s">
        <v>214</v>
      </c>
    </row>
    <row r="153" spans="2:65" s="1" customFormat="1" ht="44.25" customHeight="1">
      <c r="B153" s="133"/>
      <c r="C153" s="134" t="s">
        <v>215</v>
      </c>
      <c r="D153" s="134" t="s">
        <v>129</v>
      </c>
      <c r="E153" s="135" t="s">
        <v>216</v>
      </c>
      <c r="F153" s="206" t="s">
        <v>217</v>
      </c>
      <c r="G153" s="206"/>
      <c r="H153" s="206"/>
      <c r="I153" s="206"/>
      <c r="J153" s="136" t="s">
        <v>153</v>
      </c>
      <c r="K153" s="137">
        <v>37</v>
      </c>
      <c r="L153" s="207"/>
      <c r="M153" s="207"/>
      <c r="N153" s="207">
        <f t="shared" si="10"/>
        <v>0</v>
      </c>
      <c r="O153" s="207"/>
      <c r="P153" s="207"/>
      <c r="Q153" s="207"/>
      <c r="R153" s="138"/>
      <c r="T153" s="139" t="s">
        <v>5</v>
      </c>
      <c r="U153" s="40" t="s">
        <v>35</v>
      </c>
      <c r="V153" s="140">
        <v>0.113</v>
      </c>
      <c r="W153" s="140">
        <f t="shared" si="11"/>
        <v>4.181</v>
      </c>
      <c r="X153" s="140">
        <v>1.6000000000000001E-4</v>
      </c>
      <c r="Y153" s="140">
        <f t="shared" si="12"/>
        <v>5.9200000000000008E-3</v>
      </c>
      <c r="Z153" s="140">
        <v>0</v>
      </c>
      <c r="AA153" s="141">
        <f t="shared" si="13"/>
        <v>0</v>
      </c>
      <c r="AR153" s="17" t="s">
        <v>191</v>
      </c>
      <c r="AT153" s="17" t="s">
        <v>129</v>
      </c>
      <c r="AU153" s="17" t="s">
        <v>89</v>
      </c>
      <c r="AY153" s="17" t="s">
        <v>128</v>
      </c>
      <c r="BE153" s="142">
        <f t="shared" si="14"/>
        <v>0</v>
      </c>
      <c r="BF153" s="142">
        <f t="shared" si="15"/>
        <v>0</v>
      </c>
      <c r="BG153" s="142">
        <f t="shared" si="16"/>
        <v>0</v>
      </c>
      <c r="BH153" s="142">
        <f t="shared" si="17"/>
        <v>0</v>
      </c>
      <c r="BI153" s="142">
        <f t="shared" si="18"/>
        <v>0</v>
      </c>
      <c r="BJ153" s="17" t="s">
        <v>78</v>
      </c>
      <c r="BK153" s="142">
        <f t="shared" si="19"/>
        <v>0</v>
      </c>
      <c r="BL153" s="17" t="s">
        <v>191</v>
      </c>
      <c r="BM153" s="17" t="s">
        <v>218</v>
      </c>
    </row>
    <row r="154" spans="2:65" s="1" customFormat="1" ht="44.25" customHeight="1">
      <c r="B154" s="133"/>
      <c r="C154" s="134" t="s">
        <v>219</v>
      </c>
      <c r="D154" s="134" t="s">
        <v>129</v>
      </c>
      <c r="E154" s="135" t="s">
        <v>220</v>
      </c>
      <c r="F154" s="206" t="s">
        <v>221</v>
      </c>
      <c r="G154" s="206"/>
      <c r="H154" s="206"/>
      <c r="I154" s="206"/>
      <c r="J154" s="136" t="s">
        <v>153</v>
      </c>
      <c r="K154" s="137">
        <v>42</v>
      </c>
      <c r="L154" s="207"/>
      <c r="M154" s="207"/>
      <c r="N154" s="207">
        <f t="shared" si="10"/>
        <v>0</v>
      </c>
      <c r="O154" s="207"/>
      <c r="P154" s="207"/>
      <c r="Q154" s="207"/>
      <c r="R154" s="138"/>
      <c r="T154" s="139" t="s">
        <v>5</v>
      </c>
      <c r="U154" s="40" t="s">
        <v>35</v>
      </c>
      <c r="V154" s="140">
        <v>0.113</v>
      </c>
      <c r="W154" s="140">
        <f t="shared" si="11"/>
        <v>4.7460000000000004</v>
      </c>
      <c r="X154" s="140">
        <v>1.9000000000000001E-4</v>
      </c>
      <c r="Y154" s="140">
        <f t="shared" si="12"/>
        <v>7.980000000000001E-3</v>
      </c>
      <c r="Z154" s="140">
        <v>0</v>
      </c>
      <c r="AA154" s="141">
        <f t="shared" si="13"/>
        <v>0</v>
      </c>
      <c r="AR154" s="17" t="s">
        <v>191</v>
      </c>
      <c r="AT154" s="17" t="s">
        <v>129</v>
      </c>
      <c r="AU154" s="17" t="s">
        <v>89</v>
      </c>
      <c r="AY154" s="17" t="s">
        <v>128</v>
      </c>
      <c r="BE154" s="142">
        <f t="shared" si="14"/>
        <v>0</v>
      </c>
      <c r="BF154" s="142">
        <f t="shared" si="15"/>
        <v>0</v>
      </c>
      <c r="BG154" s="142">
        <f t="shared" si="16"/>
        <v>0</v>
      </c>
      <c r="BH154" s="142">
        <f t="shared" si="17"/>
        <v>0</v>
      </c>
      <c r="BI154" s="142">
        <f t="shared" si="18"/>
        <v>0</v>
      </c>
      <c r="BJ154" s="17" t="s">
        <v>78</v>
      </c>
      <c r="BK154" s="142">
        <f t="shared" si="19"/>
        <v>0</v>
      </c>
      <c r="BL154" s="17" t="s">
        <v>191</v>
      </c>
      <c r="BM154" s="17" t="s">
        <v>222</v>
      </c>
    </row>
    <row r="155" spans="2:65" s="1" customFormat="1" ht="31.5" customHeight="1">
      <c r="B155" s="133"/>
      <c r="C155" s="134" t="s">
        <v>223</v>
      </c>
      <c r="D155" s="134" t="s">
        <v>129</v>
      </c>
      <c r="E155" s="135" t="s">
        <v>224</v>
      </c>
      <c r="F155" s="206" t="s">
        <v>225</v>
      </c>
      <c r="G155" s="206"/>
      <c r="H155" s="206"/>
      <c r="I155" s="206"/>
      <c r="J155" s="136" t="s">
        <v>202</v>
      </c>
      <c r="K155" s="137">
        <v>25</v>
      </c>
      <c r="L155" s="207"/>
      <c r="M155" s="207"/>
      <c r="N155" s="207">
        <f t="shared" si="10"/>
        <v>0</v>
      </c>
      <c r="O155" s="207"/>
      <c r="P155" s="207"/>
      <c r="Q155" s="207"/>
      <c r="R155" s="138"/>
      <c r="T155" s="139" t="s">
        <v>5</v>
      </c>
      <c r="U155" s="40" t="s">
        <v>35</v>
      </c>
      <c r="V155" s="140">
        <v>0.121</v>
      </c>
      <c r="W155" s="140">
        <f t="shared" si="11"/>
        <v>3.0249999999999999</v>
      </c>
      <c r="X155" s="140">
        <v>1E-4</v>
      </c>
      <c r="Y155" s="140">
        <f t="shared" si="12"/>
        <v>2.5000000000000001E-3</v>
      </c>
      <c r="Z155" s="140">
        <v>0</v>
      </c>
      <c r="AA155" s="141">
        <f t="shared" si="13"/>
        <v>0</v>
      </c>
      <c r="AR155" s="17" t="s">
        <v>191</v>
      </c>
      <c r="AT155" s="17" t="s">
        <v>129</v>
      </c>
      <c r="AU155" s="17" t="s">
        <v>89</v>
      </c>
      <c r="AY155" s="17" t="s">
        <v>128</v>
      </c>
      <c r="BE155" s="142">
        <f t="shared" si="14"/>
        <v>0</v>
      </c>
      <c r="BF155" s="142">
        <f t="shared" si="15"/>
        <v>0</v>
      </c>
      <c r="BG155" s="142">
        <f t="shared" si="16"/>
        <v>0</v>
      </c>
      <c r="BH155" s="142">
        <f t="shared" si="17"/>
        <v>0</v>
      </c>
      <c r="BI155" s="142">
        <f t="shared" si="18"/>
        <v>0</v>
      </c>
      <c r="BJ155" s="17" t="s">
        <v>78</v>
      </c>
      <c r="BK155" s="142">
        <f t="shared" si="19"/>
        <v>0</v>
      </c>
      <c r="BL155" s="17" t="s">
        <v>191</v>
      </c>
      <c r="BM155" s="17" t="s">
        <v>226</v>
      </c>
    </row>
    <row r="156" spans="2:65" s="1" customFormat="1" ht="31.5" customHeight="1">
      <c r="B156" s="133"/>
      <c r="C156" s="134" t="s">
        <v>227</v>
      </c>
      <c r="D156" s="134" t="s">
        <v>129</v>
      </c>
      <c r="E156" s="135" t="s">
        <v>228</v>
      </c>
      <c r="F156" s="206" t="s">
        <v>229</v>
      </c>
      <c r="G156" s="206"/>
      <c r="H156" s="206"/>
      <c r="I156" s="206"/>
      <c r="J156" s="136" t="s">
        <v>202</v>
      </c>
      <c r="K156" s="137">
        <v>2</v>
      </c>
      <c r="L156" s="207"/>
      <c r="M156" s="207"/>
      <c r="N156" s="207">
        <f t="shared" si="10"/>
        <v>0</v>
      </c>
      <c r="O156" s="207"/>
      <c r="P156" s="207"/>
      <c r="Q156" s="207"/>
      <c r="R156" s="138"/>
      <c r="T156" s="139" t="s">
        <v>5</v>
      </c>
      <c r="U156" s="40" t="s">
        <v>35</v>
      </c>
      <c r="V156" s="140">
        <v>0.17399999999999999</v>
      </c>
      <c r="W156" s="140">
        <f t="shared" si="11"/>
        <v>0.34799999999999998</v>
      </c>
      <c r="X156" s="140">
        <v>3.6000000000000002E-4</v>
      </c>
      <c r="Y156" s="140">
        <f t="shared" si="12"/>
        <v>7.2000000000000005E-4</v>
      </c>
      <c r="Z156" s="140">
        <v>0</v>
      </c>
      <c r="AA156" s="141">
        <f t="shared" si="13"/>
        <v>0</v>
      </c>
      <c r="AR156" s="17" t="s">
        <v>191</v>
      </c>
      <c r="AT156" s="17" t="s">
        <v>129</v>
      </c>
      <c r="AU156" s="17" t="s">
        <v>89</v>
      </c>
      <c r="AY156" s="17" t="s">
        <v>128</v>
      </c>
      <c r="BE156" s="142">
        <f t="shared" si="14"/>
        <v>0</v>
      </c>
      <c r="BF156" s="142">
        <f t="shared" si="15"/>
        <v>0</v>
      </c>
      <c r="BG156" s="142">
        <f t="shared" si="16"/>
        <v>0</v>
      </c>
      <c r="BH156" s="142">
        <f t="shared" si="17"/>
        <v>0</v>
      </c>
      <c r="BI156" s="142">
        <f t="shared" si="18"/>
        <v>0</v>
      </c>
      <c r="BJ156" s="17" t="s">
        <v>78</v>
      </c>
      <c r="BK156" s="142">
        <f t="shared" si="19"/>
        <v>0</v>
      </c>
      <c r="BL156" s="17" t="s">
        <v>191</v>
      </c>
      <c r="BM156" s="17" t="s">
        <v>230</v>
      </c>
    </row>
    <row r="157" spans="2:65" s="1" customFormat="1" ht="31.5" customHeight="1">
      <c r="B157" s="133"/>
      <c r="C157" s="134" t="s">
        <v>231</v>
      </c>
      <c r="D157" s="134" t="s">
        <v>129</v>
      </c>
      <c r="E157" s="135" t="s">
        <v>232</v>
      </c>
      <c r="F157" s="206" t="s">
        <v>233</v>
      </c>
      <c r="G157" s="206"/>
      <c r="H157" s="206"/>
      <c r="I157" s="206"/>
      <c r="J157" s="136" t="s">
        <v>202</v>
      </c>
      <c r="K157" s="137">
        <v>9</v>
      </c>
      <c r="L157" s="207"/>
      <c r="M157" s="207"/>
      <c r="N157" s="207">
        <f t="shared" si="10"/>
        <v>0</v>
      </c>
      <c r="O157" s="207"/>
      <c r="P157" s="207"/>
      <c r="Q157" s="207"/>
      <c r="R157" s="138"/>
      <c r="T157" s="139" t="s">
        <v>5</v>
      </c>
      <c r="U157" s="40" t="s">
        <v>35</v>
      </c>
      <c r="V157" s="140">
        <v>0.2</v>
      </c>
      <c r="W157" s="140">
        <f t="shared" si="11"/>
        <v>1.8</v>
      </c>
      <c r="X157" s="140">
        <v>3.4000000000000002E-4</v>
      </c>
      <c r="Y157" s="140">
        <f t="shared" si="12"/>
        <v>3.0600000000000002E-3</v>
      </c>
      <c r="Z157" s="140">
        <v>0</v>
      </c>
      <c r="AA157" s="141">
        <f t="shared" si="13"/>
        <v>0</v>
      </c>
      <c r="AR157" s="17" t="s">
        <v>191</v>
      </c>
      <c r="AT157" s="17" t="s">
        <v>129</v>
      </c>
      <c r="AU157" s="17" t="s">
        <v>89</v>
      </c>
      <c r="AY157" s="17" t="s">
        <v>128</v>
      </c>
      <c r="BE157" s="142">
        <f t="shared" si="14"/>
        <v>0</v>
      </c>
      <c r="BF157" s="142">
        <f t="shared" si="15"/>
        <v>0</v>
      </c>
      <c r="BG157" s="142">
        <f t="shared" si="16"/>
        <v>0</v>
      </c>
      <c r="BH157" s="142">
        <f t="shared" si="17"/>
        <v>0</v>
      </c>
      <c r="BI157" s="142">
        <f t="shared" si="18"/>
        <v>0</v>
      </c>
      <c r="BJ157" s="17" t="s">
        <v>78</v>
      </c>
      <c r="BK157" s="142">
        <f t="shared" si="19"/>
        <v>0</v>
      </c>
      <c r="BL157" s="17" t="s">
        <v>191</v>
      </c>
      <c r="BM157" s="17" t="s">
        <v>234</v>
      </c>
    </row>
    <row r="158" spans="2:65" s="1" customFormat="1" ht="31.5" customHeight="1">
      <c r="B158" s="133"/>
      <c r="C158" s="134" t="s">
        <v>235</v>
      </c>
      <c r="D158" s="134" t="s">
        <v>129</v>
      </c>
      <c r="E158" s="135" t="s">
        <v>236</v>
      </c>
      <c r="F158" s="206" t="s">
        <v>237</v>
      </c>
      <c r="G158" s="206"/>
      <c r="H158" s="206"/>
      <c r="I158" s="206"/>
      <c r="J158" s="136" t="s">
        <v>202</v>
      </c>
      <c r="K158" s="137">
        <v>2</v>
      </c>
      <c r="L158" s="207"/>
      <c r="M158" s="207"/>
      <c r="N158" s="207">
        <f t="shared" si="10"/>
        <v>0</v>
      </c>
      <c r="O158" s="207"/>
      <c r="P158" s="207"/>
      <c r="Q158" s="207"/>
      <c r="R158" s="138"/>
      <c r="T158" s="139" t="s">
        <v>5</v>
      </c>
      <c r="U158" s="40" t="s">
        <v>35</v>
      </c>
      <c r="V158" s="140">
        <v>0.34</v>
      </c>
      <c r="W158" s="140">
        <f t="shared" si="11"/>
        <v>0.68</v>
      </c>
      <c r="X158" s="140">
        <v>1.07E-3</v>
      </c>
      <c r="Y158" s="140">
        <f t="shared" si="12"/>
        <v>2.14E-3</v>
      </c>
      <c r="Z158" s="140">
        <v>0</v>
      </c>
      <c r="AA158" s="141">
        <f t="shared" si="13"/>
        <v>0</v>
      </c>
      <c r="AR158" s="17" t="s">
        <v>191</v>
      </c>
      <c r="AT158" s="17" t="s">
        <v>129</v>
      </c>
      <c r="AU158" s="17" t="s">
        <v>89</v>
      </c>
      <c r="AY158" s="17" t="s">
        <v>128</v>
      </c>
      <c r="BE158" s="142">
        <f t="shared" si="14"/>
        <v>0</v>
      </c>
      <c r="BF158" s="142">
        <f t="shared" si="15"/>
        <v>0</v>
      </c>
      <c r="BG158" s="142">
        <f t="shared" si="16"/>
        <v>0</v>
      </c>
      <c r="BH158" s="142">
        <f t="shared" si="17"/>
        <v>0</v>
      </c>
      <c r="BI158" s="142">
        <f t="shared" si="18"/>
        <v>0</v>
      </c>
      <c r="BJ158" s="17" t="s">
        <v>78</v>
      </c>
      <c r="BK158" s="142">
        <f t="shared" si="19"/>
        <v>0</v>
      </c>
      <c r="BL158" s="17" t="s">
        <v>191</v>
      </c>
      <c r="BM158" s="17" t="s">
        <v>238</v>
      </c>
    </row>
    <row r="159" spans="2:65" s="1" customFormat="1" ht="31.5" customHeight="1">
      <c r="B159" s="133"/>
      <c r="C159" s="134" t="s">
        <v>239</v>
      </c>
      <c r="D159" s="134" t="s">
        <v>129</v>
      </c>
      <c r="E159" s="135" t="s">
        <v>240</v>
      </c>
      <c r="F159" s="206" t="s">
        <v>241</v>
      </c>
      <c r="G159" s="206"/>
      <c r="H159" s="206"/>
      <c r="I159" s="206"/>
      <c r="J159" s="136" t="s">
        <v>202</v>
      </c>
      <c r="K159" s="137">
        <v>1</v>
      </c>
      <c r="L159" s="207"/>
      <c r="M159" s="207"/>
      <c r="N159" s="207">
        <f t="shared" si="10"/>
        <v>0</v>
      </c>
      <c r="O159" s="207"/>
      <c r="P159" s="207"/>
      <c r="Q159" s="207"/>
      <c r="R159" s="138"/>
      <c r="T159" s="139" t="s">
        <v>5</v>
      </c>
      <c r="U159" s="40" t="s">
        <v>35</v>
      </c>
      <c r="V159" s="140">
        <v>0.20699999999999999</v>
      </c>
      <c r="W159" s="140">
        <f t="shared" si="11"/>
        <v>0.20699999999999999</v>
      </c>
      <c r="X159" s="140">
        <v>2.0000000000000002E-5</v>
      </c>
      <c r="Y159" s="140">
        <f t="shared" si="12"/>
        <v>2.0000000000000002E-5</v>
      </c>
      <c r="Z159" s="140">
        <v>0</v>
      </c>
      <c r="AA159" s="141">
        <f t="shared" si="13"/>
        <v>0</v>
      </c>
      <c r="AR159" s="17" t="s">
        <v>191</v>
      </c>
      <c r="AT159" s="17" t="s">
        <v>129</v>
      </c>
      <c r="AU159" s="17" t="s">
        <v>89</v>
      </c>
      <c r="AY159" s="17" t="s">
        <v>128</v>
      </c>
      <c r="BE159" s="142">
        <f t="shared" si="14"/>
        <v>0</v>
      </c>
      <c r="BF159" s="142">
        <f t="shared" si="15"/>
        <v>0</v>
      </c>
      <c r="BG159" s="142">
        <f t="shared" si="16"/>
        <v>0</v>
      </c>
      <c r="BH159" s="142">
        <f t="shared" si="17"/>
        <v>0</v>
      </c>
      <c r="BI159" s="142">
        <f t="shared" si="18"/>
        <v>0</v>
      </c>
      <c r="BJ159" s="17" t="s">
        <v>78</v>
      </c>
      <c r="BK159" s="142">
        <f t="shared" si="19"/>
        <v>0</v>
      </c>
      <c r="BL159" s="17" t="s">
        <v>191</v>
      </c>
      <c r="BM159" s="17" t="s">
        <v>242</v>
      </c>
    </row>
    <row r="160" spans="2:65" s="1" customFormat="1" ht="22.5" customHeight="1">
      <c r="B160" s="133"/>
      <c r="C160" s="143" t="s">
        <v>243</v>
      </c>
      <c r="D160" s="143" t="s">
        <v>244</v>
      </c>
      <c r="E160" s="144" t="s">
        <v>245</v>
      </c>
      <c r="F160" s="208" t="s">
        <v>246</v>
      </c>
      <c r="G160" s="208"/>
      <c r="H160" s="208"/>
      <c r="I160" s="208"/>
      <c r="J160" s="145" t="s">
        <v>202</v>
      </c>
      <c r="K160" s="146">
        <v>1</v>
      </c>
      <c r="L160" s="209"/>
      <c r="M160" s="209"/>
      <c r="N160" s="209">
        <f t="shared" si="10"/>
        <v>0</v>
      </c>
      <c r="O160" s="207"/>
      <c r="P160" s="207"/>
      <c r="Q160" s="207"/>
      <c r="R160" s="138"/>
      <c r="T160" s="139" t="s">
        <v>5</v>
      </c>
      <c r="U160" s="40" t="s">
        <v>35</v>
      </c>
      <c r="V160" s="140">
        <v>0</v>
      </c>
      <c r="W160" s="140">
        <f t="shared" si="11"/>
        <v>0</v>
      </c>
      <c r="X160" s="140">
        <v>5.0000000000000002E-5</v>
      </c>
      <c r="Y160" s="140">
        <f t="shared" si="12"/>
        <v>5.0000000000000002E-5</v>
      </c>
      <c r="Z160" s="140">
        <v>0</v>
      </c>
      <c r="AA160" s="141">
        <f t="shared" si="13"/>
        <v>0</v>
      </c>
      <c r="AR160" s="17" t="s">
        <v>247</v>
      </c>
      <c r="AT160" s="17" t="s">
        <v>244</v>
      </c>
      <c r="AU160" s="17" t="s">
        <v>89</v>
      </c>
      <c r="AY160" s="17" t="s">
        <v>128</v>
      </c>
      <c r="BE160" s="142">
        <f t="shared" si="14"/>
        <v>0</v>
      </c>
      <c r="BF160" s="142">
        <f t="shared" si="15"/>
        <v>0</v>
      </c>
      <c r="BG160" s="142">
        <f t="shared" si="16"/>
        <v>0</v>
      </c>
      <c r="BH160" s="142">
        <f t="shared" si="17"/>
        <v>0</v>
      </c>
      <c r="BI160" s="142">
        <f t="shared" si="18"/>
        <v>0</v>
      </c>
      <c r="BJ160" s="17" t="s">
        <v>78</v>
      </c>
      <c r="BK160" s="142">
        <f t="shared" si="19"/>
        <v>0</v>
      </c>
      <c r="BL160" s="17" t="s">
        <v>191</v>
      </c>
      <c r="BM160" s="17" t="s">
        <v>248</v>
      </c>
    </row>
    <row r="161" spans="2:65" s="1" customFormat="1" ht="31.5" customHeight="1">
      <c r="B161" s="133"/>
      <c r="C161" s="134" t="s">
        <v>249</v>
      </c>
      <c r="D161" s="134" t="s">
        <v>129</v>
      </c>
      <c r="E161" s="135" t="s">
        <v>250</v>
      </c>
      <c r="F161" s="206" t="s">
        <v>251</v>
      </c>
      <c r="G161" s="206"/>
      <c r="H161" s="206"/>
      <c r="I161" s="206"/>
      <c r="J161" s="136" t="s">
        <v>202</v>
      </c>
      <c r="K161" s="137">
        <v>2</v>
      </c>
      <c r="L161" s="207"/>
      <c r="M161" s="207"/>
      <c r="N161" s="207">
        <f t="shared" si="10"/>
        <v>0</v>
      </c>
      <c r="O161" s="207"/>
      <c r="P161" s="207"/>
      <c r="Q161" s="207"/>
      <c r="R161" s="138"/>
      <c r="T161" s="139" t="s">
        <v>5</v>
      </c>
      <c r="U161" s="40" t="s">
        <v>35</v>
      </c>
      <c r="V161" s="140">
        <v>0.35099999999999998</v>
      </c>
      <c r="W161" s="140">
        <f t="shared" si="11"/>
        <v>0.70199999999999996</v>
      </c>
      <c r="X161" s="140">
        <v>2.0000000000000002E-5</v>
      </c>
      <c r="Y161" s="140">
        <f t="shared" si="12"/>
        <v>4.0000000000000003E-5</v>
      </c>
      <c r="Z161" s="140">
        <v>0</v>
      </c>
      <c r="AA161" s="141">
        <f t="shared" si="13"/>
        <v>0</v>
      </c>
      <c r="AR161" s="17" t="s">
        <v>191</v>
      </c>
      <c r="AT161" s="17" t="s">
        <v>129</v>
      </c>
      <c r="AU161" s="17" t="s">
        <v>89</v>
      </c>
      <c r="AY161" s="17" t="s">
        <v>128</v>
      </c>
      <c r="BE161" s="142">
        <f t="shared" si="14"/>
        <v>0</v>
      </c>
      <c r="BF161" s="142">
        <f t="shared" si="15"/>
        <v>0</v>
      </c>
      <c r="BG161" s="142">
        <f t="shared" si="16"/>
        <v>0</v>
      </c>
      <c r="BH161" s="142">
        <f t="shared" si="17"/>
        <v>0</v>
      </c>
      <c r="BI161" s="142">
        <f t="shared" si="18"/>
        <v>0</v>
      </c>
      <c r="BJ161" s="17" t="s">
        <v>78</v>
      </c>
      <c r="BK161" s="142">
        <f t="shared" si="19"/>
        <v>0</v>
      </c>
      <c r="BL161" s="17" t="s">
        <v>191</v>
      </c>
      <c r="BM161" s="17" t="s">
        <v>252</v>
      </c>
    </row>
    <row r="162" spans="2:65" s="1" customFormat="1" ht="22.5" customHeight="1">
      <c r="B162" s="133"/>
      <c r="C162" s="143" t="s">
        <v>253</v>
      </c>
      <c r="D162" s="143" t="s">
        <v>244</v>
      </c>
      <c r="E162" s="144" t="s">
        <v>254</v>
      </c>
      <c r="F162" s="208" t="s">
        <v>255</v>
      </c>
      <c r="G162" s="208"/>
      <c r="H162" s="208"/>
      <c r="I162" s="208"/>
      <c r="J162" s="145" t="s">
        <v>202</v>
      </c>
      <c r="K162" s="146">
        <v>2</v>
      </c>
      <c r="L162" s="209"/>
      <c r="M162" s="209"/>
      <c r="N162" s="209">
        <f t="shared" si="10"/>
        <v>0</v>
      </c>
      <c r="O162" s="207"/>
      <c r="P162" s="207"/>
      <c r="Q162" s="207"/>
      <c r="R162" s="138"/>
      <c r="T162" s="139" t="s">
        <v>5</v>
      </c>
      <c r="U162" s="40" t="s">
        <v>35</v>
      </c>
      <c r="V162" s="140">
        <v>0</v>
      </c>
      <c r="W162" s="140">
        <f t="shared" si="11"/>
        <v>0</v>
      </c>
      <c r="X162" s="140">
        <v>2.1000000000000001E-4</v>
      </c>
      <c r="Y162" s="140">
        <f t="shared" si="12"/>
        <v>4.2000000000000002E-4</v>
      </c>
      <c r="Z162" s="140">
        <v>0</v>
      </c>
      <c r="AA162" s="141">
        <f t="shared" si="13"/>
        <v>0</v>
      </c>
      <c r="AR162" s="17" t="s">
        <v>247</v>
      </c>
      <c r="AT162" s="17" t="s">
        <v>244</v>
      </c>
      <c r="AU162" s="17" t="s">
        <v>89</v>
      </c>
      <c r="AY162" s="17" t="s">
        <v>128</v>
      </c>
      <c r="BE162" s="142">
        <f t="shared" si="14"/>
        <v>0</v>
      </c>
      <c r="BF162" s="142">
        <f t="shared" si="15"/>
        <v>0</v>
      </c>
      <c r="BG162" s="142">
        <f t="shared" si="16"/>
        <v>0</v>
      </c>
      <c r="BH162" s="142">
        <f t="shared" si="17"/>
        <v>0</v>
      </c>
      <c r="BI162" s="142">
        <f t="shared" si="18"/>
        <v>0</v>
      </c>
      <c r="BJ162" s="17" t="s">
        <v>78</v>
      </c>
      <c r="BK162" s="142">
        <f t="shared" si="19"/>
        <v>0</v>
      </c>
      <c r="BL162" s="17" t="s">
        <v>191</v>
      </c>
      <c r="BM162" s="17" t="s">
        <v>256</v>
      </c>
    </row>
    <row r="163" spans="2:65" s="1" customFormat="1" ht="31.5" customHeight="1">
      <c r="B163" s="133"/>
      <c r="C163" s="134" t="s">
        <v>247</v>
      </c>
      <c r="D163" s="134" t="s">
        <v>129</v>
      </c>
      <c r="E163" s="135" t="s">
        <v>257</v>
      </c>
      <c r="F163" s="206" t="s">
        <v>258</v>
      </c>
      <c r="G163" s="206"/>
      <c r="H163" s="206"/>
      <c r="I163" s="206"/>
      <c r="J163" s="136" t="s">
        <v>153</v>
      </c>
      <c r="K163" s="137">
        <v>79</v>
      </c>
      <c r="L163" s="207"/>
      <c r="M163" s="207"/>
      <c r="N163" s="207">
        <f t="shared" si="10"/>
        <v>0</v>
      </c>
      <c r="O163" s="207"/>
      <c r="P163" s="207"/>
      <c r="Q163" s="207"/>
      <c r="R163" s="138"/>
      <c r="T163" s="139" t="s">
        <v>5</v>
      </c>
      <c r="U163" s="40" t="s">
        <v>35</v>
      </c>
      <c r="V163" s="140">
        <v>6.7000000000000004E-2</v>
      </c>
      <c r="W163" s="140">
        <f t="shared" si="11"/>
        <v>5.2930000000000001</v>
      </c>
      <c r="X163" s="140">
        <v>1.9000000000000001E-4</v>
      </c>
      <c r="Y163" s="140">
        <f t="shared" si="12"/>
        <v>1.5010000000000001E-2</v>
      </c>
      <c r="Z163" s="140">
        <v>0</v>
      </c>
      <c r="AA163" s="141">
        <f t="shared" si="13"/>
        <v>0</v>
      </c>
      <c r="AR163" s="17" t="s">
        <v>191</v>
      </c>
      <c r="AT163" s="17" t="s">
        <v>129</v>
      </c>
      <c r="AU163" s="17" t="s">
        <v>89</v>
      </c>
      <c r="AY163" s="17" t="s">
        <v>128</v>
      </c>
      <c r="BE163" s="142">
        <f t="shared" si="14"/>
        <v>0</v>
      </c>
      <c r="BF163" s="142">
        <f t="shared" si="15"/>
        <v>0</v>
      </c>
      <c r="BG163" s="142">
        <f t="shared" si="16"/>
        <v>0</v>
      </c>
      <c r="BH163" s="142">
        <f t="shared" si="17"/>
        <v>0</v>
      </c>
      <c r="BI163" s="142">
        <f t="shared" si="18"/>
        <v>0</v>
      </c>
      <c r="BJ163" s="17" t="s">
        <v>78</v>
      </c>
      <c r="BK163" s="142">
        <f t="shared" si="19"/>
        <v>0</v>
      </c>
      <c r="BL163" s="17" t="s">
        <v>191</v>
      </c>
      <c r="BM163" s="17" t="s">
        <v>259</v>
      </c>
    </row>
    <row r="164" spans="2:65" s="1" customFormat="1" ht="31.5" customHeight="1">
      <c r="B164" s="133"/>
      <c r="C164" s="134" t="s">
        <v>260</v>
      </c>
      <c r="D164" s="134" t="s">
        <v>129</v>
      </c>
      <c r="E164" s="135" t="s">
        <v>261</v>
      </c>
      <c r="F164" s="206" t="s">
        <v>262</v>
      </c>
      <c r="G164" s="206"/>
      <c r="H164" s="206"/>
      <c r="I164" s="206"/>
      <c r="J164" s="136" t="s">
        <v>153</v>
      </c>
      <c r="K164" s="137">
        <v>79</v>
      </c>
      <c r="L164" s="207"/>
      <c r="M164" s="207"/>
      <c r="N164" s="207">
        <f t="shared" si="10"/>
        <v>0</v>
      </c>
      <c r="O164" s="207"/>
      <c r="P164" s="207"/>
      <c r="Q164" s="207"/>
      <c r="R164" s="138"/>
      <c r="T164" s="139" t="s">
        <v>5</v>
      </c>
      <c r="U164" s="40" t="s">
        <v>35</v>
      </c>
      <c r="V164" s="140">
        <v>8.2000000000000003E-2</v>
      </c>
      <c r="W164" s="140">
        <f t="shared" si="11"/>
        <v>6.4780000000000006</v>
      </c>
      <c r="X164" s="140">
        <v>1.0000000000000001E-5</v>
      </c>
      <c r="Y164" s="140">
        <f t="shared" si="12"/>
        <v>7.9000000000000001E-4</v>
      </c>
      <c r="Z164" s="140">
        <v>0</v>
      </c>
      <c r="AA164" s="141">
        <f t="shared" si="13"/>
        <v>0</v>
      </c>
      <c r="AR164" s="17" t="s">
        <v>191</v>
      </c>
      <c r="AT164" s="17" t="s">
        <v>129</v>
      </c>
      <c r="AU164" s="17" t="s">
        <v>89</v>
      </c>
      <c r="AY164" s="17" t="s">
        <v>128</v>
      </c>
      <c r="BE164" s="142">
        <f t="shared" si="14"/>
        <v>0</v>
      </c>
      <c r="BF164" s="142">
        <f t="shared" si="15"/>
        <v>0</v>
      </c>
      <c r="BG164" s="142">
        <f t="shared" si="16"/>
        <v>0</v>
      </c>
      <c r="BH164" s="142">
        <f t="shared" si="17"/>
        <v>0</v>
      </c>
      <c r="BI164" s="142">
        <f t="shared" si="18"/>
        <v>0</v>
      </c>
      <c r="BJ164" s="17" t="s">
        <v>78</v>
      </c>
      <c r="BK164" s="142">
        <f t="shared" si="19"/>
        <v>0</v>
      </c>
      <c r="BL164" s="17" t="s">
        <v>191</v>
      </c>
      <c r="BM164" s="17" t="s">
        <v>263</v>
      </c>
    </row>
    <row r="165" spans="2:65" s="1" customFormat="1" ht="31.5" customHeight="1">
      <c r="B165" s="133"/>
      <c r="C165" s="134" t="s">
        <v>264</v>
      </c>
      <c r="D165" s="134" t="s">
        <v>129</v>
      </c>
      <c r="E165" s="135" t="s">
        <v>265</v>
      </c>
      <c r="F165" s="206" t="s">
        <v>266</v>
      </c>
      <c r="G165" s="206"/>
      <c r="H165" s="206"/>
      <c r="I165" s="206"/>
      <c r="J165" s="136" t="s">
        <v>166</v>
      </c>
      <c r="K165" s="137">
        <v>0.22500000000000001</v>
      </c>
      <c r="L165" s="207"/>
      <c r="M165" s="207"/>
      <c r="N165" s="207">
        <f t="shared" si="10"/>
        <v>0</v>
      </c>
      <c r="O165" s="207"/>
      <c r="P165" s="207"/>
      <c r="Q165" s="207"/>
      <c r="R165" s="138"/>
      <c r="T165" s="139" t="s">
        <v>5</v>
      </c>
      <c r="U165" s="40" t="s">
        <v>35</v>
      </c>
      <c r="V165" s="140">
        <v>1.421</v>
      </c>
      <c r="W165" s="140">
        <f t="shared" si="11"/>
        <v>0.31972500000000004</v>
      </c>
      <c r="X165" s="140">
        <v>0</v>
      </c>
      <c r="Y165" s="140">
        <f t="shared" si="12"/>
        <v>0</v>
      </c>
      <c r="Z165" s="140">
        <v>0</v>
      </c>
      <c r="AA165" s="141">
        <f t="shared" si="13"/>
        <v>0</v>
      </c>
      <c r="AR165" s="17" t="s">
        <v>191</v>
      </c>
      <c r="AT165" s="17" t="s">
        <v>129</v>
      </c>
      <c r="AU165" s="17" t="s">
        <v>89</v>
      </c>
      <c r="AY165" s="17" t="s">
        <v>128</v>
      </c>
      <c r="BE165" s="142">
        <f t="shared" si="14"/>
        <v>0</v>
      </c>
      <c r="BF165" s="142">
        <f t="shared" si="15"/>
        <v>0</v>
      </c>
      <c r="BG165" s="142">
        <f t="shared" si="16"/>
        <v>0</v>
      </c>
      <c r="BH165" s="142">
        <f t="shared" si="17"/>
        <v>0</v>
      </c>
      <c r="BI165" s="142">
        <f t="shared" si="18"/>
        <v>0</v>
      </c>
      <c r="BJ165" s="17" t="s">
        <v>78</v>
      </c>
      <c r="BK165" s="142">
        <f t="shared" si="19"/>
        <v>0</v>
      </c>
      <c r="BL165" s="17" t="s">
        <v>191</v>
      </c>
      <c r="BM165" s="17" t="s">
        <v>267</v>
      </c>
    </row>
    <row r="166" spans="2:65" s="1" customFormat="1" ht="31.5" customHeight="1">
      <c r="B166" s="133"/>
      <c r="C166" s="134" t="s">
        <v>268</v>
      </c>
      <c r="D166" s="134" t="s">
        <v>129</v>
      </c>
      <c r="E166" s="135" t="s">
        <v>269</v>
      </c>
      <c r="F166" s="206" t="s">
        <v>270</v>
      </c>
      <c r="G166" s="206"/>
      <c r="H166" s="206"/>
      <c r="I166" s="206"/>
      <c r="J166" s="136" t="s">
        <v>166</v>
      </c>
      <c r="K166" s="137">
        <v>0.22500000000000001</v>
      </c>
      <c r="L166" s="207"/>
      <c r="M166" s="207"/>
      <c r="N166" s="207">
        <f t="shared" si="10"/>
        <v>0</v>
      </c>
      <c r="O166" s="207"/>
      <c r="P166" s="207"/>
      <c r="Q166" s="207"/>
      <c r="R166" s="138"/>
      <c r="T166" s="139" t="s">
        <v>5</v>
      </c>
      <c r="U166" s="40" t="s">
        <v>35</v>
      </c>
      <c r="V166" s="140">
        <v>1.18</v>
      </c>
      <c r="W166" s="140">
        <f t="shared" si="11"/>
        <v>0.26550000000000001</v>
      </c>
      <c r="X166" s="140">
        <v>0</v>
      </c>
      <c r="Y166" s="140">
        <f t="shared" si="12"/>
        <v>0</v>
      </c>
      <c r="Z166" s="140">
        <v>0</v>
      </c>
      <c r="AA166" s="141">
        <f t="shared" si="13"/>
        <v>0</v>
      </c>
      <c r="AR166" s="17" t="s">
        <v>191</v>
      </c>
      <c r="AT166" s="17" t="s">
        <v>129</v>
      </c>
      <c r="AU166" s="17" t="s">
        <v>89</v>
      </c>
      <c r="AY166" s="17" t="s">
        <v>128</v>
      </c>
      <c r="BE166" s="142">
        <f t="shared" si="14"/>
        <v>0</v>
      </c>
      <c r="BF166" s="142">
        <f t="shared" si="15"/>
        <v>0</v>
      </c>
      <c r="BG166" s="142">
        <f t="shared" si="16"/>
        <v>0</v>
      </c>
      <c r="BH166" s="142">
        <f t="shared" si="17"/>
        <v>0</v>
      </c>
      <c r="BI166" s="142">
        <f t="shared" si="18"/>
        <v>0</v>
      </c>
      <c r="BJ166" s="17" t="s">
        <v>78</v>
      </c>
      <c r="BK166" s="142">
        <f t="shared" si="19"/>
        <v>0</v>
      </c>
      <c r="BL166" s="17" t="s">
        <v>191</v>
      </c>
      <c r="BM166" s="17" t="s">
        <v>271</v>
      </c>
    </row>
    <row r="167" spans="2:65" s="1" customFormat="1" ht="31.5" customHeight="1">
      <c r="B167" s="133"/>
      <c r="C167" s="134" t="s">
        <v>272</v>
      </c>
      <c r="D167" s="134" t="s">
        <v>129</v>
      </c>
      <c r="E167" s="135" t="s">
        <v>273</v>
      </c>
      <c r="F167" s="206" t="s">
        <v>274</v>
      </c>
      <c r="G167" s="206"/>
      <c r="H167" s="206"/>
      <c r="I167" s="206"/>
      <c r="J167" s="136" t="s">
        <v>166</v>
      </c>
      <c r="K167" s="137">
        <v>0.22500000000000001</v>
      </c>
      <c r="L167" s="207"/>
      <c r="M167" s="207"/>
      <c r="N167" s="207">
        <f t="shared" si="10"/>
        <v>0</v>
      </c>
      <c r="O167" s="207"/>
      <c r="P167" s="207"/>
      <c r="Q167" s="207"/>
      <c r="R167" s="138"/>
      <c r="T167" s="139" t="s">
        <v>5</v>
      </c>
      <c r="U167" s="40" t="s">
        <v>35</v>
      </c>
      <c r="V167" s="140">
        <v>1.2190000000000001</v>
      </c>
      <c r="W167" s="140">
        <f t="shared" si="11"/>
        <v>0.27427500000000005</v>
      </c>
      <c r="X167" s="140">
        <v>0</v>
      </c>
      <c r="Y167" s="140">
        <f t="shared" si="12"/>
        <v>0</v>
      </c>
      <c r="Z167" s="140">
        <v>0</v>
      </c>
      <c r="AA167" s="141">
        <f t="shared" si="13"/>
        <v>0</v>
      </c>
      <c r="AR167" s="17" t="s">
        <v>191</v>
      </c>
      <c r="AT167" s="17" t="s">
        <v>129</v>
      </c>
      <c r="AU167" s="17" t="s">
        <v>89</v>
      </c>
      <c r="AY167" s="17" t="s">
        <v>128</v>
      </c>
      <c r="BE167" s="142">
        <f t="shared" si="14"/>
        <v>0</v>
      </c>
      <c r="BF167" s="142">
        <f t="shared" si="15"/>
        <v>0</v>
      </c>
      <c r="BG167" s="142">
        <f t="shared" si="16"/>
        <v>0</v>
      </c>
      <c r="BH167" s="142">
        <f t="shared" si="17"/>
        <v>0</v>
      </c>
      <c r="BI167" s="142">
        <f t="shared" si="18"/>
        <v>0</v>
      </c>
      <c r="BJ167" s="17" t="s">
        <v>78</v>
      </c>
      <c r="BK167" s="142">
        <f t="shared" si="19"/>
        <v>0</v>
      </c>
      <c r="BL167" s="17" t="s">
        <v>191</v>
      </c>
      <c r="BM167" s="17" t="s">
        <v>275</v>
      </c>
    </row>
    <row r="168" spans="2:65" s="9" customFormat="1" ht="29.85" customHeight="1">
      <c r="B168" s="122"/>
      <c r="C168" s="123"/>
      <c r="D168" s="132" t="s">
        <v>107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216">
        <f>BK168</f>
        <v>0</v>
      </c>
      <c r="O168" s="217"/>
      <c r="P168" s="217"/>
      <c r="Q168" s="217"/>
      <c r="R168" s="125"/>
      <c r="T168" s="126"/>
      <c r="U168" s="123"/>
      <c r="V168" s="123"/>
      <c r="W168" s="127">
        <f>SUM(W169:W170)</f>
        <v>17</v>
      </c>
      <c r="X168" s="123"/>
      <c r="Y168" s="127">
        <f>SUM(Y169:Y170)</f>
        <v>1.1519999999999999E-2</v>
      </c>
      <c r="Z168" s="123"/>
      <c r="AA168" s="128">
        <f>SUM(AA169:AA170)</f>
        <v>0</v>
      </c>
      <c r="AR168" s="129" t="s">
        <v>89</v>
      </c>
      <c r="AT168" s="130" t="s">
        <v>69</v>
      </c>
      <c r="AU168" s="130" t="s">
        <v>78</v>
      </c>
      <c r="AY168" s="129" t="s">
        <v>128</v>
      </c>
      <c r="BK168" s="131">
        <f>SUM(BK169:BK170)</f>
        <v>0</v>
      </c>
    </row>
    <row r="169" spans="2:65" s="1" customFormat="1" ht="44.25" customHeight="1">
      <c r="B169" s="133"/>
      <c r="C169" s="134" t="s">
        <v>276</v>
      </c>
      <c r="D169" s="134" t="s">
        <v>129</v>
      </c>
      <c r="E169" s="135" t="s">
        <v>277</v>
      </c>
      <c r="F169" s="206" t="s">
        <v>278</v>
      </c>
      <c r="G169" s="206"/>
      <c r="H169" s="206"/>
      <c r="I169" s="206"/>
      <c r="J169" s="136" t="s">
        <v>202</v>
      </c>
      <c r="K169" s="137">
        <v>8</v>
      </c>
      <c r="L169" s="207"/>
      <c r="M169" s="207"/>
      <c r="N169" s="207">
        <f>ROUND(L169*K169,2)</f>
        <v>0</v>
      </c>
      <c r="O169" s="207"/>
      <c r="P169" s="207"/>
      <c r="Q169" s="207"/>
      <c r="R169" s="138"/>
      <c r="T169" s="139" t="s">
        <v>5</v>
      </c>
      <c r="U169" s="40" t="s">
        <v>35</v>
      </c>
      <c r="V169" s="140">
        <v>0.875</v>
      </c>
      <c r="W169" s="140">
        <f>V169*K169</f>
        <v>7</v>
      </c>
      <c r="X169" s="140">
        <v>1.0399999999999999E-3</v>
      </c>
      <c r="Y169" s="140">
        <f>X169*K169</f>
        <v>8.3199999999999993E-3</v>
      </c>
      <c r="Z169" s="140">
        <v>0</v>
      </c>
      <c r="AA169" s="141">
        <f>Z169*K169</f>
        <v>0</v>
      </c>
      <c r="AR169" s="17" t="s">
        <v>191</v>
      </c>
      <c r="AT169" s="17" t="s">
        <v>129</v>
      </c>
      <c r="AU169" s="17" t="s">
        <v>89</v>
      </c>
      <c r="AY169" s="17" t="s">
        <v>128</v>
      </c>
      <c r="BE169" s="142">
        <f>IF(U169="základní",N169,0)</f>
        <v>0</v>
      </c>
      <c r="BF169" s="142">
        <f>IF(U169="snížená",N169,0)</f>
        <v>0</v>
      </c>
      <c r="BG169" s="142">
        <f>IF(U169="zákl. přenesená",N169,0)</f>
        <v>0</v>
      </c>
      <c r="BH169" s="142">
        <f>IF(U169="sníž. přenesená",N169,0)</f>
        <v>0</v>
      </c>
      <c r="BI169" s="142">
        <f>IF(U169="nulová",N169,0)</f>
        <v>0</v>
      </c>
      <c r="BJ169" s="17" t="s">
        <v>78</v>
      </c>
      <c r="BK169" s="142">
        <f>ROUND(L169*K169,2)</f>
        <v>0</v>
      </c>
      <c r="BL169" s="17" t="s">
        <v>191</v>
      </c>
      <c r="BM169" s="17" t="s">
        <v>279</v>
      </c>
    </row>
    <row r="170" spans="2:65" s="1" customFormat="1" ht="31.5" customHeight="1">
      <c r="B170" s="133"/>
      <c r="C170" s="134" t="s">
        <v>280</v>
      </c>
      <c r="D170" s="134" t="s">
        <v>129</v>
      </c>
      <c r="E170" s="135" t="s">
        <v>281</v>
      </c>
      <c r="F170" s="206" t="s">
        <v>282</v>
      </c>
      <c r="G170" s="206"/>
      <c r="H170" s="206"/>
      <c r="I170" s="206"/>
      <c r="J170" s="136" t="s">
        <v>202</v>
      </c>
      <c r="K170" s="137">
        <v>16</v>
      </c>
      <c r="L170" s="207"/>
      <c r="M170" s="207"/>
      <c r="N170" s="207">
        <f>ROUND(L170*K170,2)</f>
        <v>0</v>
      </c>
      <c r="O170" s="207"/>
      <c r="P170" s="207"/>
      <c r="Q170" s="207"/>
      <c r="R170" s="138"/>
      <c r="T170" s="139" t="s">
        <v>5</v>
      </c>
      <c r="U170" s="40" t="s">
        <v>35</v>
      </c>
      <c r="V170" s="140">
        <v>0.625</v>
      </c>
      <c r="W170" s="140">
        <f>V170*K170</f>
        <v>10</v>
      </c>
      <c r="X170" s="140">
        <v>2.0000000000000001E-4</v>
      </c>
      <c r="Y170" s="140">
        <f>X170*K170</f>
        <v>3.2000000000000002E-3</v>
      </c>
      <c r="Z170" s="140">
        <v>0</v>
      </c>
      <c r="AA170" s="141">
        <f>Z170*K170</f>
        <v>0</v>
      </c>
      <c r="AR170" s="17" t="s">
        <v>191</v>
      </c>
      <c r="AT170" s="17" t="s">
        <v>129</v>
      </c>
      <c r="AU170" s="17" t="s">
        <v>89</v>
      </c>
      <c r="AY170" s="17" t="s">
        <v>128</v>
      </c>
      <c r="BE170" s="142">
        <f>IF(U170="základní",N170,0)</f>
        <v>0</v>
      </c>
      <c r="BF170" s="142">
        <f>IF(U170="snížená",N170,0)</f>
        <v>0</v>
      </c>
      <c r="BG170" s="142">
        <f>IF(U170="zákl. přenesená",N170,0)</f>
        <v>0</v>
      </c>
      <c r="BH170" s="142">
        <f>IF(U170="sníž. přenesená",N170,0)</f>
        <v>0</v>
      </c>
      <c r="BI170" s="142">
        <f>IF(U170="nulová",N170,0)</f>
        <v>0</v>
      </c>
      <c r="BJ170" s="17" t="s">
        <v>78</v>
      </c>
      <c r="BK170" s="142">
        <f>ROUND(L170*K170,2)</f>
        <v>0</v>
      </c>
      <c r="BL170" s="17" t="s">
        <v>191</v>
      </c>
      <c r="BM170" s="17" t="s">
        <v>283</v>
      </c>
    </row>
    <row r="171" spans="2:65" s="9" customFormat="1" ht="29.85" customHeight="1">
      <c r="B171" s="122"/>
      <c r="C171" s="123"/>
      <c r="D171" s="132" t="s">
        <v>108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216">
        <f>BK171</f>
        <v>0</v>
      </c>
      <c r="O171" s="217"/>
      <c r="P171" s="217"/>
      <c r="Q171" s="217"/>
      <c r="R171" s="125"/>
      <c r="T171" s="126"/>
      <c r="U171" s="123"/>
      <c r="V171" s="123"/>
      <c r="W171" s="127">
        <f>SUM(W172:W176)</f>
        <v>1.9538269999999998</v>
      </c>
      <c r="X171" s="123"/>
      <c r="Y171" s="127">
        <f>SUM(Y172:Y176)</f>
        <v>1.2800000000000001E-2</v>
      </c>
      <c r="Z171" s="123"/>
      <c r="AA171" s="128">
        <f>SUM(AA172:AA176)</f>
        <v>0</v>
      </c>
      <c r="AR171" s="129" t="s">
        <v>89</v>
      </c>
      <c r="AT171" s="130" t="s">
        <v>69</v>
      </c>
      <c r="AU171" s="130" t="s">
        <v>78</v>
      </c>
      <c r="AY171" s="129" t="s">
        <v>128</v>
      </c>
      <c r="BK171" s="131">
        <f>SUM(BK172:BK176)</f>
        <v>0</v>
      </c>
    </row>
    <row r="172" spans="2:65" s="1" customFormat="1" ht="31.5" customHeight="1">
      <c r="B172" s="133"/>
      <c r="C172" s="134" t="s">
        <v>284</v>
      </c>
      <c r="D172" s="134" t="s">
        <v>129</v>
      </c>
      <c r="E172" s="135" t="s">
        <v>285</v>
      </c>
      <c r="F172" s="206" t="s">
        <v>286</v>
      </c>
      <c r="G172" s="206"/>
      <c r="H172" s="206"/>
      <c r="I172" s="206"/>
      <c r="J172" s="136" t="s">
        <v>202</v>
      </c>
      <c r="K172" s="137">
        <v>4</v>
      </c>
      <c r="L172" s="207"/>
      <c r="M172" s="207"/>
      <c r="N172" s="207">
        <f>ROUND(L172*K172,2)</f>
        <v>0</v>
      </c>
      <c r="O172" s="207"/>
      <c r="P172" s="207"/>
      <c r="Q172" s="207"/>
      <c r="R172" s="138"/>
      <c r="T172" s="139" t="s">
        <v>5</v>
      </c>
      <c r="U172" s="40" t="s">
        <v>35</v>
      </c>
      <c r="V172" s="140">
        <v>0.47</v>
      </c>
      <c r="W172" s="140">
        <f>V172*K172</f>
        <v>1.88</v>
      </c>
      <c r="X172" s="140">
        <v>0</v>
      </c>
      <c r="Y172" s="140">
        <f>X172*K172</f>
        <v>0</v>
      </c>
      <c r="Z172" s="140">
        <v>0</v>
      </c>
      <c r="AA172" s="141">
        <f>Z172*K172</f>
        <v>0</v>
      </c>
      <c r="AR172" s="17" t="s">
        <v>191</v>
      </c>
      <c r="AT172" s="17" t="s">
        <v>129</v>
      </c>
      <c r="AU172" s="17" t="s">
        <v>89</v>
      </c>
      <c r="AY172" s="17" t="s">
        <v>128</v>
      </c>
      <c r="BE172" s="142">
        <f>IF(U172="základní",N172,0)</f>
        <v>0</v>
      </c>
      <c r="BF172" s="142">
        <f>IF(U172="snížená",N172,0)</f>
        <v>0</v>
      </c>
      <c r="BG172" s="142">
        <f>IF(U172="zákl. přenesená",N172,0)</f>
        <v>0</v>
      </c>
      <c r="BH172" s="142">
        <f>IF(U172="sníž. přenesená",N172,0)</f>
        <v>0</v>
      </c>
      <c r="BI172" s="142">
        <f>IF(U172="nulová",N172,0)</f>
        <v>0</v>
      </c>
      <c r="BJ172" s="17" t="s">
        <v>78</v>
      </c>
      <c r="BK172" s="142">
        <f>ROUND(L172*K172,2)</f>
        <v>0</v>
      </c>
      <c r="BL172" s="17" t="s">
        <v>191</v>
      </c>
      <c r="BM172" s="17" t="s">
        <v>287</v>
      </c>
    </row>
    <row r="173" spans="2:65" s="1" customFormat="1" ht="22.5" customHeight="1">
      <c r="B173" s="133"/>
      <c r="C173" s="143" t="s">
        <v>288</v>
      </c>
      <c r="D173" s="143" t="s">
        <v>244</v>
      </c>
      <c r="E173" s="144" t="s">
        <v>289</v>
      </c>
      <c r="F173" s="208" t="s">
        <v>290</v>
      </c>
      <c r="G173" s="208"/>
      <c r="H173" s="208"/>
      <c r="I173" s="208"/>
      <c r="J173" s="145" t="s">
        <v>202</v>
      </c>
      <c r="K173" s="146">
        <v>4</v>
      </c>
      <c r="L173" s="209"/>
      <c r="M173" s="209"/>
      <c r="N173" s="209">
        <f>ROUND(L173*K173,2)</f>
        <v>0</v>
      </c>
      <c r="O173" s="207"/>
      <c r="P173" s="207"/>
      <c r="Q173" s="207"/>
      <c r="R173" s="138"/>
      <c r="T173" s="139" t="s">
        <v>5</v>
      </c>
      <c r="U173" s="40" t="s">
        <v>35</v>
      </c>
      <c r="V173" s="140">
        <v>0</v>
      </c>
      <c r="W173" s="140">
        <f>V173*K173</f>
        <v>0</v>
      </c>
      <c r="X173" s="140">
        <v>3.2000000000000002E-3</v>
      </c>
      <c r="Y173" s="140">
        <f>X173*K173</f>
        <v>1.2800000000000001E-2</v>
      </c>
      <c r="Z173" s="140">
        <v>0</v>
      </c>
      <c r="AA173" s="141">
        <f>Z173*K173</f>
        <v>0</v>
      </c>
      <c r="AR173" s="17" t="s">
        <v>247</v>
      </c>
      <c r="AT173" s="17" t="s">
        <v>244</v>
      </c>
      <c r="AU173" s="17" t="s">
        <v>89</v>
      </c>
      <c r="AY173" s="17" t="s">
        <v>128</v>
      </c>
      <c r="BE173" s="142">
        <f>IF(U173="základní",N173,0)</f>
        <v>0</v>
      </c>
      <c r="BF173" s="142">
        <f>IF(U173="snížená",N173,0)</f>
        <v>0</v>
      </c>
      <c r="BG173" s="142">
        <f>IF(U173="zákl. přenesená",N173,0)</f>
        <v>0</v>
      </c>
      <c r="BH173" s="142">
        <f>IF(U173="sníž. přenesená",N173,0)</f>
        <v>0</v>
      </c>
      <c r="BI173" s="142">
        <f>IF(U173="nulová",N173,0)</f>
        <v>0</v>
      </c>
      <c r="BJ173" s="17" t="s">
        <v>78</v>
      </c>
      <c r="BK173" s="142">
        <f>ROUND(L173*K173,2)</f>
        <v>0</v>
      </c>
      <c r="BL173" s="17" t="s">
        <v>191</v>
      </c>
      <c r="BM173" s="17" t="s">
        <v>291</v>
      </c>
    </row>
    <row r="174" spans="2:65" s="1" customFormat="1" ht="31.5" customHeight="1">
      <c r="B174" s="133"/>
      <c r="C174" s="134" t="s">
        <v>292</v>
      </c>
      <c r="D174" s="134" t="s">
        <v>129</v>
      </c>
      <c r="E174" s="135" t="s">
        <v>293</v>
      </c>
      <c r="F174" s="206" t="s">
        <v>294</v>
      </c>
      <c r="G174" s="206"/>
      <c r="H174" s="206"/>
      <c r="I174" s="206"/>
      <c r="J174" s="136" t="s">
        <v>166</v>
      </c>
      <c r="K174" s="137">
        <v>1.2999999999999999E-2</v>
      </c>
      <c r="L174" s="207"/>
      <c r="M174" s="207"/>
      <c r="N174" s="207">
        <f>ROUND(L174*K174,2)</f>
        <v>0</v>
      </c>
      <c r="O174" s="207"/>
      <c r="P174" s="207"/>
      <c r="Q174" s="207"/>
      <c r="R174" s="138"/>
      <c r="T174" s="139" t="s">
        <v>5</v>
      </c>
      <c r="U174" s="40" t="s">
        <v>35</v>
      </c>
      <c r="V174" s="140">
        <v>3.016</v>
      </c>
      <c r="W174" s="140">
        <f>V174*K174</f>
        <v>3.9208E-2</v>
      </c>
      <c r="X174" s="140">
        <v>0</v>
      </c>
      <c r="Y174" s="140">
        <f>X174*K174</f>
        <v>0</v>
      </c>
      <c r="Z174" s="140">
        <v>0</v>
      </c>
      <c r="AA174" s="141">
        <f>Z174*K174</f>
        <v>0</v>
      </c>
      <c r="AR174" s="17" t="s">
        <v>191</v>
      </c>
      <c r="AT174" s="17" t="s">
        <v>129</v>
      </c>
      <c r="AU174" s="17" t="s">
        <v>89</v>
      </c>
      <c r="AY174" s="17" t="s">
        <v>128</v>
      </c>
      <c r="BE174" s="142">
        <f>IF(U174="základní",N174,0)</f>
        <v>0</v>
      </c>
      <c r="BF174" s="142">
        <f>IF(U174="snížená",N174,0)</f>
        <v>0</v>
      </c>
      <c r="BG174" s="142">
        <f>IF(U174="zákl. přenesená",N174,0)</f>
        <v>0</v>
      </c>
      <c r="BH174" s="142">
        <f>IF(U174="sníž. přenesená",N174,0)</f>
        <v>0</v>
      </c>
      <c r="BI174" s="142">
        <f>IF(U174="nulová",N174,0)</f>
        <v>0</v>
      </c>
      <c r="BJ174" s="17" t="s">
        <v>78</v>
      </c>
      <c r="BK174" s="142">
        <f>ROUND(L174*K174,2)</f>
        <v>0</v>
      </c>
      <c r="BL174" s="17" t="s">
        <v>191</v>
      </c>
      <c r="BM174" s="17" t="s">
        <v>295</v>
      </c>
    </row>
    <row r="175" spans="2:65" s="1" customFormat="1" ht="31.5" customHeight="1">
      <c r="B175" s="133"/>
      <c r="C175" s="134" t="s">
        <v>296</v>
      </c>
      <c r="D175" s="134" t="s">
        <v>129</v>
      </c>
      <c r="E175" s="135" t="s">
        <v>297</v>
      </c>
      <c r="F175" s="206" t="s">
        <v>298</v>
      </c>
      <c r="G175" s="206"/>
      <c r="H175" s="206"/>
      <c r="I175" s="206"/>
      <c r="J175" s="136" t="s">
        <v>166</v>
      </c>
      <c r="K175" s="137">
        <v>1.2999999999999999E-2</v>
      </c>
      <c r="L175" s="207"/>
      <c r="M175" s="207"/>
      <c r="N175" s="207">
        <f>ROUND(L175*K175,2)</f>
        <v>0</v>
      </c>
      <c r="O175" s="207"/>
      <c r="P175" s="207"/>
      <c r="Q175" s="207"/>
      <c r="R175" s="138"/>
      <c r="T175" s="139" t="s">
        <v>5</v>
      </c>
      <c r="U175" s="40" t="s">
        <v>35</v>
      </c>
      <c r="V175" s="140">
        <v>1.39</v>
      </c>
      <c r="W175" s="140">
        <f>V175*K175</f>
        <v>1.8069999999999999E-2</v>
      </c>
      <c r="X175" s="140">
        <v>0</v>
      </c>
      <c r="Y175" s="140">
        <f>X175*K175</f>
        <v>0</v>
      </c>
      <c r="Z175" s="140">
        <v>0</v>
      </c>
      <c r="AA175" s="141">
        <f>Z175*K175</f>
        <v>0</v>
      </c>
      <c r="AR175" s="17" t="s">
        <v>191</v>
      </c>
      <c r="AT175" s="17" t="s">
        <v>129</v>
      </c>
      <c r="AU175" s="17" t="s">
        <v>89</v>
      </c>
      <c r="AY175" s="17" t="s">
        <v>128</v>
      </c>
      <c r="BE175" s="142">
        <f>IF(U175="základní",N175,0)</f>
        <v>0</v>
      </c>
      <c r="BF175" s="142">
        <f>IF(U175="snížená",N175,0)</f>
        <v>0</v>
      </c>
      <c r="BG175" s="142">
        <f>IF(U175="zákl. přenesená",N175,0)</f>
        <v>0</v>
      </c>
      <c r="BH175" s="142">
        <f>IF(U175="sníž. přenesená",N175,0)</f>
        <v>0</v>
      </c>
      <c r="BI175" s="142">
        <f>IF(U175="nulová",N175,0)</f>
        <v>0</v>
      </c>
      <c r="BJ175" s="17" t="s">
        <v>78</v>
      </c>
      <c r="BK175" s="142">
        <f>ROUND(L175*K175,2)</f>
        <v>0</v>
      </c>
      <c r="BL175" s="17" t="s">
        <v>191</v>
      </c>
      <c r="BM175" s="17" t="s">
        <v>299</v>
      </c>
    </row>
    <row r="176" spans="2:65" s="1" customFormat="1" ht="31.5" customHeight="1">
      <c r="B176" s="133"/>
      <c r="C176" s="134" t="s">
        <v>300</v>
      </c>
      <c r="D176" s="134" t="s">
        <v>129</v>
      </c>
      <c r="E176" s="135" t="s">
        <v>301</v>
      </c>
      <c r="F176" s="206" t="s">
        <v>302</v>
      </c>
      <c r="G176" s="206"/>
      <c r="H176" s="206"/>
      <c r="I176" s="206"/>
      <c r="J176" s="136" t="s">
        <v>166</v>
      </c>
      <c r="K176" s="137">
        <v>1.2999999999999999E-2</v>
      </c>
      <c r="L176" s="207"/>
      <c r="M176" s="207"/>
      <c r="N176" s="207">
        <f>ROUND(L176*K176,2)</f>
        <v>0</v>
      </c>
      <c r="O176" s="207"/>
      <c r="P176" s="207"/>
      <c r="Q176" s="207"/>
      <c r="R176" s="138"/>
      <c r="T176" s="139" t="s">
        <v>5</v>
      </c>
      <c r="U176" s="40" t="s">
        <v>35</v>
      </c>
      <c r="V176" s="140">
        <v>1.2729999999999999</v>
      </c>
      <c r="W176" s="140">
        <f>V176*K176</f>
        <v>1.6548999999999998E-2</v>
      </c>
      <c r="X176" s="140">
        <v>0</v>
      </c>
      <c r="Y176" s="140">
        <f>X176*K176</f>
        <v>0</v>
      </c>
      <c r="Z176" s="140">
        <v>0</v>
      </c>
      <c r="AA176" s="141">
        <f>Z176*K176</f>
        <v>0</v>
      </c>
      <c r="AR176" s="17" t="s">
        <v>191</v>
      </c>
      <c r="AT176" s="17" t="s">
        <v>129</v>
      </c>
      <c r="AU176" s="17" t="s">
        <v>89</v>
      </c>
      <c r="AY176" s="17" t="s">
        <v>128</v>
      </c>
      <c r="BE176" s="142">
        <f>IF(U176="základní",N176,0)</f>
        <v>0</v>
      </c>
      <c r="BF176" s="142">
        <f>IF(U176="snížená",N176,0)</f>
        <v>0</v>
      </c>
      <c r="BG176" s="142">
        <f>IF(U176="zákl. přenesená",N176,0)</f>
        <v>0</v>
      </c>
      <c r="BH176" s="142">
        <f>IF(U176="sníž. přenesená",N176,0)</f>
        <v>0</v>
      </c>
      <c r="BI176" s="142">
        <f>IF(U176="nulová",N176,0)</f>
        <v>0</v>
      </c>
      <c r="BJ176" s="17" t="s">
        <v>78</v>
      </c>
      <c r="BK176" s="142">
        <f>ROUND(L176*K176,2)</f>
        <v>0</v>
      </c>
      <c r="BL176" s="17" t="s">
        <v>191</v>
      </c>
      <c r="BM176" s="17" t="s">
        <v>303</v>
      </c>
    </row>
    <row r="177" spans="2:65" s="9" customFormat="1" ht="29.85" customHeight="1">
      <c r="B177" s="122"/>
      <c r="C177" s="123"/>
      <c r="D177" s="132" t="s">
        <v>109</v>
      </c>
      <c r="E177" s="132"/>
      <c r="F177" s="132"/>
      <c r="G177" s="132"/>
      <c r="H177" s="132"/>
      <c r="I177" s="132"/>
      <c r="J177" s="132"/>
      <c r="K177" s="132"/>
      <c r="L177" s="132"/>
      <c r="M177" s="132"/>
      <c r="N177" s="216">
        <f>BK177</f>
        <v>0</v>
      </c>
      <c r="O177" s="217"/>
      <c r="P177" s="217"/>
      <c r="Q177" s="217"/>
      <c r="R177" s="125"/>
      <c r="T177" s="126"/>
      <c r="U177" s="123"/>
      <c r="V177" s="123"/>
      <c r="W177" s="127">
        <f>SUM(W178:W182)</f>
        <v>69.14953100000001</v>
      </c>
      <c r="X177" s="123"/>
      <c r="Y177" s="127">
        <f>SUM(Y178:Y182)</f>
        <v>0.56940000000000002</v>
      </c>
      <c r="Z177" s="123"/>
      <c r="AA177" s="128">
        <f>SUM(AA178:AA182)</f>
        <v>0.70650000000000002</v>
      </c>
      <c r="AR177" s="129" t="s">
        <v>89</v>
      </c>
      <c r="AT177" s="130" t="s">
        <v>69</v>
      </c>
      <c r="AU177" s="130" t="s">
        <v>78</v>
      </c>
      <c r="AY177" s="129" t="s">
        <v>128</v>
      </c>
      <c r="BK177" s="131">
        <f>SUM(BK178:BK182)</f>
        <v>0</v>
      </c>
    </row>
    <row r="178" spans="2:65" s="1" customFormat="1" ht="31.5" customHeight="1">
      <c r="B178" s="133"/>
      <c r="C178" s="134" t="s">
        <v>304</v>
      </c>
      <c r="D178" s="134" t="s">
        <v>129</v>
      </c>
      <c r="E178" s="135" t="s">
        <v>305</v>
      </c>
      <c r="F178" s="206" t="s">
        <v>306</v>
      </c>
      <c r="G178" s="206"/>
      <c r="H178" s="206"/>
      <c r="I178" s="206"/>
      <c r="J178" s="136" t="s">
        <v>202</v>
      </c>
      <c r="K178" s="137">
        <v>450</v>
      </c>
      <c r="L178" s="207"/>
      <c r="M178" s="207"/>
      <c r="N178" s="207">
        <f>ROUND(L178*K178,2)</f>
        <v>0</v>
      </c>
      <c r="O178" s="207"/>
      <c r="P178" s="207"/>
      <c r="Q178" s="207"/>
      <c r="R178" s="138"/>
      <c r="T178" s="139" t="s">
        <v>5</v>
      </c>
      <c r="U178" s="40" t="s">
        <v>35</v>
      </c>
      <c r="V178" s="140">
        <v>0.15</v>
      </c>
      <c r="W178" s="140">
        <f>V178*K178</f>
        <v>67.5</v>
      </c>
      <c r="X178" s="140">
        <v>9.8999999999999999E-4</v>
      </c>
      <c r="Y178" s="140">
        <f>X178*K178</f>
        <v>0.44550000000000001</v>
      </c>
      <c r="Z178" s="140">
        <v>1.57E-3</v>
      </c>
      <c r="AA178" s="141">
        <f>Z178*K178</f>
        <v>0.70650000000000002</v>
      </c>
      <c r="AR178" s="17" t="s">
        <v>191</v>
      </c>
      <c r="AT178" s="17" t="s">
        <v>129</v>
      </c>
      <c r="AU178" s="17" t="s">
        <v>89</v>
      </c>
      <c r="AY178" s="17" t="s">
        <v>128</v>
      </c>
      <c r="BE178" s="142">
        <f>IF(U178="základní",N178,0)</f>
        <v>0</v>
      </c>
      <c r="BF178" s="142">
        <f>IF(U178="snížená",N178,0)</f>
        <v>0</v>
      </c>
      <c r="BG178" s="142">
        <f>IF(U178="zákl. přenesená",N178,0)</f>
        <v>0</v>
      </c>
      <c r="BH178" s="142">
        <f>IF(U178="sníž. přenesená",N178,0)</f>
        <v>0</v>
      </c>
      <c r="BI178" s="142">
        <f>IF(U178="nulová",N178,0)</f>
        <v>0</v>
      </c>
      <c r="BJ178" s="17" t="s">
        <v>78</v>
      </c>
      <c r="BK178" s="142">
        <f>ROUND(L178*K178,2)</f>
        <v>0</v>
      </c>
      <c r="BL178" s="17" t="s">
        <v>191</v>
      </c>
      <c r="BM178" s="17" t="s">
        <v>307</v>
      </c>
    </row>
    <row r="179" spans="2:65" s="1" customFormat="1" ht="22.5" customHeight="1">
      <c r="B179" s="133"/>
      <c r="C179" s="143" t="s">
        <v>308</v>
      </c>
      <c r="D179" s="143" t="s">
        <v>244</v>
      </c>
      <c r="E179" s="144" t="s">
        <v>309</v>
      </c>
      <c r="F179" s="208" t="s">
        <v>310</v>
      </c>
      <c r="G179" s="208"/>
      <c r="H179" s="208"/>
      <c r="I179" s="208"/>
      <c r="J179" s="145" t="s">
        <v>132</v>
      </c>
      <c r="K179" s="146">
        <v>10.5</v>
      </c>
      <c r="L179" s="209"/>
      <c r="M179" s="209"/>
      <c r="N179" s="209">
        <f>ROUND(L179*K179,2)</f>
        <v>0</v>
      </c>
      <c r="O179" s="207"/>
      <c r="P179" s="207"/>
      <c r="Q179" s="207"/>
      <c r="R179" s="138"/>
      <c r="T179" s="139" t="s">
        <v>5</v>
      </c>
      <c r="U179" s="40" t="s">
        <v>35</v>
      </c>
      <c r="V179" s="140">
        <v>0</v>
      </c>
      <c r="W179" s="140">
        <f>V179*K179</f>
        <v>0</v>
      </c>
      <c r="X179" s="140">
        <v>1.18E-2</v>
      </c>
      <c r="Y179" s="140">
        <f>X179*K179</f>
        <v>0.1239</v>
      </c>
      <c r="Z179" s="140">
        <v>0</v>
      </c>
      <c r="AA179" s="141">
        <f>Z179*K179</f>
        <v>0</v>
      </c>
      <c r="AR179" s="17" t="s">
        <v>247</v>
      </c>
      <c r="AT179" s="17" t="s">
        <v>244</v>
      </c>
      <c r="AU179" s="17" t="s">
        <v>89</v>
      </c>
      <c r="AY179" s="17" t="s">
        <v>128</v>
      </c>
      <c r="BE179" s="142">
        <f>IF(U179="základní",N179,0)</f>
        <v>0</v>
      </c>
      <c r="BF179" s="142">
        <f>IF(U179="snížená",N179,0)</f>
        <v>0</v>
      </c>
      <c r="BG179" s="142">
        <f>IF(U179="zákl. přenesená",N179,0)</f>
        <v>0</v>
      </c>
      <c r="BH179" s="142">
        <f>IF(U179="sníž. přenesená",N179,0)</f>
        <v>0</v>
      </c>
      <c r="BI179" s="142">
        <f>IF(U179="nulová",N179,0)</f>
        <v>0</v>
      </c>
      <c r="BJ179" s="17" t="s">
        <v>78</v>
      </c>
      <c r="BK179" s="142">
        <f>ROUND(L179*K179,2)</f>
        <v>0</v>
      </c>
      <c r="BL179" s="17" t="s">
        <v>191</v>
      </c>
      <c r="BM179" s="17" t="s">
        <v>311</v>
      </c>
    </row>
    <row r="180" spans="2:65" s="1" customFormat="1" ht="31.5" customHeight="1">
      <c r="B180" s="133"/>
      <c r="C180" s="134" t="s">
        <v>312</v>
      </c>
      <c r="D180" s="134" t="s">
        <v>129</v>
      </c>
      <c r="E180" s="135" t="s">
        <v>313</v>
      </c>
      <c r="F180" s="206" t="s">
        <v>314</v>
      </c>
      <c r="G180" s="206"/>
      <c r="H180" s="206"/>
      <c r="I180" s="206"/>
      <c r="J180" s="136" t="s">
        <v>166</v>
      </c>
      <c r="K180" s="137">
        <v>0.56899999999999995</v>
      </c>
      <c r="L180" s="207"/>
      <c r="M180" s="207"/>
      <c r="N180" s="207">
        <f>ROUND(L180*K180,2)</f>
        <v>0</v>
      </c>
      <c r="O180" s="207"/>
      <c r="P180" s="207"/>
      <c r="Q180" s="207"/>
      <c r="R180" s="138"/>
      <c r="T180" s="139" t="s">
        <v>5</v>
      </c>
      <c r="U180" s="40" t="s">
        <v>35</v>
      </c>
      <c r="V180" s="140">
        <v>1.3049999999999999</v>
      </c>
      <c r="W180" s="140">
        <f>V180*K180</f>
        <v>0.7425449999999999</v>
      </c>
      <c r="X180" s="140">
        <v>0</v>
      </c>
      <c r="Y180" s="140">
        <f>X180*K180</f>
        <v>0</v>
      </c>
      <c r="Z180" s="140">
        <v>0</v>
      </c>
      <c r="AA180" s="141">
        <f>Z180*K180</f>
        <v>0</v>
      </c>
      <c r="AR180" s="17" t="s">
        <v>191</v>
      </c>
      <c r="AT180" s="17" t="s">
        <v>129</v>
      </c>
      <c r="AU180" s="17" t="s">
        <v>89</v>
      </c>
      <c r="AY180" s="17" t="s">
        <v>128</v>
      </c>
      <c r="BE180" s="142">
        <f>IF(U180="základní",N180,0)</f>
        <v>0</v>
      </c>
      <c r="BF180" s="142">
        <f>IF(U180="snížená",N180,0)</f>
        <v>0</v>
      </c>
      <c r="BG180" s="142">
        <f>IF(U180="zákl. přenesená",N180,0)</f>
        <v>0</v>
      </c>
      <c r="BH180" s="142">
        <f>IF(U180="sníž. přenesená",N180,0)</f>
        <v>0</v>
      </c>
      <c r="BI180" s="142">
        <f>IF(U180="nulová",N180,0)</f>
        <v>0</v>
      </c>
      <c r="BJ180" s="17" t="s">
        <v>78</v>
      </c>
      <c r="BK180" s="142">
        <f>ROUND(L180*K180,2)</f>
        <v>0</v>
      </c>
      <c r="BL180" s="17" t="s">
        <v>191</v>
      </c>
      <c r="BM180" s="17" t="s">
        <v>315</v>
      </c>
    </row>
    <row r="181" spans="2:65" s="1" customFormat="1" ht="31.5" customHeight="1">
      <c r="B181" s="133"/>
      <c r="C181" s="134" t="s">
        <v>316</v>
      </c>
      <c r="D181" s="134" t="s">
        <v>129</v>
      </c>
      <c r="E181" s="135" t="s">
        <v>317</v>
      </c>
      <c r="F181" s="206" t="s">
        <v>318</v>
      </c>
      <c r="G181" s="206"/>
      <c r="H181" s="206"/>
      <c r="I181" s="206"/>
      <c r="J181" s="136" t="s">
        <v>166</v>
      </c>
      <c r="K181" s="137">
        <v>0.56899999999999995</v>
      </c>
      <c r="L181" s="207"/>
      <c r="M181" s="207"/>
      <c r="N181" s="207">
        <f>ROUND(L181*K181,2)</f>
        <v>0</v>
      </c>
      <c r="O181" s="207"/>
      <c r="P181" s="207"/>
      <c r="Q181" s="207"/>
      <c r="R181" s="138"/>
      <c r="T181" s="139" t="s">
        <v>5</v>
      </c>
      <c r="U181" s="40" t="s">
        <v>35</v>
      </c>
      <c r="V181" s="140">
        <v>1.1399999999999999</v>
      </c>
      <c r="W181" s="140">
        <f>V181*K181</f>
        <v>0.6486599999999999</v>
      </c>
      <c r="X181" s="140">
        <v>0</v>
      </c>
      <c r="Y181" s="140">
        <f>X181*K181</f>
        <v>0</v>
      </c>
      <c r="Z181" s="140">
        <v>0</v>
      </c>
      <c r="AA181" s="141">
        <f>Z181*K181</f>
        <v>0</v>
      </c>
      <c r="AR181" s="17" t="s">
        <v>191</v>
      </c>
      <c r="AT181" s="17" t="s">
        <v>129</v>
      </c>
      <c r="AU181" s="17" t="s">
        <v>89</v>
      </c>
      <c r="AY181" s="17" t="s">
        <v>128</v>
      </c>
      <c r="BE181" s="142">
        <f>IF(U181="základní",N181,0)</f>
        <v>0</v>
      </c>
      <c r="BF181" s="142">
        <f>IF(U181="snížená",N181,0)</f>
        <v>0</v>
      </c>
      <c r="BG181" s="142">
        <f>IF(U181="zákl. přenesená",N181,0)</f>
        <v>0</v>
      </c>
      <c r="BH181" s="142">
        <f>IF(U181="sníž. přenesená",N181,0)</f>
        <v>0</v>
      </c>
      <c r="BI181" s="142">
        <f>IF(U181="nulová",N181,0)</f>
        <v>0</v>
      </c>
      <c r="BJ181" s="17" t="s">
        <v>78</v>
      </c>
      <c r="BK181" s="142">
        <f>ROUND(L181*K181,2)</f>
        <v>0</v>
      </c>
      <c r="BL181" s="17" t="s">
        <v>191</v>
      </c>
      <c r="BM181" s="17" t="s">
        <v>319</v>
      </c>
    </row>
    <row r="182" spans="2:65" s="1" customFormat="1" ht="31.5" customHeight="1">
      <c r="B182" s="133"/>
      <c r="C182" s="134" t="s">
        <v>320</v>
      </c>
      <c r="D182" s="134" t="s">
        <v>129</v>
      </c>
      <c r="E182" s="135" t="s">
        <v>321</v>
      </c>
      <c r="F182" s="206" t="s">
        <v>322</v>
      </c>
      <c r="G182" s="206"/>
      <c r="H182" s="206"/>
      <c r="I182" s="206"/>
      <c r="J182" s="136" t="s">
        <v>166</v>
      </c>
      <c r="K182" s="137">
        <v>0.56899999999999995</v>
      </c>
      <c r="L182" s="207"/>
      <c r="M182" s="207"/>
      <c r="N182" s="207">
        <f>ROUND(L182*K182,2)</f>
        <v>0</v>
      </c>
      <c r="O182" s="207"/>
      <c r="P182" s="207"/>
      <c r="Q182" s="207"/>
      <c r="R182" s="138"/>
      <c r="T182" s="139" t="s">
        <v>5</v>
      </c>
      <c r="U182" s="40" t="s">
        <v>35</v>
      </c>
      <c r="V182" s="140">
        <v>0.45400000000000001</v>
      </c>
      <c r="W182" s="140">
        <f>V182*K182</f>
        <v>0.258326</v>
      </c>
      <c r="X182" s="140">
        <v>0</v>
      </c>
      <c r="Y182" s="140">
        <f>X182*K182</f>
        <v>0</v>
      </c>
      <c r="Z182" s="140">
        <v>0</v>
      </c>
      <c r="AA182" s="141">
        <f>Z182*K182</f>
        <v>0</v>
      </c>
      <c r="AR182" s="17" t="s">
        <v>191</v>
      </c>
      <c r="AT182" s="17" t="s">
        <v>129</v>
      </c>
      <c r="AU182" s="17" t="s">
        <v>89</v>
      </c>
      <c r="AY182" s="17" t="s">
        <v>128</v>
      </c>
      <c r="BE182" s="142">
        <f>IF(U182="základní",N182,0)</f>
        <v>0</v>
      </c>
      <c r="BF182" s="142">
        <f>IF(U182="snížená",N182,0)</f>
        <v>0</v>
      </c>
      <c r="BG182" s="142">
        <f>IF(U182="zákl. přenesená",N182,0)</f>
        <v>0</v>
      </c>
      <c r="BH182" s="142">
        <f>IF(U182="sníž. přenesená",N182,0)</f>
        <v>0</v>
      </c>
      <c r="BI182" s="142">
        <f>IF(U182="nulová",N182,0)</f>
        <v>0</v>
      </c>
      <c r="BJ182" s="17" t="s">
        <v>78</v>
      </c>
      <c r="BK182" s="142">
        <f>ROUND(L182*K182,2)</f>
        <v>0</v>
      </c>
      <c r="BL182" s="17" t="s">
        <v>191</v>
      </c>
      <c r="BM182" s="17" t="s">
        <v>323</v>
      </c>
    </row>
    <row r="183" spans="2:65" s="9" customFormat="1" ht="37.35" customHeight="1">
      <c r="B183" s="122"/>
      <c r="C183" s="123"/>
      <c r="D183" s="124" t="s">
        <v>110</v>
      </c>
      <c r="E183" s="124"/>
      <c r="F183" s="124"/>
      <c r="G183" s="124"/>
      <c r="H183" s="124"/>
      <c r="I183" s="124"/>
      <c r="J183" s="124"/>
      <c r="K183" s="124"/>
      <c r="L183" s="124"/>
      <c r="M183" s="124"/>
      <c r="N183" s="218">
        <f>BK183</f>
        <v>0</v>
      </c>
      <c r="O183" s="219"/>
      <c r="P183" s="219"/>
      <c r="Q183" s="219"/>
      <c r="R183" s="125"/>
      <c r="T183" s="126"/>
      <c r="U183" s="123"/>
      <c r="V183" s="123"/>
      <c r="W183" s="127">
        <f>W184+W186</f>
        <v>0</v>
      </c>
      <c r="X183" s="123"/>
      <c r="Y183" s="127">
        <f>Y184+Y186</f>
        <v>0</v>
      </c>
      <c r="Z183" s="123"/>
      <c r="AA183" s="128">
        <f>AA184+AA186</f>
        <v>0</v>
      </c>
      <c r="AR183" s="129" t="s">
        <v>146</v>
      </c>
      <c r="AT183" s="130" t="s">
        <v>69</v>
      </c>
      <c r="AU183" s="130" t="s">
        <v>70</v>
      </c>
      <c r="AY183" s="129" t="s">
        <v>128</v>
      </c>
      <c r="BK183" s="131">
        <f>BK184+BK186</f>
        <v>0</v>
      </c>
    </row>
    <row r="184" spans="2:65" s="9" customFormat="1" ht="19.899999999999999" customHeight="1">
      <c r="B184" s="122"/>
      <c r="C184" s="123"/>
      <c r="D184" s="132" t="s">
        <v>111</v>
      </c>
      <c r="E184" s="132"/>
      <c r="F184" s="132"/>
      <c r="G184" s="132"/>
      <c r="H184" s="132"/>
      <c r="I184" s="132"/>
      <c r="J184" s="132"/>
      <c r="K184" s="132"/>
      <c r="L184" s="132"/>
      <c r="M184" s="132"/>
      <c r="N184" s="214">
        <f>BK184</f>
        <v>0</v>
      </c>
      <c r="O184" s="215"/>
      <c r="P184" s="215"/>
      <c r="Q184" s="215"/>
      <c r="R184" s="125"/>
      <c r="T184" s="126"/>
      <c r="U184" s="123"/>
      <c r="V184" s="123"/>
      <c r="W184" s="127">
        <f>W185</f>
        <v>0</v>
      </c>
      <c r="X184" s="123"/>
      <c r="Y184" s="127">
        <f>Y185</f>
        <v>0</v>
      </c>
      <c r="Z184" s="123"/>
      <c r="AA184" s="128">
        <f>AA185</f>
        <v>0</v>
      </c>
      <c r="AR184" s="129" t="s">
        <v>146</v>
      </c>
      <c r="AT184" s="130" t="s">
        <v>69</v>
      </c>
      <c r="AU184" s="130" t="s">
        <v>78</v>
      </c>
      <c r="AY184" s="129" t="s">
        <v>128</v>
      </c>
      <c r="BK184" s="131">
        <f>BK185</f>
        <v>0</v>
      </c>
    </row>
    <row r="185" spans="2:65" s="1" customFormat="1" ht="22.5" customHeight="1">
      <c r="B185" s="133"/>
      <c r="C185" s="134" t="s">
        <v>324</v>
      </c>
      <c r="D185" s="134" t="s">
        <v>129</v>
      </c>
      <c r="E185" s="135" t="s">
        <v>325</v>
      </c>
      <c r="F185" s="206" t="s">
        <v>326</v>
      </c>
      <c r="G185" s="206"/>
      <c r="H185" s="206"/>
      <c r="I185" s="206"/>
      <c r="J185" s="136" t="s">
        <v>327</v>
      </c>
      <c r="K185" s="137">
        <v>40</v>
      </c>
      <c r="L185" s="207"/>
      <c r="M185" s="207"/>
      <c r="N185" s="207">
        <f>ROUND(L185*K185,2)</f>
        <v>0</v>
      </c>
      <c r="O185" s="207"/>
      <c r="P185" s="207"/>
      <c r="Q185" s="207"/>
      <c r="R185" s="138"/>
      <c r="T185" s="139" t="s">
        <v>5</v>
      </c>
      <c r="U185" s="40" t="s">
        <v>35</v>
      </c>
      <c r="V185" s="140">
        <v>0</v>
      </c>
      <c r="W185" s="140">
        <f>V185*K185</f>
        <v>0</v>
      </c>
      <c r="X185" s="140">
        <v>0</v>
      </c>
      <c r="Y185" s="140">
        <f>X185*K185</f>
        <v>0</v>
      </c>
      <c r="Z185" s="140">
        <v>0</v>
      </c>
      <c r="AA185" s="141">
        <f>Z185*K185</f>
        <v>0</v>
      </c>
      <c r="AR185" s="17" t="s">
        <v>328</v>
      </c>
      <c r="AT185" s="17" t="s">
        <v>129</v>
      </c>
      <c r="AU185" s="17" t="s">
        <v>89</v>
      </c>
      <c r="AY185" s="17" t="s">
        <v>128</v>
      </c>
      <c r="BE185" s="142">
        <f>IF(U185="základní",N185,0)</f>
        <v>0</v>
      </c>
      <c r="BF185" s="142">
        <f>IF(U185="snížená",N185,0)</f>
        <v>0</v>
      </c>
      <c r="BG185" s="142">
        <f>IF(U185="zákl. přenesená",N185,0)</f>
        <v>0</v>
      </c>
      <c r="BH185" s="142">
        <f>IF(U185="sníž. přenesená",N185,0)</f>
        <v>0</v>
      </c>
      <c r="BI185" s="142">
        <f>IF(U185="nulová",N185,0)</f>
        <v>0</v>
      </c>
      <c r="BJ185" s="17" t="s">
        <v>78</v>
      </c>
      <c r="BK185" s="142">
        <f>ROUND(L185*K185,2)</f>
        <v>0</v>
      </c>
      <c r="BL185" s="17" t="s">
        <v>328</v>
      </c>
      <c r="BM185" s="17" t="s">
        <v>329</v>
      </c>
    </row>
    <row r="186" spans="2:65" s="9" customFormat="1" ht="29.85" customHeight="1">
      <c r="B186" s="122"/>
      <c r="C186" s="123"/>
      <c r="D186" s="132" t="s">
        <v>112</v>
      </c>
      <c r="E186" s="132"/>
      <c r="F186" s="132"/>
      <c r="G186" s="132"/>
      <c r="H186" s="132"/>
      <c r="I186" s="132"/>
      <c r="J186" s="132"/>
      <c r="K186" s="132"/>
      <c r="L186" s="132"/>
      <c r="M186" s="132"/>
      <c r="N186" s="216">
        <f>BK186</f>
        <v>0</v>
      </c>
      <c r="O186" s="217"/>
      <c r="P186" s="217"/>
      <c r="Q186" s="217"/>
      <c r="R186" s="125"/>
      <c r="T186" s="126"/>
      <c r="U186" s="123"/>
      <c r="V186" s="123"/>
      <c r="W186" s="127">
        <f>W187</f>
        <v>0</v>
      </c>
      <c r="X186" s="123"/>
      <c r="Y186" s="127">
        <f>Y187</f>
        <v>0</v>
      </c>
      <c r="Z186" s="123"/>
      <c r="AA186" s="128">
        <f>AA187</f>
        <v>0</v>
      </c>
      <c r="AR186" s="129" t="s">
        <v>146</v>
      </c>
      <c r="AT186" s="130" t="s">
        <v>69</v>
      </c>
      <c r="AU186" s="130" t="s">
        <v>78</v>
      </c>
      <c r="AY186" s="129" t="s">
        <v>128</v>
      </c>
      <c r="BK186" s="131">
        <f>BK187</f>
        <v>0</v>
      </c>
    </row>
    <row r="187" spans="2:65" s="1" customFormat="1" ht="22.5" customHeight="1">
      <c r="B187" s="133"/>
      <c r="C187" s="134" t="s">
        <v>330</v>
      </c>
      <c r="D187" s="134" t="s">
        <v>129</v>
      </c>
      <c r="E187" s="135" t="s">
        <v>331</v>
      </c>
      <c r="F187" s="206" t="s">
        <v>332</v>
      </c>
      <c r="G187" s="206"/>
      <c r="H187" s="206"/>
      <c r="I187" s="206"/>
      <c r="J187" s="136" t="s">
        <v>327</v>
      </c>
      <c r="K187" s="137">
        <v>90</v>
      </c>
      <c r="L187" s="207"/>
      <c r="M187" s="207"/>
      <c r="N187" s="207">
        <f>ROUND(L187*K187,2)</f>
        <v>0</v>
      </c>
      <c r="O187" s="207"/>
      <c r="P187" s="207"/>
      <c r="Q187" s="207"/>
      <c r="R187" s="138"/>
      <c r="T187" s="139" t="s">
        <v>5</v>
      </c>
      <c r="U187" s="147" t="s">
        <v>35</v>
      </c>
      <c r="V187" s="148">
        <v>0</v>
      </c>
      <c r="W187" s="148">
        <f>V187*K187</f>
        <v>0</v>
      </c>
      <c r="X187" s="148">
        <v>0</v>
      </c>
      <c r="Y187" s="148">
        <f>X187*K187</f>
        <v>0</v>
      </c>
      <c r="Z187" s="148">
        <v>0</v>
      </c>
      <c r="AA187" s="149">
        <f>Z187*K187</f>
        <v>0</v>
      </c>
      <c r="AR187" s="17" t="s">
        <v>328</v>
      </c>
      <c r="AT187" s="17" t="s">
        <v>129</v>
      </c>
      <c r="AU187" s="17" t="s">
        <v>89</v>
      </c>
      <c r="AY187" s="17" t="s">
        <v>128</v>
      </c>
      <c r="BE187" s="142">
        <f>IF(U187="základní",N187,0)</f>
        <v>0</v>
      </c>
      <c r="BF187" s="142">
        <f>IF(U187="snížená",N187,0)</f>
        <v>0</v>
      </c>
      <c r="BG187" s="142">
        <f>IF(U187="zákl. přenesená",N187,0)</f>
        <v>0</v>
      </c>
      <c r="BH187" s="142">
        <f>IF(U187="sníž. přenesená",N187,0)</f>
        <v>0</v>
      </c>
      <c r="BI187" s="142">
        <f>IF(U187="nulová",N187,0)</f>
        <v>0</v>
      </c>
      <c r="BJ187" s="17" t="s">
        <v>78</v>
      </c>
      <c r="BK187" s="142">
        <f>ROUND(L187*K187,2)</f>
        <v>0</v>
      </c>
      <c r="BL187" s="17" t="s">
        <v>328</v>
      </c>
      <c r="BM187" s="17" t="s">
        <v>333</v>
      </c>
    </row>
    <row r="188" spans="2:65" s="1" customFormat="1" ht="6.95" customHeight="1"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7"/>
    </row>
  </sheetData>
  <mergeCells count="229">
    <mergeCell ref="H1:K1"/>
    <mergeCell ref="S2:AC2"/>
    <mergeCell ref="F187:I187"/>
    <mergeCell ref="L187:M187"/>
    <mergeCell ref="N187:Q187"/>
    <mergeCell ref="N123:Q123"/>
    <mergeCell ref="N124:Q124"/>
    <mergeCell ref="N125:Q125"/>
    <mergeCell ref="N127:Q127"/>
    <mergeCell ref="N129:Q129"/>
    <mergeCell ref="N136:Q136"/>
    <mergeCell ref="N142:Q142"/>
    <mergeCell ref="N145:Q145"/>
    <mergeCell ref="N146:Q146"/>
    <mergeCell ref="N168:Q168"/>
    <mergeCell ref="N171:Q171"/>
    <mergeCell ref="N177:Q177"/>
    <mergeCell ref="N183:Q183"/>
    <mergeCell ref="N184:Q184"/>
    <mergeCell ref="N186:Q186"/>
    <mergeCell ref="F181:I181"/>
    <mergeCell ref="L181:M181"/>
    <mergeCell ref="N181:Q181"/>
    <mergeCell ref="F182:I182"/>
    <mergeCell ref="L182:M182"/>
    <mergeCell ref="N182:Q182"/>
    <mergeCell ref="F185:I185"/>
    <mergeCell ref="L185:M185"/>
    <mergeCell ref="N185:Q185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0:I170"/>
    <mergeCell ref="L170:M170"/>
    <mergeCell ref="N170:Q170"/>
    <mergeCell ref="F172:I172"/>
    <mergeCell ref="L172:M172"/>
    <mergeCell ref="N172:Q172"/>
    <mergeCell ref="F173:I173"/>
    <mergeCell ref="L173:M173"/>
    <mergeCell ref="N173:Q173"/>
    <mergeCell ref="F166:I166"/>
    <mergeCell ref="L166:M166"/>
    <mergeCell ref="N166:Q166"/>
    <mergeCell ref="F167:I167"/>
    <mergeCell ref="L167:M167"/>
    <mergeCell ref="N167:Q167"/>
    <mergeCell ref="F169:I169"/>
    <mergeCell ref="L169:M169"/>
    <mergeCell ref="N169:Q169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4:I144"/>
    <mergeCell ref="L144:M144"/>
    <mergeCell ref="N144:Q144"/>
    <mergeCell ref="F147:I147"/>
    <mergeCell ref="L147:M147"/>
    <mergeCell ref="N147:Q147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Oprava rozvodu vody</vt:lpstr>
      <vt:lpstr>'001 - Oprava rozvodu vody'!Názvy_tisku</vt:lpstr>
      <vt:lpstr>'Rekapitulace stavby'!Názvy_tisku</vt:lpstr>
      <vt:lpstr>'001 - Oprava rozvodu vody'!Oblast_tisku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DESKTOP-G7PPC16\Martin</dc:creator>
  <cp:lastModifiedBy>Balvarová Nikol Ing.</cp:lastModifiedBy>
  <dcterms:created xsi:type="dcterms:W3CDTF">2017-11-16T16:58:40Z</dcterms:created>
  <dcterms:modified xsi:type="dcterms:W3CDTF">2017-12-04T11:52:49Z</dcterms:modified>
</cp:coreProperties>
</file>