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970" windowHeight="7590" tabRatio="729"/>
  </bookViews>
  <sheets>
    <sheet name="Rekapitulace stavby" sheetId="1" r:id="rId1"/>
    <sheet name="1-133-17 - Stavební úprav..." sheetId="2" r:id="rId2"/>
    <sheet name="ZTI" sheetId="6" r:id="rId3"/>
    <sheet name="Elektroinstalace" sheetId="5" r:id="rId4"/>
    <sheet name="VRN - Vedlejší rozpočtové..." sheetId="3" r:id="rId5"/>
    <sheet name="Pokyny pro vyplnění" sheetId="4" r:id="rId6"/>
  </sheets>
  <definedNames>
    <definedName name="_xlnm._FilterDatabase" localSheetId="1" hidden="1">'1-133-17 - Stavební úprav...'!$C$88:$K$971</definedName>
    <definedName name="_xlnm._FilterDatabase" localSheetId="4" hidden="1">'VRN - Vedlejší rozpočtové...'!$C$80:$K$91</definedName>
    <definedName name="_xlnm.Print_Titles" localSheetId="1">'1-133-17 - Stavební úprav...'!$88:$88</definedName>
    <definedName name="_xlnm.Print_Titles" localSheetId="0">'Rekapitulace stavby'!$49:$49</definedName>
    <definedName name="_xlnm.Print_Titles" localSheetId="4">'VRN - Vedlejší rozpočtové...'!$80:$80</definedName>
    <definedName name="_xlnm.Print_Area" localSheetId="1">'1-133-17 - Stavební úprav...'!$C$4:$J$34,'1-133-17 - Stavební úprav...'!$C$40:$J$72,'1-133-17 - Stavební úprav...'!$C$78:$K$971</definedName>
    <definedName name="_xlnm.Print_Area" localSheetId="3">Elektroinstalace!$A$1:$G$69</definedName>
    <definedName name="_xlnm.Print_Area" localSheetId="5">'Pokyny pro vyplnění'!$B$2:$K$69,'Pokyny pro vyplnění'!$B$72:$K$116,'Pokyny pro vyplnění'!$B$119:$K$192,'Pokyny pro vyplnění'!$B$196:$K$216</definedName>
    <definedName name="_xlnm.Print_Area" localSheetId="0">'Rekapitulace stavby'!$D$4:$AO$33,'Rekapitulace stavby'!$C$39:$AQ$54</definedName>
    <definedName name="_xlnm.Print_Area" localSheetId="4">'VRN - Vedlejší rozpočtové...'!$C$4:$J$36,'VRN - Vedlejší rozpočtové...'!$C$42:$K$62,'VRN - Vedlejší rozpočtové...'!$C$68:$K$91</definedName>
  </definedNames>
  <calcPr calcId="162913"/>
</workbook>
</file>

<file path=xl/calcChain.xml><?xml version="1.0" encoding="utf-8"?>
<calcChain xmlns="http://schemas.openxmlformats.org/spreadsheetml/2006/main">
  <c r="J103" i="6"/>
  <c r="I103"/>
  <c r="K103" s="1"/>
  <c r="G103"/>
  <c r="J102"/>
  <c r="I102"/>
  <c r="G102"/>
  <c r="J99"/>
  <c r="I99"/>
  <c r="G99"/>
  <c r="J98"/>
  <c r="I98"/>
  <c r="G98"/>
  <c r="J97"/>
  <c r="I97"/>
  <c r="G97"/>
  <c r="K97" s="1"/>
  <c r="J96"/>
  <c r="I96"/>
  <c r="G96"/>
  <c r="K96" s="1"/>
  <c r="J95"/>
  <c r="I95"/>
  <c r="G95"/>
  <c r="J94"/>
  <c r="I94"/>
  <c r="G94"/>
  <c r="J93"/>
  <c r="I93"/>
  <c r="G93"/>
  <c r="K93" s="1"/>
  <c r="J92"/>
  <c r="I92"/>
  <c r="G92"/>
  <c r="K92" s="1"/>
  <c r="J91"/>
  <c r="I91"/>
  <c r="G91"/>
  <c r="J90"/>
  <c r="I90"/>
  <c r="G90"/>
  <c r="J87"/>
  <c r="I87"/>
  <c r="G87"/>
  <c r="J86"/>
  <c r="I86"/>
  <c r="G86"/>
  <c r="J85"/>
  <c r="I85"/>
  <c r="G85"/>
  <c r="K85" s="1"/>
  <c r="J84"/>
  <c r="I84"/>
  <c r="G84"/>
  <c r="K84" s="1"/>
  <c r="J83"/>
  <c r="I83"/>
  <c r="G83"/>
  <c r="J82"/>
  <c r="I82"/>
  <c r="G82"/>
  <c r="J81"/>
  <c r="I81"/>
  <c r="G81"/>
  <c r="K81" s="1"/>
  <c r="J80"/>
  <c r="I80"/>
  <c r="G80"/>
  <c r="K80" s="1"/>
  <c r="J79"/>
  <c r="I79"/>
  <c r="G79"/>
  <c r="J76"/>
  <c r="I76"/>
  <c r="K76" s="1"/>
  <c r="G76"/>
  <c r="J75"/>
  <c r="I75"/>
  <c r="G75"/>
  <c r="J74"/>
  <c r="I74"/>
  <c r="G74"/>
  <c r="K74" s="1"/>
  <c r="J73"/>
  <c r="I73"/>
  <c r="G73"/>
  <c r="K73" s="1"/>
  <c r="J72"/>
  <c r="I72"/>
  <c r="G72"/>
  <c r="J71"/>
  <c r="I71"/>
  <c r="G71"/>
  <c r="J70"/>
  <c r="I70"/>
  <c r="G70"/>
  <c r="K70" s="1"/>
  <c r="J69"/>
  <c r="I69"/>
  <c r="G69"/>
  <c r="J68"/>
  <c r="I68"/>
  <c r="G68"/>
  <c r="J67"/>
  <c r="I67"/>
  <c r="G67"/>
  <c r="J66"/>
  <c r="I66"/>
  <c r="G66"/>
  <c r="K66" s="1"/>
  <c r="J65"/>
  <c r="I65"/>
  <c r="G65"/>
  <c r="K65" s="1"/>
  <c r="J64"/>
  <c r="I64"/>
  <c r="G64"/>
  <c r="J63"/>
  <c r="I63"/>
  <c r="G63"/>
  <c r="J62"/>
  <c r="I62"/>
  <c r="G62"/>
  <c r="K62" s="1"/>
  <c r="J61"/>
  <c r="I61"/>
  <c r="G61"/>
  <c r="K61" s="1"/>
  <c r="J60"/>
  <c r="I60"/>
  <c r="G60"/>
  <c r="J59"/>
  <c r="I59"/>
  <c r="G59"/>
  <c r="J58"/>
  <c r="I58"/>
  <c r="G58"/>
  <c r="K58" s="1"/>
  <c r="J57"/>
  <c r="I57"/>
  <c r="G57"/>
  <c r="K57" s="1"/>
  <c r="J56"/>
  <c r="I56"/>
  <c r="G56"/>
  <c r="J55"/>
  <c r="I55"/>
  <c r="G55"/>
  <c r="J54"/>
  <c r="I54"/>
  <c r="G54"/>
  <c r="K54" s="1"/>
  <c r="J53"/>
  <c r="I53"/>
  <c r="G53"/>
  <c r="K53" s="1"/>
  <c r="J52"/>
  <c r="I52"/>
  <c r="G52"/>
  <c r="J51"/>
  <c r="I51"/>
  <c r="G51"/>
  <c r="J50"/>
  <c r="I50"/>
  <c r="G50"/>
  <c r="K50" s="1"/>
  <c r="J49"/>
  <c r="I49"/>
  <c r="G49"/>
  <c r="K49" s="1"/>
  <c r="J48"/>
  <c r="I48"/>
  <c r="G48"/>
  <c r="J47"/>
  <c r="I47"/>
  <c r="G47"/>
  <c r="J46"/>
  <c r="I46"/>
  <c r="G46"/>
  <c r="K46" s="1"/>
  <c r="J45"/>
  <c r="I45"/>
  <c r="G45"/>
  <c r="K44"/>
  <c r="J44"/>
  <c r="I44"/>
  <c r="G44"/>
  <c r="K43"/>
  <c r="J43"/>
  <c r="I43"/>
  <c r="G43"/>
  <c r="K42"/>
  <c r="J42"/>
  <c r="I42"/>
  <c r="G42"/>
  <c r="J39"/>
  <c r="I39"/>
  <c r="G39"/>
  <c r="J38"/>
  <c r="I38"/>
  <c r="G38"/>
  <c r="J37"/>
  <c r="I37"/>
  <c r="G37"/>
  <c r="K37" s="1"/>
  <c r="J36"/>
  <c r="I36"/>
  <c r="G36"/>
  <c r="J35"/>
  <c r="I35"/>
  <c r="G35"/>
  <c r="J34"/>
  <c r="I34"/>
  <c r="G34"/>
  <c r="J33"/>
  <c r="I33"/>
  <c r="G33"/>
  <c r="K33" s="1"/>
  <c r="J32"/>
  <c r="I32"/>
  <c r="G32"/>
  <c r="J31"/>
  <c r="I31"/>
  <c r="G31"/>
  <c r="J30"/>
  <c r="I30"/>
  <c r="G30"/>
  <c r="J29"/>
  <c r="I29"/>
  <c r="G29"/>
  <c r="K29" s="1"/>
  <c r="J28"/>
  <c r="I28"/>
  <c r="G28"/>
  <c r="J27"/>
  <c r="I27"/>
  <c r="G27"/>
  <c r="K27" s="1"/>
  <c r="J26"/>
  <c r="I26"/>
  <c r="G26"/>
  <c r="J25"/>
  <c r="I25"/>
  <c r="G25"/>
  <c r="K25" s="1"/>
  <c r="J24"/>
  <c r="I24"/>
  <c r="G24"/>
  <c r="J23"/>
  <c r="I23"/>
  <c r="G23"/>
  <c r="K23" s="1"/>
  <c r="F67" i="5"/>
  <c r="F66"/>
  <c r="F65"/>
  <c r="F64"/>
  <c r="F63"/>
  <c r="F60"/>
  <c r="F58"/>
  <c r="F57"/>
  <c r="F56"/>
  <c r="F55"/>
  <c r="F54"/>
  <c r="F53"/>
  <c r="F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1"/>
  <c r="F30"/>
  <c r="F29"/>
  <c r="F28"/>
  <c r="F27"/>
  <c r="F26"/>
  <c r="F25"/>
  <c r="F24"/>
  <c r="F23"/>
  <c r="F22"/>
  <c r="D22"/>
  <c r="F21"/>
  <c r="F20"/>
  <c r="F19"/>
  <c r="F18"/>
  <c r="F17"/>
  <c r="F16"/>
  <c r="F15"/>
  <c r="F14"/>
  <c r="F13"/>
  <c r="F12"/>
  <c r="F11"/>
  <c r="F10"/>
  <c r="F69" s="1"/>
  <c r="I970" i="2" s="1"/>
  <c r="F9" i="5"/>
  <c r="K102" i="6" l="1"/>
  <c r="L101" s="1"/>
  <c r="J16" s="1"/>
  <c r="K90"/>
  <c r="K94"/>
  <c r="K98"/>
  <c r="K91"/>
  <c r="K95"/>
  <c r="K99"/>
  <c r="K79"/>
  <c r="K83"/>
  <c r="K87"/>
  <c r="K82"/>
  <c r="K86"/>
  <c r="K45"/>
  <c r="K69"/>
  <c r="K48"/>
  <c r="L41" s="1"/>
  <c r="K52"/>
  <c r="K56"/>
  <c r="K60"/>
  <c r="K64"/>
  <c r="K68"/>
  <c r="K72"/>
  <c r="K47"/>
  <c r="K51"/>
  <c r="K55"/>
  <c r="K59"/>
  <c r="K63"/>
  <c r="K67"/>
  <c r="K71"/>
  <c r="K75"/>
  <c r="K24"/>
  <c r="K28"/>
  <c r="K32"/>
  <c r="K36"/>
  <c r="K31"/>
  <c r="K35"/>
  <c r="K39"/>
  <c r="K26"/>
  <c r="K30"/>
  <c r="K34"/>
  <c r="K38"/>
  <c r="L22"/>
  <c r="L89"/>
  <c r="L78"/>
  <c r="AY53" i="1"/>
  <c r="AX53"/>
  <c r="BI91" i="3"/>
  <c r="BH91"/>
  <c r="BG91"/>
  <c r="BF91"/>
  <c r="T91"/>
  <c r="R91"/>
  <c r="P91"/>
  <c r="BK91"/>
  <c r="J91"/>
  <c r="BE91" s="1"/>
  <c r="BI90"/>
  <c r="BH90"/>
  <c r="BG90"/>
  <c r="BF90"/>
  <c r="BE90"/>
  <c r="T90"/>
  <c r="T89" s="1"/>
  <c r="R90"/>
  <c r="R89" s="1"/>
  <c r="P90"/>
  <c r="P89" s="1"/>
  <c r="BK90"/>
  <c r="BK89" s="1"/>
  <c r="J89" s="1"/>
  <c r="J61" s="1"/>
  <c r="J90"/>
  <c r="BI88"/>
  <c r="BH88"/>
  <c r="BG88"/>
  <c r="BF88"/>
  <c r="T88"/>
  <c r="T87" s="1"/>
  <c r="R88"/>
  <c r="R87" s="1"/>
  <c r="P88"/>
  <c r="P87" s="1"/>
  <c r="BK88"/>
  <c r="BK87" s="1"/>
  <c r="J87" s="1"/>
  <c r="J60" s="1"/>
  <c r="J88"/>
  <c r="BE88" s="1"/>
  <c r="BI86"/>
  <c r="BH86"/>
  <c r="BG86"/>
  <c r="BF86"/>
  <c r="T86"/>
  <c r="T85" s="1"/>
  <c r="R86"/>
  <c r="R85" s="1"/>
  <c r="P86"/>
  <c r="P85" s="1"/>
  <c r="BK86"/>
  <c r="BK85" s="1"/>
  <c r="J85" s="1"/>
  <c r="J59" s="1"/>
  <c r="J86"/>
  <c r="BE86" s="1"/>
  <c r="BI84"/>
  <c r="F34" s="1"/>
  <c r="BD53" i="1" s="1"/>
  <c r="BH84" i="3"/>
  <c r="F33" s="1"/>
  <c r="BC53" i="1" s="1"/>
  <c r="BG84" i="3"/>
  <c r="F32" s="1"/>
  <c r="BB53" i="1" s="1"/>
  <c r="BF84" i="3"/>
  <c r="J31" s="1"/>
  <c r="AW53" i="1" s="1"/>
  <c r="T84" i="3"/>
  <c r="T83" s="1"/>
  <c r="T82" s="1"/>
  <c r="T81" s="1"/>
  <c r="R84"/>
  <c r="R83" s="1"/>
  <c r="P84"/>
  <c r="P83" s="1"/>
  <c r="BK84"/>
  <c r="BK83" s="1"/>
  <c r="J84"/>
  <c r="BE84" s="1"/>
  <c r="J77"/>
  <c r="F77"/>
  <c r="J75"/>
  <c r="F75"/>
  <c r="E73"/>
  <c r="F52"/>
  <c r="J51"/>
  <c r="F51"/>
  <c r="F49"/>
  <c r="E47"/>
  <c r="J18"/>
  <c r="E18"/>
  <c r="F78" s="1"/>
  <c r="J17"/>
  <c r="J12"/>
  <c r="J49" s="1"/>
  <c r="E7"/>
  <c r="E45" s="1"/>
  <c r="R858" i="2"/>
  <c r="T661"/>
  <c r="P534"/>
  <c r="R496"/>
  <c r="T484"/>
  <c r="P467"/>
  <c r="R464"/>
  <c r="T431"/>
  <c r="P428"/>
  <c r="R422"/>
  <c r="T254"/>
  <c r="BK254"/>
  <c r="J254" s="1"/>
  <c r="J56" s="1"/>
  <c r="J105"/>
  <c r="J55" s="1"/>
  <c r="P91"/>
  <c r="AY52" i="1"/>
  <c r="AX52"/>
  <c r="BI971" i="2"/>
  <c r="BH971"/>
  <c r="BG971"/>
  <c r="BF971"/>
  <c r="BE971"/>
  <c r="T971"/>
  <c r="R971"/>
  <c r="P971"/>
  <c r="BK971"/>
  <c r="J971"/>
  <c r="BI970"/>
  <c r="BH970"/>
  <c r="BG970"/>
  <c r="BF970"/>
  <c r="T970"/>
  <c r="T969" s="1"/>
  <c r="T968" s="1"/>
  <c r="R970"/>
  <c r="R969" s="1"/>
  <c r="R968" s="1"/>
  <c r="P970"/>
  <c r="P969" s="1"/>
  <c r="P968" s="1"/>
  <c r="BK970"/>
  <c r="BK969" s="1"/>
  <c r="J970"/>
  <c r="BE970" s="1"/>
  <c r="BI962"/>
  <c r="BH962"/>
  <c r="BG962"/>
  <c r="BF962"/>
  <c r="T962"/>
  <c r="R962"/>
  <c r="P962"/>
  <c r="BK962"/>
  <c r="J962"/>
  <c r="BE962" s="1"/>
  <c r="BI960"/>
  <c r="BH960"/>
  <c r="BG960"/>
  <c r="BF960"/>
  <c r="BE960"/>
  <c r="T960"/>
  <c r="R960"/>
  <c r="P960"/>
  <c r="BK960"/>
  <c r="J960"/>
  <c r="BI958"/>
  <c r="BH958"/>
  <c r="BG958"/>
  <c r="BF958"/>
  <c r="T958"/>
  <c r="R958"/>
  <c r="P958"/>
  <c r="BK958"/>
  <c r="J958"/>
  <c r="BE958" s="1"/>
  <c r="BI914"/>
  <c r="BH914"/>
  <c r="BG914"/>
  <c r="BF914"/>
  <c r="BE914"/>
  <c r="T914"/>
  <c r="R914"/>
  <c r="P914"/>
  <c r="BK914"/>
  <c r="J914"/>
  <c r="BI912"/>
  <c r="BH912"/>
  <c r="BG912"/>
  <c r="BF912"/>
  <c r="T912"/>
  <c r="R912"/>
  <c r="P912"/>
  <c r="BK912"/>
  <c r="J912"/>
  <c r="BE912" s="1"/>
  <c r="BI907"/>
  <c r="BH907"/>
  <c r="BG907"/>
  <c r="BF907"/>
  <c r="BE907"/>
  <c r="T907"/>
  <c r="R907"/>
  <c r="P907"/>
  <c r="BK907"/>
  <c r="J907"/>
  <c r="BI901"/>
  <c r="BH901"/>
  <c r="BG901"/>
  <c r="BF901"/>
  <c r="T901"/>
  <c r="R901"/>
  <c r="P901"/>
  <c r="BK901"/>
  <c r="J901"/>
  <c r="BE901" s="1"/>
  <c r="BI899"/>
  <c r="BH899"/>
  <c r="BG899"/>
  <c r="BF899"/>
  <c r="BE899"/>
  <c r="T899"/>
  <c r="R899"/>
  <c r="P899"/>
  <c r="BK899"/>
  <c r="J899"/>
  <c r="BI865"/>
  <c r="BH865"/>
  <c r="BG865"/>
  <c r="BF865"/>
  <c r="T865"/>
  <c r="R865"/>
  <c r="P865"/>
  <c r="BK865"/>
  <c r="J865"/>
  <c r="BE865" s="1"/>
  <c r="BI859"/>
  <c r="BH859"/>
  <c r="BG859"/>
  <c r="BF859"/>
  <c r="BE859"/>
  <c r="T859"/>
  <c r="R859"/>
  <c r="P859"/>
  <c r="BK859"/>
  <c r="BK858" s="1"/>
  <c r="J858" s="1"/>
  <c r="J69" s="1"/>
  <c r="J859"/>
  <c r="BI857"/>
  <c r="BH857"/>
  <c r="BG857"/>
  <c r="BF857"/>
  <c r="BE857"/>
  <c r="T857"/>
  <c r="R857"/>
  <c r="P857"/>
  <c r="BK857"/>
  <c r="J857"/>
  <c r="BI856"/>
  <c r="BH856"/>
  <c r="BG856"/>
  <c r="BF856"/>
  <c r="T856"/>
  <c r="R856"/>
  <c r="P856"/>
  <c r="BK856"/>
  <c r="J856"/>
  <c r="BE856" s="1"/>
  <c r="BI855"/>
  <c r="BH855"/>
  <c r="BG855"/>
  <c r="BF855"/>
  <c r="BE855"/>
  <c r="T855"/>
  <c r="R855"/>
  <c r="P855"/>
  <c r="BK855"/>
  <c r="J855"/>
  <c r="BI854"/>
  <c r="BH854"/>
  <c r="BG854"/>
  <c r="BF854"/>
  <c r="BE854"/>
  <c r="T854"/>
  <c r="R854"/>
  <c r="P854"/>
  <c r="BK854"/>
  <c r="J854"/>
  <c r="BI853"/>
  <c r="BH853"/>
  <c r="BG853"/>
  <c r="BF853"/>
  <c r="BE853"/>
  <c r="T853"/>
  <c r="R853"/>
  <c r="P853"/>
  <c r="BK853"/>
  <c r="J853"/>
  <c r="BI833"/>
  <c r="BH833"/>
  <c r="BG833"/>
  <c r="BF833"/>
  <c r="BE833"/>
  <c r="T833"/>
  <c r="R833"/>
  <c r="P833"/>
  <c r="BK833"/>
  <c r="J833"/>
  <c r="BI832"/>
  <c r="BH832"/>
  <c r="BG832"/>
  <c r="BF832"/>
  <c r="BE832"/>
  <c r="T832"/>
  <c r="R832"/>
  <c r="P832"/>
  <c r="BK832"/>
  <c r="J832"/>
  <c r="BI830"/>
  <c r="BH830"/>
  <c r="BG830"/>
  <c r="BF830"/>
  <c r="BE830"/>
  <c r="T830"/>
  <c r="R830"/>
  <c r="P830"/>
  <c r="BK830"/>
  <c r="J830"/>
  <c r="BI808"/>
  <c r="BH808"/>
  <c r="BG808"/>
  <c r="BF808"/>
  <c r="BE808"/>
  <c r="T808"/>
  <c r="R808"/>
  <c r="P808"/>
  <c r="BK808"/>
  <c r="J808"/>
  <c r="BI806"/>
  <c r="BH806"/>
  <c r="BG806"/>
  <c r="BF806"/>
  <c r="BE806"/>
  <c r="T806"/>
  <c r="R806"/>
  <c r="P806"/>
  <c r="BK806"/>
  <c r="J806"/>
  <c r="BI804"/>
  <c r="BH804"/>
  <c r="BG804"/>
  <c r="BF804"/>
  <c r="BE804"/>
  <c r="T804"/>
  <c r="R804"/>
  <c r="P804"/>
  <c r="BK804"/>
  <c r="J804"/>
  <c r="BI783"/>
  <c r="BH783"/>
  <c r="BG783"/>
  <c r="BF783"/>
  <c r="BE783"/>
  <c r="T783"/>
  <c r="R783"/>
  <c r="P783"/>
  <c r="BK783"/>
  <c r="J783"/>
  <c r="BI762"/>
  <c r="BH762"/>
  <c r="BG762"/>
  <c r="BF762"/>
  <c r="BE762"/>
  <c r="T762"/>
  <c r="R762"/>
  <c r="P762"/>
  <c r="BK762"/>
  <c r="J762"/>
  <c r="BI740"/>
  <c r="BH740"/>
  <c r="BG740"/>
  <c r="BF740"/>
  <c r="BE740"/>
  <c r="T740"/>
  <c r="R740"/>
  <c r="P740"/>
  <c r="BK740"/>
  <c r="J740"/>
  <c r="BI736"/>
  <c r="BH736"/>
  <c r="BG736"/>
  <c r="BF736"/>
  <c r="BE736"/>
  <c r="T736"/>
  <c r="R736"/>
  <c r="P736"/>
  <c r="BK736"/>
  <c r="J736"/>
  <c r="BI726"/>
  <c r="BH726"/>
  <c r="BG726"/>
  <c r="BF726"/>
  <c r="BE726"/>
  <c r="T726"/>
  <c r="R726"/>
  <c r="P726"/>
  <c r="BK726"/>
  <c r="J726"/>
  <c r="BI716"/>
  <c r="BH716"/>
  <c r="BG716"/>
  <c r="BF716"/>
  <c r="BE716"/>
  <c r="T716"/>
  <c r="R716"/>
  <c r="P716"/>
  <c r="BK716"/>
  <c r="J716"/>
  <c r="BI706"/>
  <c r="BH706"/>
  <c r="BG706"/>
  <c r="BF706"/>
  <c r="BE706"/>
  <c r="T706"/>
  <c r="R706"/>
  <c r="P706"/>
  <c r="BK706"/>
  <c r="J706"/>
  <c r="BI697"/>
  <c r="BH697"/>
  <c r="BG697"/>
  <c r="BF697"/>
  <c r="BE697"/>
  <c r="T697"/>
  <c r="R697"/>
  <c r="P697"/>
  <c r="BK697"/>
  <c r="J697"/>
  <c r="BI691"/>
  <c r="BH691"/>
  <c r="BG691"/>
  <c r="BF691"/>
  <c r="BE691"/>
  <c r="T691"/>
  <c r="R691"/>
  <c r="P691"/>
  <c r="BK691"/>
  <c r="J691"/>
  <c r="BI681"/>
  <c r="BH681"/>
  <c r="BG681"/>
  <c r="BF681"/>
  <c r="BE681"/>
  <c r="T681"/>
  <c r="R681"/>
  <c r="P681"/>
  <c r="BK681"/>
  <c r="J681"/>
  <c r="BI679"/>
  <c r="BH679"/>
  <c r="BG679"/>
  <c r="BF679"/>
  <c r="BE679"/>
  <c r="T679"/>
  <c r="R679"/>
  <c r="P679"/>
  <c r="BK679"/>
  <c r="J679"/>
  <c r="BI662"/>
  <c r="BH662"/>
  <c r="BG662"/>
  <c r="BF662"/>
  <c r="BE662"/>
  <c r="T662"/>
  <c r="R662"/>
  <c r="R661" s="1"/>
  <c r="P662"/>
  <c r="P661" s="1"/>
  <c r="BK662"/>
  <c r="BK661" s="1"/>
  <c r="J661" s="1"/>
  <c r="J68" s="1"/>
  <c r="J662"/>
  <c r="BI660"/>
  <c r="BH660"/>
  <c r="BG660"/>
  <c r="BF660"/>
  <c r="T660"/>
  <c r="R660"/>
  <c r="P660"/>
  <c r="BK660"/>
  <c r="J660"/>
  <c r="BE660" s="1"/>
  <c r="BI643"/>
  <c r="BH643"/>
  <c r="BG643"/>
  <c r="BF643"/>
  <c r="T643"/>
  <c r="R643"/>
  <c r="P643"/>
  <c r="BK643"/>
  <c r="J643"/>
  <c r="BE643" s="1"/>
  <c r="BI616"/>
  <c r="BH616"/>
  <c r="BG616"/>
  <c r="BF616"/>
  <c r="T616"/>
  <c r="R616"/>
  <c r="P616"/>
  <c r="BK616"/>
  <c r="J616"/>
  <c r="BE616" s="1"/>
  <c r="BI611"/>
  <c r="BH611"/>
  <c r="BG611"/>
  <c r="BF611"/>
  <c r="T611"/>
  <c r="R611"/>
  <c r="P611"/>
  <c r="BK611"/>
  <c r="J611"/>
  <c r="BE611" s="1"/>
  <c r="BI609"/>
  <c r="BH609"/>
  <c r="BG609"/>
  <c r="BF609"/>
  <c r="T609"/>
  <c r="R609"/>
  <c r="P609"/>
  <c r="BK609"/>
  <c r="J609"/>
  <c r="BE609" s="1"/>
  <c r="BI585"/>
  <c r="BH585"/>
  <c r="BG585"/>
  <c r="BF585"/>
  <c r="T585"/>
  <c r="R585"/>
  <c r="P585"/>
  <c r="BK585"/>
  <c r="J585"/>
  <c r="BE585" s="1"/>
  <c r="BI583"/>
  <c r="BH583"/>
  <c r="BG583"/>
  <c r="BF583"/>
  <c r="T583"/>
  <c r="R583"/>
  <c r="P583"/>
  <c r="BK583"/>
  <c r="J583"/>
  <c r="BE583" s="1"/>
  <c r="BI555"/>
  <c r="BH555"/>
  <c r="BG555"/>
  <c r="BF555"/>
  <c r="T555"/>
  <c r="R555"/>
  <c r="R554" s="1"/>
  <c r="P555"/>
  <c r="P554" s="1"/>
  <c r="BK555"/>
  <c r="BK554" s="1"/>
  <c r="J554" s="1"/>
  <c r="J67" s="1"/>
  <c r="J555"/>
  <c r="BE555" s="1"/>
  <c r="BI553"/>
  <c r="BH553"/>
  <c r="BG553"/>
  <c r="BF553"/>
  <c r="BE553"/>
  <c r="T553"/>
  <c r="R553"/>
  <c r="P553"/>
  <c r="BK553"/>
  <c r="J553"/>
  <c r="BI551"/>
  <c r="BH551"/>
  <c r="BG551"/>
  <c r="BF551"/>
  <c r="BE551"/>
  <c r="T551"/>
  <c r="R551"/>
  <c r="P551"/>
  <c r="BK551"/>
  <c r="J551"/>
  <c r="BI543"/>
  <c r="BH543"/>
  <c r="BG543"/>
  <c r="BF543"/>
  <c r="BE543"/>
  <c r="T543"/>
  <c r="R543"/>
  <c r="P543"/>
  <c r="BK543"/>
  <c r="J543"/>
  <c r="BI535"/>
  <c r="BH535"/>
  <c r="BG535"/>
  <c r="BF535"/>
  <c r="BE535"/>
  <c r="T535"/>
  <c r="T534" s="1"/>
  <c r="R535"/>
  <c r="R534" s="1"/>
  <c r="P535"/>
  <c r="BK535"/>
  <c r="J535"/>
  <c r="BI533"/>
  <c r="BH533"/>
  <c r="BG533"/>
  <c r="BF533"/>
  <c r="T533"/>
  <c r="R533"/>
  <c r="P533"/>
  <c r="BK533"/>
  <c r="J533"/>
  <c r="BE533" s="1"/>
  <c r="BI528"/>
  <c r="BH528"/>
  <c r="BG528"/>
  <c r="BF528"/>
  <c r="T528"/>
  <c r="R528"/>
  <c r="P528"/>
  <c r="BK528"/>
  <c r="J528"/>
  <c r="BE528" s="1"/>
  <c r="BI523"/>
  <c r="BH523"/>
  <c r="BG523"/>
  <c r="BF523"/>
  <c r="T523"/>
  <c r="R523"/>
  <c r="P523"/>
  <c r="BK523"/>
  <c r="J523"/>
  <c r="BE523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5"/>
  <c r="BH515"/>
  <c r="BG515"/>
  <c r="BF515"/>
  <c r="T515"/>
  <c r="R515"/>
  <c r="P515"/>
  <c r="BK515"/>
  <c r="J515"/>
  <c r="BE515" s="1"/>
  <c r="BI511"/>
  <c r="BH511"/>
  <c r="BG511"/>
  <c r="BF511"/>
  <c r="T511"/>
  <c r="R511"/>
  <c r="P511"/>
  <c r="BK511"/>
  <c r="J511"/>
  <c r="BE511" s="1"/>
  <c r="BI504"/>
  <c r="BH504"/>
  <c r="BG504"/>
  <c r="BF504"/>
  <c r="T504"/>
  <c r="R504"/>
  <c r="P504"/>
  <c r="BK504"/>
  <c r="J504"/>
  <c r="BE504" s="1"/>
  <c r="BI502"/>
  <c r="BH502"/>
  <c r="BG502"/>
  <c r="BF502"/>
  <c r="BE502"/>
  <c r="T502"/>
  <c r="R502"/>
  <c r="P502"/>
  <c r="BK502"/>
  <c r="J502"/>
  <c r="BI497"/>
  <c r="BH497"/>
  <c r="BG497"/>
  <c r="BF497"/>
  <c r="T497"/>
  <c r="R497"/>
  <c r="P497"/>
  <c r="P496" s="1"/>
  <c r="BK497"/>
  <c r="BK496" s="1"/>
  <c r="J496" s="1"/>
  <c r="J65" s="1"/>
  <c r="J497"/>
  <c r="BE497" s="1"/>
  <c r="BI495"/>
  <c r="BH495"/>
  <c r="BG495"/>
  <c r="BF495"/>
  <c r="BE495"/>
  <c r="T495"/>
  <c r="R495"/>
  <c r="P495"/>
  <c r="BK495"/>
  <c r="J495"/>
  <c r="BI494"/>
  <c r="BH494"/>
  <c r="BG494"/>
  <c r="BF494"/>
  <c r="BE494"/>
  <c r="T494"/>
  <c r="R494"/>
  <c r="P494"/>
  <c r="BK494"/>
  <c r="J494"/>
  <c r="BI493"/>
  <c r="BH493"/>
  <c r="BG493"/>
  <c r="BF493"/>
  <c r="BE493"/>
  <c r="T493"/>
  <c r="R493"/>
  <c r="P493"/>
  <c r="BK493"/>
  <c r="J493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BK484" s="1"/>
  <c r="J484" s="1"/>
  <c r="J486"/>
  <c r="BI485"/>
  <c r="BH485"/>
  <c r="BG485"/>
  <c r="BF485"/>
  <c r="BE485"/>
  <c r="T485"/>
  <c r="R485"/>
  <c r="R484" s="1"/>
  <c r="P485"/>
  <c r="P484" s="1"/>
  <c r="BK485"/>
  <c r="J485"/>
  <c r="J64"/>
  <c r="BI483"/>
  <c r="BH483"/>
  <c r="BG483"/>
  <c r="BF483"/>
  <c r="T483"/>
  <c r="R483"/>
  <c r="P483"/>
  <c r="BK483"/>
  <c r="J483"/>
  <c r="BE483" s="1"/>
  <c r="BI478"/>
  <c r="BH478"/>
  <c r="BG478"/>
  <c r="BF478"/>
  <c r="T478"/>
  <c r="R478"/>
  <c r="P478"/>
  <c r="BK478"/>
  <c r="J478"/>
  <c r="BE478" s="1"/>
  <c r="BI476"/>
  <c r="BH476"/>
  <c r="BG476"/>
  <c r="BF476"/>
  <c r="T476"/>
  <c r="R476"/>
  <c r="P476"/>
  <c r="BK476"/>
  <c r="J476"/>
  <c r="BE476" s="1"/>
  <c r="BI475"/>
  <c r="BH475"/>
  <c r="BG475"/>
  <c r="BF475"/>
  <c r="T475"/>
  <c r="R475"/>
  <c r="P475"/>
  <c r="BK475"/>
  <c r="J475"/>
  <c r="BE475" s="1"/>
  <c r="BI474"/>
  <c r="BH474"/>
  <c r="BG474"/>
  <c r="BF474"/>
  <c r="T474"/>
  <c r="R474"/>
  <c r="P474"/>
  <c r="BK474"/>
  <c r="J474"/>
  <c r="BE474" s="1"/>
  <c r="BI473"/>
  <c r="BH473"/>
  <c r="BG473"/>
  <c r="BF473"/>
  <c r="T473"/>
  <c r="T472" s="1"/>
  <c r="R473"/>
  <c r="R472" s="1"/>
  <c r="P473"/>
  <c r="BK473"/>
  <c r="BK472" s="1"/>
  <c r="J472" s="1"/>
  <c r="J63" s="1"/>
  <c r="J473"/>
  <c r="BE473" s="1"/>
  <c r="BI471"/>
  <c r="BH471"/>
  <c r="BG471"/>
  <c r="BF471"/>
  <c r="BE471"/>
  <c r="T471"/>
  <c r="R471"/>
  <c r="P471"/>
  <c r="BK471"/>
  <c r="J471"/>
  <c r="BI470"/>
  <c r="BH470"/>
  <c r="BG470"/>
  <c r="BF470"/>
  <c r="BE470"/>
  <c r="T470"/>
  <c r="R470"/>
  <c r="P470"/>
  <c r="BK470"/>
  <c r="J470"/>
  <c r="BI469"/>
  <c r="BH469"/>
  <c r="BG469"/>
  <c r="BF469"/>
  <c r="BE469"/>
  <c r="T469"/>
  <c r="R469"/>
  <c r="P469"/>
  <c r="BK469"/>
  <c r="J469"/>
  <c r="BI468"/>
  <c r="BH468"/>
  <c r="BG468"/>
  <c r="BF468"/>
  <c r="BE468"/>
  <c r="T468"/>
  <c r="T467" s="1"/>
  <c r="R468"/>
  <c r="R467" s="1"/>
  <c r="P468"/>
  <c r="BK468"/>
  <c r="BK467" s="1"/>
  <c r="J467" s="1"/>
  <c r="J62" s="1"/>
  <c r="J468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P464" s="1"/>
  <c r="BI463"/>
  <c r="BH463"/>
  <c r="BG463"/>
  <c r="BF463"/>
  <c r="BE463"/>
  <c r="T463"/>
  <c r="R463"/>
  <c r="P463"/>
  <c r="BK463"/>
  <c r="J463"/>
  <c r="BI456"/>
  <c r="BH456"/>
  <c r="BG456"/>
  <c r="BF456"/>
  <c r="BE456"/>
  <c r="T456"/>
  <c r="R456"/>
  <c r="P456"/>
  <c r="BK456"/>
  <c r="J456"/>
  <c r="BI445"/>
  <c r="BH445"/>
  <c r="BG445"/>
  <c r="BF445"/>
  <c r="BE445"/>
  <c r="T445"/>
  <c r="R445"/>
  <c r="P445"/>
  <c r="BK445"/>
  <c r="J445"/>
  <c r="BI443"/>
  <c r="BH443"/>
  <c r="BG443"/>
  <c r="BF443"/>
  <c r="BE443"/>
  <c r="T443"/>
  <c r="R443"/>
  <c r="P443"/>
  <c r="BK443"/>
  <c r="J443"/>
  <c r="BI432"/>
  <c r="BH432"/>
  <c r="BG432"/>
  <c r="BF432"/>
  <c r="BE432"/>
  <c r="T432"/>
  <c r="R432"/>
  <c r="R431" s="1"/>
  <c r="R430" s="1"/>
  <c r="P432"/>
  <c r="P431" s="1"/>
  <c r="BK432"/>
  <c r="BK431" s="1"/>
  <c r="J432"/>
  <c r="BI429"/>
  <c r="BH429"/>
  <c r="BG429"/>
  <c r="BF429"/>
  <c r="BE429"/>
  <c r="T429"/>
  <c r="T428" s="1"/>
  <c r="R429"/>
  <c r="R428" s="1"/>
  <c r="P429"/>
  <c r="BK429"/>
  <c r="BK428" s="1"/>
  <c r="J428" s="1"/>
  <c r="J58" s="1"/>
  <c r="J429"/>
  <c r="BI427"/>
  <c r="BH427"/>
  <c r="BG427"/>
  <c r="BF427"/>
  <c r="T427"/>
  <c r="R427"/>
  <c r="P427"/>
  <c r="BK427"/>
  <c r="J427"/>
  <c r="BE427" s="1"/>
  <c r="BI425"/>
  <c r="BH425"/>
  <c r="BG425"/>
  <c r="BF425"/>
  <c r="T425"/>
  <c r="R425"/>
  <c r="P425"/>
  <c r="BK425"/>
  <c r="J425"/>
  <c r="BE425" s="1"/>
  <c r="BI424"/>
  <c r="BH424"/>
  <c r="BG424"/>
  <c r="BF424"/>
  <c r="T424"/>
  <c r="R424"/>
  <c r="P424"/>
  <c r="BK424"/>
  <c r="J424"/>
  <c r="BE424" s="1"/>
  <c r="BI423"/>
  <c r="BH423"/>
  <c r="BG423"/>
  <c r="BF423"/>
  <c r="T423"/>
  <c r="R423"/>
  <c r="P423"/>
  <c r="P422" s="1"/>
  <c r="BK423"/>
  <c r="BK422" s="1"/>
  <c r="J422" s="1"/>
  <c r="J57" s="1"/>
  <c r="J423"/>
  <c r="BE423" s="1"/>
  <c r="BI414"/>
  <c r="BH414"/>
  <c r="BG414"/>
  <c r="BF414"/>
  <c r="BE414"/>
  <c r="T414"/>
  <c r="R414"/>
  <c r="P414"/>
  <c r="BK414"/>
  <c r="J414"/>
  <c r="BI344"/>
  <c r="BH344"/>
  <c r="BG344"/>
  <c r="BF344"/>
  <c r="BE344"/>
  <c r="T344"/>
  <c r="R344"/>
  <c r="P344"/>
  <c r="BK344"/>
  <c r="J344"/>
  <c r="BI321"/>
  <c r="BH321"/>
  <c r="BG321"/>
  <c r="BF321"/>
  <c r="BE321"/>
  <c r="T321"/>
  <c r="R321"/>
  <c r="P321"/>
  <c r="BK321"/>
  <c r="J321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4"/>
  <c r="BH304"/>
  <c r="BG304"/>
  <c r="BF304"/>
  <c r="BE304"/>
  <c r="T304"/>
  <c r="R304"/>
  <c r="P304"/>
  <c r="BK304"/>
  <c r="J304"/>
  <c r="BI302"/>
  <c r="BH302"/>
  <c r="BG302"/>
  <c r="BF302"/>
  <c r="BE302"/>
  <c r="T302"/>
  <c r="R302"/>
  <c r="P302"/>
  <c r="BK302"/>
  <c r="J302"/>
  <c r="BI296"/>
  <c r="BH296"/>
  <c r="BG296"/>
  <c r="BF296"/>
  <c r="BE296"/>
  <c r="T296"/>
  <c r="R296"/>
  <c r="P296"/>
  <c r="BK296"/>
  <c r="J296"/>
  <c r="BI289"/>
  <c r="BH289"/>
  <c r="BG289"/>
  <c r="BF289"/>
  <c r="BE289"/>
  <c r="T289"/>
  <c r="R289"/>
  <c r="P289"/>
  <c r="BK289"/>
  <c r="J289"/>
  <c r="BI282"/>
  <c r="BH282"/>
  <c r="BG282"/>
  <c r="BF282"/>
  <c r="BE282"/>
  <c r="T282"/>
  <c r="R282"/>
  <c r="P282"/>
  <c r="BK282"/>
  <c r="J282"/>
  <c r="BI280"/>
  <c r="BH280"/>
  <c r="BG280"/>
  <c r="BF280"/>
  <c r="BE280"/>
  <c r="T280"/>
  <c r="R280"/>
  <c r="P280"/>
  <c r="BK280"/>
  <c r="J280"/>
  <c r="BI279"/>
  <c r="BH279"/>
  <c r="BG279"/>
  <c r="BF279"/>
  <c r="BE279"/>
  <c r="T279"/>
  <c r="R279"/>
  <c r="P279"/>
  <c r="BK279"/>
  <c r="J279"/>
  <c r="BI278"/>
  <c r="BH278"/>
  <c r="BG278"/>
  <c r="BF278"/>
  <c r="BE278"/>
  <c r="T278"/>
  <c r="R278"/>
  <c r="P278"/>
  <c r="BK278"/>
  <c r="J278"/>
  <c r="BI255"/>
  <c r="BH255"/>
  <c r="BG255"/>
  <c r="BF255"/>
  <c r="BE255"/>
  <c r="T255"/>
  <c r="R255"/>
  <c r="R254" s="1"/>
  <c r="P255"/>
  <c r="P254" s="1"/>
  <c r="BK255"/>
  <c r="J255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56"/>
  <c r="BH156"/>
  <c r="BG156"/>
  <c r="BF156"/>
  <c r="T156"/>
  <c r="R156"/>
  <c r="P156"/>
  <c r="BK156"/>
  <c r="J156"/>
  <c r="BE156" s="1"/>
  <c r="BI149"/>
  <c r="BH149"/>
  <c r="BG149"/>
  <c r="BF149"/>
  <c r="T149"/>
  <c r="R149"/>
  <c r="P149"/>
  <c r="BK149"/>
  <c r="J149"/>
  <c r="BE149" s="1"/>
  <c r="BI142"/>
  <c r="BH142"/>
  <c r="BG142"/>
  <c r="BF142"/>
  <c r="T142"/>
  <c r="R142"/>
  <c r="P142"/>
  <c r="BK142"/>
  <c r="J142"/>
  <c r="BE142" s="1"/>
  <c r="BI129"/>
  <c r="BH129"/>
  <c r="BG129"/>
  <c r="BF129"/>
  <c r="T129"/>
  <c r="R129"/>
  <c r="P129"/>
  <c r="BK129"/>
  <c r="J129"/>
  <c r="BE129" s="1"/>
  <c r="BI106"/>
  <c r="BH106"/>
  <c r="BG106"/>
  <c r="BF106"/>
  <c r="T106"/>
  <c r="R106"/>
  <c r="R105" s="1"/>
  <c r="P106"/>
  <c r="P105" s="1"/>
  <c r="BK106"/>
  <c r="BK105" s="1"/>
  <c r="J106"/>
  <c r="BE106" s="1"/>
  <c r="BI102"/>
  <c r="BH102"/>
  <c r="BG102"/>
  <c r="BF102"/>
  <c r="T102"/>
  <c r="R102"/>
  <c r="P102"/>
  <c r="BK102"/>
  <c r="J102"/>
  <c r="BE102" s="1"/>
  <c r="BI100"/>
  <c r="BH100"/>
  <c r="BG100"/>
  <c r="BF100"/>
  <c r="BE100"/>
  <c r="T100"/>
  <c r="R100"/>
  <c r="P100"/>
  <c r="BK100"/>
  <c r="J100"/>
  <c r="BI96"/>
  <c r="BH96"/>
  <c r="BG96"/>
  <c r="BF96"/>
  <c r="T96"/>
  <c r="R96"/>
  <c r="P96"/>
  <c r="BK96"/>
  <c r="J96"/>
  <c r="BE96" s="1"/>
  <c r="BI94"/>
  <c r="BH94"/>
  <c r="BG94"/>
  <c r="BF94"/>
  <c r="BE94"/>
  <c r="T94"/>
  <c r="R94"/>
  <c r="P94"/>
  <c r="BK94"/>
  <c r="J94"/>
  <c r="BI92"/>
  <c r="BH92"/>
  <c r="BG92"/>
  <c r="BF92"/>
  <c r="T92"/>
  <c r="T91" s="1"/>
  <c r="R92"/>
  <c r="P92"/>
  <c r="BK92"/>
  <c r="BK91" s="1"/>
  <c r="J92"/>
  <c r="BE92" s="1"/>
  <c r="J85"/>
  <c r="F85"/>
  <c r="F83"/>
  <c r="E81"/>
  <c r="F48"/>
  <c r="J47"/>
  <c r="F47"/>
  <c r="J45"/>
  <c r="F45"/>
  <c r="E43"/>
  <c r="J16"/>
  <c r="E16"/>
  <c r="F86" s="1"/>
  <c r="J15"/>
  <c r="J10"/>
  <c r="J83" s="1"/>
  <c r="AS51" i="1"/>
  <c r="L47"/>
  <c r="AM46"/>
  <c r="L46"/>
  <c r="AM44"/>
  <c r="L44"/>
  <c r="L42"/>
  <c r="L41"/>
  <c r="J29" i="2" l="1"/>
  <c r="AW52" i="1" s="1"/>
  <c r="J15" i="6"/>
  <c r="I465" i="2" s="1"/>
  <c r="F30"/>
  <c r="BB52" i="1" s="1"/>
  <c r="BB51" s="1"/>
  <c r="W28" s="1"/>
  <c r="J91" i="2"/>
  <c r="J54" s="1"/>
  <c r="BK90"/>
  <c r="J30" i="3"/>
  <c r="AV53" i="1" s="1"/>
  <c r="AT53" s="1"/>
  <c r="F30" i="3"/>
  <c r="AZ53" i="1" s="1"/>
  <c r="P858" i="2"/>
  <c r="BK82" i="3"/>
  <c r="J83"/>
  <c r="J58" s="1"/>
  <c r="R91" i="2"/>
  <c r="R90" s="1"/>
  <c r="R89" s="1"/>
  <c r="F31"/>
  <c r="BC52" i="1" s="1"/>
  <c r="BC51" s="1"/>
  <c r="J431" i="2"/>
  <c r="J60" s="1"/>
  <c r="T496"/>
  <c r="T554"/>
  <c r="P82" i="3"/>
  <c r="P81" s="1"/>
  <c r="AU53" i="1" s="1"/>
  <c r="T105" i="2"/>
  <c r="T90" s="1"/>
  <c r="T89" s="1"/>
  <c r="F32"/>
  <c r="BD52" i="1" s="1"/>
  <c r="BD51" s="1"/>
  <c r="W30" s="1"/>
  <c r="T422" i="2"/>
  <c r="P430"/>
  <c r="T464"/>
  <c r="T430" s="1"/>
  <c r="P472"/>
  <c r="BK534"/>
  <c r="J534" s="1"/>
  <c r="J66" s="1"/>
  <c r="T858"/>
  <c r="J969"/>
  <c r="J71" s="1"/>
  <c r="BK968"/>
  <c r="J968" s="1"/>
  <c r="J70" s="1"/>
  <c r="P90"/>
  <c r="R82" i="3"/>
  <c r="R81" s="1"/>
  <c r="E71"/>
  <c r="F31"/>
  <c r="BA53" i="1" s="1"/>
  <c r="F29" i="2"/>
  <c r="BA52" i="1" s="1"/>
  <c r="BA51" s="1"/>
  <c r="J465" i="2" l="1"/>
  <c r="BE465" s="1"/>
  <c r="BK465"/>
  <c r="BK464" s="1"/>
  <c r="J464" s="1"/>
  <c r="J61" s="1"/>
  <c r="AX51" i="1"/>
  <c r="W27"/>
  <c r="AW51"/>
  <c r="AK27" s="1"/>
  <c r="BK81" i="3"/>
  <c r="J81" s="1"/>
  <c r="J82"/>
  <c r="J57" s="1"/>
  <c r="P89" i="2"/>
  <c r="AU52" i="1" s="1"/>
  <c r="AU51" s="1"/>
  <c r="W29"/>
  <c r="AY51"/>
  <c r="J90" i="2"/>
  <c r="J53" s="1"/>
  <c r="BK430" l="1"/>
  <c r="J430" s="1"/>
  <c r="J59" s="1"/>
  <c r="F28"/>
  <c r="AZ52" i="1" s="1"/>
  <c r="AZ51" s="1"/>
  <c r="J28" i="2"/>
  <c r="AV52" i="1" s="1"/>
  <c r="AT52" s="1"/>
  <c r="J56" i="3"/>
  <c r="J27"/>
  <c r="BK89" i="2" l="1"/>
  <c r="J89" s="1"/>
  <c r="J25" s="1"/>
  <c r="J34" s="1"/>
  <c r="AV51" i="1"/>
  <c r="W26"/>
  <c r="AG53"/>
  <c r="AN53" s="1"/>
  <c r="J36" i="3"/>
  <c r="J52" i="2" l="1"/>
  <c r="AG52" i="1"/>
  <c r="AK26"/>
  <c r="AT51"/>
  <c r="AN52"/>
  <c r="AG51"/>
  <c r="AK23" l="1"/>
  <c r="AK32" s="1"/>
  <c r="AN51"/>
</calcChain>
</file>

<file path=xl/sharedStrings.xml><?xml version="1.0" encoding="utf-8"?>
<sst xmlns="http://schemas.openxmlformats.org/spreadsheetml/2006/main" count="9987" uniqueCount="1423">
  <si>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</si>
  <si>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</si>
  <si>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</si>
  <si>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</si>
  <si>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</si>
  <si>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</si>
  <si>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</si>
  <si>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{6b45a27a-c101-4c46-8fae-b8d41e0024b6}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</si>
  <si>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</si>
  <si>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</si>
  <si>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</si>
  <si>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</si>
  <si>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</si>
  <si>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</si>
  <si>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</si>
  <si>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</si>
  <si>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</si>
  <si>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1-133-17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</si>
  <si>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</si>
  <si>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</si>
  <si>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vzorové patro budovy A - krátká chodba</t>
  </si>
  <si>
    <t>KSO:</t>
  </si>
  <si>
    <t>801 63</t>
  </si>
  <si>
    <t>CC-CZ:</t>
  </si>
  <si>
    <t>Místo:</t>
  </si>
  <si>
    <t>Vazební věznice Praha-Ruzyně</t>
  </si>
  <si>
    <t>Datum:</t>
  </si>
  <si>
    <t>28.2.2017</t>
  </si>
  <si>
    <t>CZ-CPV:</t>
  </si>
  <si>
    <t>45216113-9</t>
  </si>
  <si>
    <t>Zadavatel:</t>
  </si>
  <si>
    <t>IČ:</t>
  </si>
  <si>
    <t>DIČ:</t>
  </si>
  <si>
    <t>Uchazeč:</t>
  </si>
  <si>
    <t>Vyplň údaj</t>
  </si>
  <si>
    <t>Projektant:</t>
  </si>
  <si>
    <t>26189941</t>
  </si>
  <si>
    <t>INPROSAN s.r.o.,nám. Před Bateriemi 1059/7,Praha 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</si>
  <si>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</si>
  <si>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</si>
  <si>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</si>
  <si>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</si>
  <si>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</si>
  <si>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</si>
  <si>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</si>
  <si>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</si>
  <si>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</si>
  <si>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</si>
  <si>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</si>
  <si>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</si>
  <si>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</si>
  <si>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</si>
  <si>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</si>
  <si>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</si>
  <si>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</si>
  <si>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</si>
  <si>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</si>
  <si>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</si>
  <si>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</si>
  <si>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</si>
  <si>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</si>
  <si>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</si>
  <si>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</si>
  <si>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</si>
  <si>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</si>
  <si>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</si>
  <si>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</si>
  <si>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</si>
  <si>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</si>
  <si>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</si>
  <si>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</si>
  <si>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</si>
  <si>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</si>
  <si>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</si>
  <si>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</si>
  <si>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</si>
  <si>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</si>
  <si>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</si>
  <si>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</si>
  <si>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</si>
  <si>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</si>
  <si>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</si>
  <si>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</si>
  <si>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{15660d64-2324-4e93-86c2-a85f7f139d07}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</si>
  <si>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</si>
  <si>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</si>
  <si>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</si>
  <si>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</si>
  <si>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</si>
  <si>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</si>
  <si>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</si>
  <si>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</si>
  <si>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</si>
  <si>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</si>
  <si>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</si>
  <si>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</si>
  <si>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</si>
  <si>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</si>
  <si>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</si>
  <si>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</si>
  <si>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</si>
  <si>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</si>
  <si>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</si>
  <si>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</si>
  <si>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720 - Zdravotně technické instalace</t>
  </si>
  <si>
    <t xml:space="preserve">    735 - Ústřední vytápění - otopná tělesa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</si>
  <si>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</si>
  <si>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</si>
  <si>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</si>
  <si>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</si>
  <si>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</si>
  <si>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</si>
  <si>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</si>
  <si>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</si>
  <si>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</si>
  <si>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</si>
  <si>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</si>
  <si>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</si>
  <si>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</si>
  <si>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</si>
  <si>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</si>
  <si>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</si>
  <si>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</si>
  <si>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</si>
  <si>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</si>
  <si>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</si>
  <si>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</si>
  <si>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</si>
  <si>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</si>
  <si>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</si>
  <si>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</si>
  <si>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</si>
  <si>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</si>
  <si>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</si>
  <si>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</si>
  <si>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</si>
  <si>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 12</t>
  </si>
  <si>
    <t>t</t>
  </si>
  <si>
    <t>CS ÚRS 2017 01</t>
  </si>
  <si>
    <t>4</t>
  </si>
  <si>
    <t>1032903869</t>
  </si>
  <si>
    <t>VV</t>
  </si>
  <si>
    <t>"L50/5"0,9*3,77/1000*2*2</t>
  </si>
  <si>
    <t>M</t>
  </si>
  <si>
    <t>130104200</t>
  </si>
  <si>
    <t>úhelník ocelový rovnostranný, v jakosti 11 375, 50 x 50 x 5 mm</t>
  </si>
  <si>
    <t>8</t>
  </si>
  <si>
    <t>1582293765</t>
  </si>
  <si>
    <t>0,014*1,08 'Přepočtené koeficientem množství</t>
  </si>
  <si>
    <t>342272323</t>
  </si>
  <si>
    <t>Příčky tl 100 mm z pórobetonových přesných hladkých příčkovek objemové hmotnosti 500 kg/m3</t>
  </si>
  <si>
    <t>m2</t>
  </si>
  <si>
    <t>-868444460</t>
  </si>
  <si>
    <t>(1,6-0,6)*4*1,57+(1,1+0,9-0,6)*3*1,57+1*2*1,57</t>
  </si>
  <si>
    <t>(1,1+0,9)*2,87*2-"dveře"0,6*2*2-"otvor"1,1*0,5*2</t>
  </si>
  <si>
    <t>Součet</t>
  </si>
  <si>
    <t>342272423</t>
  </si>
  <si>
    <t>Příčky tl 125 mm z pórobetonových přesných hladkých příčkovek objemové hmotnosti 500 kg/m3</t>
  </si>
  <si>
    <t>1678788687</t>
  </si>
  <si>
    <t>0,9*1,57*4</t>
  </si>
  <si>
    <t>5</t>
  </si>
  <si>
    <t>342291121</t>
  </si>
  <si>
    <t>Ukotvení příček k cihelným konstrukcím plochými kotvami</t>
  </si>
  <si>
    <t>m</t>
  </si>
  <si>
    <t>1793926550</t>
  </si>
  <si>
    <t>"pro nové příčky"</t>
  </si>
  <si>
    <t>1,57*16+2,37*2+2,87*2</t>
  </si>
  <si>
    <t>6</t>
  </si>
  <si>
    <t>Úpravy povrchů, podlahy a osazování výplní</t>
  </si>
  <si>
    <t>611325421</t>
  </si>
  <si>
    <t>Oprava vnitřní vápenocementové štukové omítky stropů v rozsahu plochy do 10%</t>
  </si>
  <si>
    <t>-308162033</t>
  </si>
  <si>
    <t>"m.č.03"12,74</t>
  </si>
  <si>
    <t>"m.č.04"11,87</t>
  </si>
  <si>
    <t>"m.č.05"12,86</t>
  </si>
  <si>
    <t>"m.č.06"12,59</t>
  </si>
  <si>
    <t>"m.č.07"12,59</t>
  </si>
  <si>
    <t>"m.č.08"11,7</t>
  </si>
  <si>
    <t>"m.č.09"11,32</t>
  </si>
  <si>
    <t>"m.č.10"5,7</t>
  </si>
  <si>
    <t>"m.č.11"8,29</t>
  </si>
  <si>
    <t>"m.č.12"11,77</t>
  </si>
  <si>
    <t>"m.č.13"11,7</t>
  </si>
  <si>
    <t>"m.č.14"15,68</t>
  </si>
  <si>
    <t>"m.č.15"15,61</t>
  </si>
  <si>
    <t>"m.č.16"4,55</t>
  </si>
  <si>
    <t>"m.č.17"11,7</t>
  </si>
  <si>
    <t>"m.č.18"12,59</t>
  </si>
  <si>
    <t>"m.č.19"12,45</t>
  </si>
  <si>
    <t>"m.č.20"12,86</t>
  </si>
  <si>
    <t>"m.č.21"12,04</t>
  </si>
  <si>
    <t>"m.č.22"12,74</t>
  </si>
  <si>
    <t>"m.č.24"108,9</t>
  </si>
  <si>
    <t>7</t>
  </si>
  <si>
    <t>612135001</t>
  </si>
  <si>
    <t>Vyrovnání podkladu vnitřních stěn maltou vápenocementovou tl do 10 mm</t>
  </si>
  <si>
    <t>279797812</t>
  </si>
  <si>
    <t>"původní zdivo pod obklad"</t>
  </si>
  <si>
    <t>"m.č.06"(1,6+0,8)*1,5</t>
  </si>
  <si>
    <t>"m.č.07"(1,6+0,8)*1,5</t>
  </si>
  <si>
    <t>"m.č.08"(1,1+0,8)*1,5+1*1,5</t>
  </si>
  <si>
    <t>"m.č.09"(1,6+0,8)*1,5</t>
  </si>
  <si>
    <t>"m.č.11"(1,6+0,8)*1,5</t>
  </si>
  <si>
    <t>"m.č.12"(1+1,3)*1,5</t>
  </si>
  <si>
    <t>"m.č.13"(1+1,3)*1,5</t>
  </si>
  <si>
    <t>"m.č.17"(1,1+0,8)*1,5+1*1,5</t>
  </si>
  <si>
    <t>"m.č.18"(1,1+0,8)*1,5+1*1,5</t>
  </si>
  <si>
    <t>"m.č.19"(1,1+0,8)*1,5+1*1,5</t>
  </si>
  <si>
    <t>612142001</t>
  </si>
  <si>
    <t>Potažení vnitřních stěn sklovláknitým pletivem vtlačeným do tenkovrstvé hmoty</t>
  </si>
  <si>
    <t>-329429259</t>
  </si>
  <si>
    <t>"nové příčky"</t>
  </si>
  <si>
    <t>((0,9+1,6-0,6)*2*1,5)*4+"hrany"1,5*0,1*2*4+(1,6-0,6)*0,1*4+0,9*0,125*4</t>
  </si>
  <si>
    <t>((1,1+0,9-0,6)*2*1,5)*3+"hrany"1,5*0,1*2*3+(1,1+0,9-0,6)*0,1*3</t>
  </si>
  <si>
    <t>(1*2)*1,5*2+"hrany"1,5*0,1*2+1*0,1*2</t>
  </si>
  <si>
    <t>(1,1+0,9)*2*2,8*2-"dveře"(0,6*2*2)*2+"hrany"(1,0+0,5)*0,1*2-"otvor"1,0*0,5*2</t>
  </si>
  <si>
    <t>9</t>
  </si>
  <si>
    <t>612311131</t>
  </si>
  <si>
    <t>Potažení vnitřních stěn vápenným štukem tloušťky do 3 mm</t>
  </si>
  <si>
    <t>556782002</t>
  </si>
  <si>
    <t>((0,9+1,6-0,6)*1,5)*4+"hrany"1,5*0,1*2*4+(1,6-0,6)*0,1*4+0,9*0,125*4</t>
  </si>
  <si>
    <t>((1,1+0,9-0,6)*1,5)*3+"hrany"1,5*0,1*2*3+(1,1+0,9-0,6)*0,1*3</t>
  </si>
  <si>
    <t>1*1,5*2+"hrany"1,5*0,1*2+1*0,1*2</t>
  </si>
  <si>
    <t>(1,1+0,9)*2,8*2*2-"obklad"1,95*2-"dveře"(0,6*2)*2*2+"hrany"(1,0+0,5)*0,1*2-"otvor"1*0,5*2*2</t>
  </si>
  <si>
    <t>10</t>
  </si>
  <si>
    <t>612321121</t>
  </si>
  <si>
    <t>Vápenocementová omítka hladká jednovrstvá vnitřních stěn nanášená ručně</t>
  </si>
  <si>
    <t>-1372856129</t>
  </si>
  <si>
    <t>"pod nový obklad po odstraněném obkladu"</t>
  </si>
  <si>
    <t>"m.č.04"(0,78+1,58)*2*1,5-"dveře"0,6*1,5</t>
  </si>
  <si>
    <t>(0,98+0,5+1,375+0,2)*1,5-"dveře"0,6*1,5</t>
  </si>
  <si>
    <t>(1,375*2+0,975+0,1*2)*2,25+"sokl"0,975*0,45*2</t>
  </si>
  <si>
    <t>Mezisoučet</t>
  </si>
  <si>
    <t>"m.č.10"(2,97+1)*1,5</t>
  </si>
  <si>
    <t>"m.č.14"(4,22+3,94)*2*2,25</t>
  </si>
  <si>
    <t>-"dveře"0,75*2-"okna"1,02*(2,25-1,5)*2</t>
  </si>
  <si>
    <t>"ostění"(2,05*2+1,1)*0,3+"sokl"3,94*0,3*2</t>
  </si>
  <si>
    <t>"m.č.15"(0,8+1,1)*1,5+1*1,5</t>
  </si>
  <si>
    <t>"m.č.21"(0,93+1,53)*2*1,5-"dveře"0,6*1,5</t>
  </si>
  <si>
    <t>(1,03+0,51+1,325+0,2)*1,5-"dveře"0,6*1,5</t>
  </si>
  <si>
    <t>(1,325*2+0,92+0,1*2)*2,25+"sokl"0,92*0,45*2</t>
  </si>
  <si>
    <t>11</t>
  </si>
  <si>
    <t>612321141</t>
  </si>
  <si>
    <t>Vápenocementová omítka štuková dvouvrstvá vnitřních stěn nanášená ručně</t>
  </si>
  <si>
    <t>730887167</t>
  </si>
  <si>
    <t>"doplnění po obkladu"</t>
  </si>
  <si>
    <t>"m.č.15"(2,74+4,24+3,64+3,04+0,3*2)*1,5-"obklad"1*1,5-"dveře"0,75*1,5</t>
  </si>
  <si>
    <t>12</t>
  </si>
  <si>
    <t>612325422</t>
  </si>
  <si>
    <t>Oprava vnitřní vápenocementové štukové omítky stěn v rozsahu plochy do 30%</t>
  </si>
  <si>
    <t>881351819</t>
  </si>
  <si>
    <t>"m.č.03"(4,25+2,97+0,1*2-0,45)*2*2,8+"průvlak"(0,45*2)*2,46+2,76*(2,8-2,46)*2</t>
  </si>
  <si>
    <t>-"okna"1,02*1,22*2-"dveře"(0,75*2+0,6*2)+"ostění"(2,05*2+0,7)*0,3</t>
  </si>
  <si>
    <t>"m.č.04"(0,78+1,58)*2*2,8-"dveře"0,6*2</t>
  </si>
  <si>
    <t>(4,26+2,97+1,375+0,1*2-0,45)*2*2,8+"průvlak"(0,45*2)*2,46+2,76*(2,8-2,46)*2</t>
  </si>
  <si>
    <t>-"okna"1,02*1,22*2-"dveře"(0,6*2)*3+"sokl"0,975*0,45*2</t>
  </si>
  <si>
    <t>-"obklad"19,572</t>
  </si>
  <si>
    <t>"m.č.05"(4,29+2,97+0,1*2-0,45)*2*2,8+"průvlak"(0,45*2)*2,46+2,76*(2,8-2,46)*2</t>
  </si>
  <si>
    <t>"m.č.06"(4,27+2,97+0,1*2-0,45)*2*2,8+"průvlak"(0,45*2)*2,46+2,76*(2,8-2,46)*2</t>
  </si>
  <si>
    <t>-"okna"1,02*1,22*2-"dveře"(0,75*2)-"obklad"3,6</t>
  </si>
  <si>
    <t>"m.č.07"(4,27+2,97+0,1*2-0,45)*2*2,8+"průvlak"(0,45*2)*2,46+2,76*(2,8-2,46)*2</t>
  </si>
  <si>
    <t>"m.č.08"(3,97+2,97+0,1*2-0,45)*2*2,8+"průvlak"(0,45*2)*2,46+2,76*(2,8-2,46)*2</t>
  </si>
  <si>
    <t>-"okna"1,02*1,22*2-"dveře"(0,75*2)-"obklad"4,35</t>
  </si>
  <si>
    <t>"m.č.09"(3,82+2,97)*2*2,8</t>
  </si>
  <si>
    <t>-"okno"1,02*1,22-"dveře"0,75*2-"obklad"3,6</t>
  </si>
  <si>
    <t>"m.č.10"(1,92+2,97)*2*2,8</t>
  </si>
  <si>
    <t>-"okno"1,02*1,22-"dveře"0,75*2-"obklad"5,955</t>
  </si>
  <si>
    <t>"m.č.11"(2,79+2,97)*2*2,8</t>
  </si>
  <si>
    <t>"m.č.12"(4,24+3,02+2,31-0,45)*2*2,8+"průvlak"(0,45*2)*2,46+0,71*(2,8-2,46)*2</t>
  </si>
  <si>
    <t>-"okna"1,02*1,22*2-"dveře"(0,75*2)*2-"obklad"3,45</t>
  </si>
  <si>
    <t>"m.č.13"(4,22+3,02+2,31-0,45)*2*2,8+"průvlak"(0,45*2)*2,46+0,71*(2,8-2,46)*2</t>
  </si>
  <si>
    <t>"m.č.14"(4,22+3,64)*2*2,8+"průvlak"3,64*(2,8-2,46)*2</t>
  </si>
  <si>
    <t>-"okna"1,02*1,02*2-"dveře"(0,75*2)+"ostění"(1,1+2,05*2)*0,3+"sokl"3,64*0,3*2</t>
  </si>
  <si>
    <t>-"obklad"37,614</t>
  </si>
  <si>
    <t>"m.č.15"(4,24+3,64)*2*(2,8-1,5)-"okno"1,02*1,02-"dveře"0,75*0,5+"ostění"(0,55*2+1,05)*0,3</t>
  </si>
  <si>
    <t>"m.č.16"(2,48+1,87)*2*(2,8-1,5)-"dveře"0,8*2</t>
  </si>
  <si>
    <t>"m.č.17"(3,97+2,97+0,1*2-0,45)*2*2,8+"průvlak"(0,45*2)*2,46+2,76*(2,8-2,46)*2</t>
  </si>
  <si>
    <t>"m.č.18"(4,27+2,97+0,1*2-0,45)*2*2,8+"průvlak"(0,45*2)*2,46+2,76*(2,8-2,46)*2</t>
  </si>
  <si>
    <t>"m.č.19"(4,27+2,97+0,1*2-0,45)*2*2,8+"průvlak"(0,45*2)*2,46+2,76*(2,8-2,46)*2</t>
  </si>
  <si>
    <t>"m.č.20"(4,29+2,97+0,1*2-0,45)*2*2,8+"průvlak"(0,45*2)*2,46+2,76*(2,8-2,46)*2</t>
  </si>
  <si>
    <t>"m.č.21"(0,93+1,53)*2*2,8-"dveře"0,6*2</t>
  </si>
  <si>
    <t>(4,26+2,97+1,325+0,1*2-0,45)*2*2,8+"průvlak"(0,45*2)*2,46+2,76*(2,8-2,46)*2</t>
  </si>
  <si>
    <t>-"okna"1,02*1,22*2-"dveře"(0,6*2)*3+"sokl"0,975*0,45*2-"obklad"19,489</t>
  </si>
  <si>
    <t>"m.č.22"(4,25+2,97+0,1*2-0,45)*2*2,8+"průvlak"(0,45*2)*2,46+2,76*(2,8-2,46)*2</t>
  </si>
  <si>
    <t>"m.č.24"(40,15+0,23*2+3,87+6,92+9,55*2+3,87+0,64+33,87)*(2,8-1,5)</t>
  </si>
  <si>
    <t>-"dveře"(0,6*2*2+0,75*2*19+0,8*2+1,2*2)-"okno"2,8*2,02</t>
  </si>
  <si>
    <t>"průvlak"(2,8-2,46)*(1,83*7*2+3,87*2*2+1,9*5)</t>
  </si>
  <si>
    <t>"ostění"(2,05*2+0,8)*17*0,3-(1,5*2)*17*0,3</t>
  </si>
  <si>
    <t>13</t>
  </si>
  <si>
    <t>634663111</t>
  </si>
  <si>
    <t>Výplň dilatačních spar šířky do 10 mm v mazaninách polyuretovou samonivelační hmotou</t>
  </si>
  <si>
    <t>-30993525</t>
  </si>
  <si>
    <t>"chodba"</t>
  </si>
  <si>
    <t>2*1,9+6*1,83+3,9*2</t>
  </si>
  <si>
    <t>14</t>
  </si>
  <si>
    <t>634831114R</t>
  </si>
  <si>
    <t>Řezání dilatačních spár š 5 mm hl do 80 mm v  betonové mazanině</t>
  </si>
  <si>
    <t>-1444886407</t>
  </si>
  <si>
    <t>642942111</t>
  </si>
  <si>
    <t>Osazování zárubní nebo rámů dveřních kovových do 2,5 m2 na MC</t>
  </si>
  <si>
    <t>kus</t>
  </si>
  <si>
    <t>1704138942</t>
  </si>
  <si>
    <t>"D7P"2</t>
  </si>
  <si>
    <t>16</t>
  </si>
  <si>
    <t>553313460</t>
  </si>
  <si>
    <t>zárubeň ocelová pro porobeton YH 100 600 L/P</t>
  </si>
  <si>
    <t>194041542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</si>
  <si>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</si>
  <si>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</si>
  <si>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</si>
  <si>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</si>
  <si>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267585435</t>
  </si>
  <si>
    <t>18</t>
  </si>
  <si>
    <t>952901111</t>
  </si>
  <si>
    <t>Vyčištění budov bytové a občanské výstavby při výšce podlaží do 4 m před předáním do užívání</t>
  </si>
  <si>
    <t>-292993792</t>
  </si>
  <si>
    <t>19</t>
  </si>
  <si>
    <t>952902020R</t>
  </si>
  <si>
    <t>Průběžný úklid stavby a dotčených prostor dopravou suti a materiálu</t>
  </si>
  <si>
    <t>soubor</t>
  </si>
  <si>
    <t>-886703075</t>
  </si>
  <si>
    <t>20</t>
  </si>
  <si>
    <t>962031132</t>
  </si>
  <si>
    <t>Bourání příček z cihel pálených na MVC tl do 100 mm</t>
  </si>
  <si>
    <t>-1277724222</t>
  </si>
  <si>
    <t>"m.č.15"(3,64+1,52*3)*2,35-"dveře"0,6*2*4</t>
  </si>
  <si>
    <t>965046111</t>
  </si>
  <si>
    <t>Broušení stávajících betonových podlah úběr do 3 mm</t>
  </si>
  <si>
    <t>355872917</t>
  </si>
  <si>
    <t>"odstranění zbytků lepidla, nebo malty po dlažbách"</t>
  </si>
  <si>
    <t>"m.č.04"1,29+1,3</t>
  </si>
  <si>
    <t>"m.č.15"14,93</t>
  </si>
  <si>
    <t>"m.č.21"1,5+1,18</t>
  </si>
  <si>
    <t>22</t>
  </si>
  <si>
    <t>965046119</t>
  </si>
  <si>
    <t>Příplatek k broušení stávajících betonových podlah za každý další 1 mm úběru</t>
  </si>
  <si>
    <t>-952352156</t>
  </si>
  <si>
    <t>"odstranění zbytků lepidla, nebo malty po dlažbách celk.tl.5 mm"</t>
  </si>
  <si>
    <t>"m.č.04"(1,29+1,3)*2</t>
  </si>
  <si>
    <t>"m.č.14"15,68*2</t>
  </si>
  <si>
    <t>"m.č.15"14,93*2</t>
  </si>
  <si>
    <t>"m.č.21"(1,5+1,18)*2</t>
  </si>
  <si>
    <t>23</t>
  </si>
  <si>
    <t>965081213</t>
  </si>
  <si>
    <t>Bourání podlah z dlaždic keramických nebo xylolitových tl do 10 mm plochy přes 1 m2</t>
  </si>
  <si>
    <t>1302314342</t>
  </si>
  <si>
    <t>24</t>
  </si>
  <si>
    <t>967031732</t>
  </si>
  <si>
    <t>Přisekání plošné zdiva z cihel pálených na MV nebo MVC tl do 100 mm</t>
  </si>
  <si>
    <t>436263113</t>
  </si>
  <si>
    <t>"po vybouraných příčkách"2,35*0,1*5</t>
  </si>
  <si>
    <t>25</t>
  </si>
  <si>
    <t>968072455</t>
  </si>
  <si>
    <t>Vybourání kovových dveřních zárubní pl do 2 m2 vč.vyvěšení dveřních křídel</t>
  </si>
  <si>
    <t>-1884000485</t>
  </si>
  <si>
    <t>"m.č.15"0,6*2*4+0,8*2</t>
  </si>
  <si>
    <t>"m.č.14"0,8*2</t>
  </si>
  <si>
    <t>26</t>
  </si>
  <si>
    <t>973031812</t>
  </si>
  <si>
    <t>Vysekání kapes ve zdivu cihelném na MV nebo MVC pro zavázání příček tl do 100 mm</t>
  </si>
  <si>
    <t>-256217946</t>
  </si>
  <si>
    <t>1,57*12+2,37*4</t>
  </si>
  <si>
    <t>27</t>
  </si>
  <si>
    <t>973031813</t>
  </si>
  <si>
    <t>Vysekání kapes ve zdivu cihelném na MV nebo MVC pro zavázání příček tl do 150 mm</t>
  </si>
  <si>
    <t>-1780713616</t>
  </si>
  <si>
    <t>1,57*4</t>
  </si>
  <si>
    <t>28</t>
  </si>
  <si>
    <t>974042543</t>
  </si>
  <si>
    <t>Vysekání rýh v dlažbě betonové nebo jiné monolitické hl do 70 mm š do 100 mm</t>
  </si>
  <si>
    <t>79245626</t>
  </si>
  <si>
    <t>"pro založení příček"</t>
  </si>
  <si>
    <t>(1,6-0,6)*4+(1,1+0,9-0,6)*3+(1,1+0,9)*2+1*2</t>
  </si>
  <si>
    <t>29</t>
  </si>
  <si>
    <t>974042544</t>
  </si>
  <si>
    <t>Vysekání rýh v dlažbě betonové nebo jiné monolitické hl do 70 mm š do 150 mm</t>
  </si>
  <si>
    <t>-1665563754</t>
  </si>
  <si>
    <t>0,9*4</t>
  </si>
  <si>
    <t>30</t>
  </si>
  <si>
    <t>976081113R</t>
  </si>
  <si>
    <t>Demontáž  a odstranění stávajích doplňků zařízení sprch a záchodů, vč.likvidace</t>
  </si>
  <si>
    <t>1402493796</t>
  </si>
  <si>
    <t>31</t>
  </si>
  <si>
    <t>978011121</t>
  </si>
  <si>
    <t>Otlučení vnitřní vápenné nebo vápenocementové omítky stropů v rozsahu do 10 %</t>
  </si>
  <si>
    <t>-750552326</t>
  </si>
  <si>
    <t>"m.č.19"12,59</t>
  </si>
  <si>
    <t>32</t>
  </si>
  <si>
    <t>978013141</t>
  </si>
  <si>
    <t>Otlučení vnitřní vápenné nebo vápenocementové omítky stěn v rozsahu do 30 %</t>
  </si>
  <si>
    <t>251726264</t>
  </si>
  <si>
    <t>-"obklad"19,375</t>
  </si>
  <si>
    <t>-"okna"1,02*1,22*2-"dveře"(0,75*2)</t>
  </si>
  <si>
    <t>-"okno"1,02*1,22-"dveře"0,75*2</t>
  </si>
  <si>
    <t>-"okna"1,02*1,22*2-"dveře"(0,75*2)*2</t>
  </si>
  <si>
    <t>-"obklad"32,947</t>
  </si>
  <si>
    <t>-"obklad"19,3</t>
  </si>
  <si>
    <t>33</t>
  </si>
  <si>
    <t>978059541</t>
  </si>
  <si>
    <t>Odsekání a odebrání obkladů stěn z vnitřních obkládaček plochy přes 1 m2</t>
  </si>
  <si>
    <t>-254172228</t>
  </si>
  <si>
    <t>"m.č.04"((0,78+1,58)*2-0,6)*1,5+(0,98-0,6+0,5+1,375+0,2)*1,5+(1,375*2+0,975+0,1*2)*2,2+"sokl"0,975*0,45*2</t>
  </si>
  <si>
    <t>"m.č.10"(1+2,97)*1,5</t>
  </si>
  <si>
    <t>"m.č.14"(4,22+3,64)*2*2,05-"dveře"0,75*2,05+"ostění"(2,05*2+1,1)*0,3-"okna"(1,02*(2,05-1,5))*2+"sokl"3,64*0,25*2</t>
  </si>
  <si>
    <t>"m.č.15"(3,64+2,62)*2*1,5-"dveře"(0,6*4+0,75)*1,5+"ostění"1,5*2*0,3</t>
  </si>
  <si>
    <t>"WC"(0,91+1,52)*2*1,5+(0,78+1,52)*2*1,5+(0,8+1,52)*2*1,5+(0,85+1,52)*2*1,5-"dveře"0,6*1,5*4</t>
  </si>
  <si>
    <t>"m.č.21"((0,93+1,53)*2-0,6)*1,5+(1,03-0,6+0,51+1,325+0,2)*1,5+(1,325*2+0,92+0,1*2)*2,2+"sokl"0,92*0,45*2</t>
  </si>
  <si>
    <t>997</t>
  </si>
  <si>
    <t>Přesun sutě</t>
  </si>
  <si>
    <t>34</t>
  </si>
  <si>
    <t>997013213</t>
  </si>
  <si>
    <t>Vnitrostaveništní doprava suti a vybouraných hmot pro budovy v do 12 m ručně</t>
  </si>
  <si>
    <t>-1640738736</t>
  </si>
  <si>
    <t>35</t>
  </si>
  <si>
    <t>997013501</t>
  </si>
  <si>
    <t>Odvoz suti a vybouraných hmot na skládku nebo meziskládku do 1 km se složením</t>
  </si>
  <si>
    <t>-638980546</t>
  </si>
  <si>
    <t>36</t>
  </si>
  <si>
    <t>997013509</t>
  </si>
  <si>
    <t>Příplatek k odvozu suti a vybouraných hmot na skládku ZKD 1 km přes 1 km</t>
  </si>
  <si>
    <t>771133610</t>
  </si>
  <si>
    <t>22,629*19 'Přepočtené koeficientem množství</t>
  </si>
  <si>
    <t>37</t>
  </si>
  <si>
    <t>997013831</t>
  </si>
  <si>
    <t>Poplatek za uložení stavebního směsného odpadu na skládce (skládkovné)</t>
  </si>
  <si>
    <t>38249517</t>
  </si>
  <si>
    <t>998</t>
  </si>
  <si>
    <t>Přesun hmot</t>
  </si>
  <si>
    <t>38</t>
  </si>
  <si>
    <t>998018002</t>
  </si>
  <si>
    <t>Přesun hmot ruční pro budovy v do 12 m</t>
  </si>
  <si>
    <t>-1505268784</t>
  </si>
  <si>
    <t>PSV</t>
  </si>
  <si>
    <t>Práce a dodávky PSV</t>
  </si>
  <si>
    <t>711</t>
  </si>
  <si>
    <t>Izolace proti vodě, vlhkosti a plynům</t>
  </si>
  <si>
    <t>39</t>
  </si>
  <si>
    <t>711212000R</t>
  </si>
  <si>
    <t>Penetrace podkladu pod hydroizolační nátěr nebo stěrku</t>
  </si>
  <si>
    <t>-879878062</t>
  </si>
  <si>
    <t>"m.č.04 WC"1,29+"vytažení"((1,58+0,78)*2-0,6)*0,2</t>
  </si>
  <si>
    <t>"sprcha"1,3+"na stěny"(1,375*2+0,976+0,1)*2+"sokl"0,82*0,45</t>
  </si>
  <si>
    <t>"m.č.14"15,68+"vytažení"((2,54+3,64+0,3)*2-0,75)*0,2</t>
  </si>
  <si>
    <t>"sprcha stěny"(1,68*2+3,64)*2+"sokl"3,64*0,3</t>
  </si>
  <si>
    <t>"m.č.21 WC"1,5+"vytažení"((1,53+0,93)*2-0,6)*0,2</t>
  </si>
  <si>
    <t>"sprcha"1,18+"na stěny"(1,25*2+0,92+0,1)*2+"sokl"0,78*0,45</t>
  </si>
  <si>
    <t>40</t>
  </si>
  <si>
    <t>711212002R</t>
  </si>
  <si>
    <t>Hydroizolační povlak - nátěr nebo stěrka tl.2 mm</t>
  </si>
  <si>
    <t>-1441343025</t>
  </si>
  <si>
    <t>"jako penetrace"55,584</t>
  </si>
  <si>
    <t>41</t>
  </si>
  <si>
    <t>711212601R</t>
  </si>
  <si>
    <t>Těsnicí pás do spoje podlaha - stěna</t>
  </si>
  <si>
    <t>292314098</t>
  </si>
  <si>
    <t>"m.č.04 WC"((1,58+0,78)*2-0,6)</t>
  </si>
  <si>
    <t>"sprcha"(1,375*2+0,976*2+0,1)+"stěny rohy"2*4</t>
  </si>
  <si>
    <t>"m.č.14"((2,54+3,64+0,3)*2-0,75)</t>
  </si>
  <si>
    <t>"sprcha"(1,68+3,64)*2+"stěny rohy"2*4</t>
  </si>
  <si>
    <t>"m.č.21 WC"((1,53+0,93)*2-0,6)</t>
  </si>
  <si>
    <t>"sprcha"(1,25*2+0,92*2+0,1)+"stěny rohy"2*4</t>
  </si>
  <si>
    <t>42</t>
  </si>
  <si>
    <t>711212602R</t>
  </si>
  <si>
    <t>Těsnicí roh vnější, vnitřní do spoje podlaha-stěna</t>
  </si>
  <si>
    <t>-1220023564</t>
  </si>
  <si>
    <t>"m.č.04 WC"4</t>
  </si>
  <si>
    <t>"m.č.04 sprcha"6</t>
  </si>
  <si>
    <t>"m.č.14"6+"sprcha"6</t>
  </si>
  <si>
    <t>"m.č.21 WC"4</t>
  </si>
  <si>
    <t>"m.č.21 sprcha"6</t>
  </si>
  <si>
    <t>43</t>
  </si>
  <si>
    <t>998711202</t>
  </si>
  <si>
    <t>Přesun hmot procentní pro izolace proti vodě, vlhkosti a plynům v objektech v do 12 m</t>
  </si>
  <si>
    <t>%</t>
  </si>
  <si>
    <t>698862714</t>
  </si>
  <si>
    <t>720</t>
  </si>
  <si>
    <t>Zdravotně technické instalace</t>
  </si>
  <si>
    <t>44</t>
  </si>
  <si>
    <t>720-1R</t>
  </si>
  <si>
    <t>Zdravotechnika celkem dle samostatného výkazu</t>
  </si>
  <si>
    <t>1720551078</t>
  </si>
  <si>
    <t>45</t>
  </si>
  <si>
    <t>720-2R</t>
  </si>
  <si>
    <t>Zednické přípomoce (např.sekání drážek, prostupů vč.začištění)</t>
  </si>
  <si>
    <t>-1780289721</t>
  </si>
  <si>
    <t>735</t>
  </si>
  <si>
    <t>Ústřední vytápění - otopná tělesa</t>
  </si>
  <si>
    <t>46</t>
  </si>
  <si>
    <t>735111812R</t>
  </si>
  <si>
    <t>Demontáž a zpětná montáž stávajících otopných těles litinových článkových  v místě keram.obkladů</t>
  </si>
  <si>
    <t>-305766365</t>
  </si>
  <si>
    <t>47</t>
  </si>
  <si>
    <t>735117101R</t>
  </si>
  <si>
    <t xml:space="preserve">Nový nátěr stávajících litin. radiátorů Z +1x + 1x email, vč.odmaštění a očištění starých nátěrů </t>
  </si>
  <si>
    <t>-15948317</t>
  </si>
  <si>
    <t>48</t>
  </si>
  <si>
    <t>735494815R</t>
  </si>
  <si>
    <t>Vypouštění a napouštění,odvzdušnění, topná zkouška a zaregulování demontovaných otopných těles</t>
  </si>
  <si>
    <t>hod</t>
  </si>
  <si>
    <t>715369830</t>
  </si>
  <si>
    <t>49</t>
  </si>
  <si>
    <t>998735202</t>
  </si>
  <si>
    <t>Přesun hmot procentní pro otopná tělesa v objektech v do 12 m</t>
  </si>
  <si>
    <t>-2101268421</t>
  </si>
  <si>
    <t>766</t>
  </si>
  <si>
    <t>Konstrukce truhlářské</t>
  </si>
  <si>
    <t>50</t>
  </si>
  <si>
    <t>766660001</t>
  </si>
  <si>
    <t>Montáž dveřních křídel otvíravých 1křídlových š do 0,8 m do ocelové zárubně</t>
  </si>
  <si>
    <t>336382715</t>
  </si>
  <si>
    <t>51</t>
  </si>
  <si>
    <t>611-D3R</t>
  </si>
  <si>
    <t>dveře vnitřní hladké foliované plné 1křídlové 80x197 cm mechanicky odolné provedení, odstín slonová kost vč.kování- kompletní provedení dle výpisu prvků ozn.D3/P</t>
  </si>
  <si>
    <t>1812417533</t>
  </si>
  <si>
    <t>52</t>
  </si>
  <si>
    <t>611-D4R</t>
  </si>
  <si>
    <t>dveře vnitřní hladké foliované plné 1křídlové 80x197 cm mechanicky odolné provedení, odstín slonová kost vč.kování- kompletní provedení dle výpisu prvků ozn.D4/L a D4/P</t>
  </si>
  <si>
    <t>2141650032</t>
  </si>
  <si>
    <t>53</t>
  </si>
  <si>
    <t>766670021R</t>
  </si>
  <si>
    <t>Montáž kliky a štítku</t>
  </si>
  <si>
    <t>-1386920927</t>
  </si>
  <si>
    <t>"nové dveře"5</t>
  </si>
  <si>
    <t>54</t>
  </si>
  <si>
    <t>766691914</t>
  </si>
  <si>
    <t>Vyvěšení nebo zavěšení dřevěných křídel dveří pl do 2 m2</t>
  </si>
  <si>
    <t>-1033428282</t>
  </si>
  <si>
    <t>"pro výměnu"</t>
  </si>
  <si>
    <t>"D3"1</t>
  </si>
  <si>
    <t>"D4"2+2</t>
  </si>
  <si>
    <t>55</t>
  </si>
  <si>
    <t>998766202</t>
  </si>
  <si>
    <t>Přesun hmot procentní pro konstrukce truhlářské v objektech v do 12 m</t>
  </si>
  <si>
    <t>-393938692</t>
  </si>
  <si>
    <t>767</t>
  </si>
  <si>
    <t>Konstrukce zámečnické</t>
  </si>
  <si>
    <t>56</t>
  </si>
  <si>
    <t>767691815R</t>
  </si>
  <si>
    <t>Vyvěšení nebo zavěšení stávajících kovových křídel oken  pro nátěry</t>
  </si>
  <si>
    <t>1325154905</t>
  </si>
  <si>
    <t>57</t>
  </si>
  <si>
    <t>767691825R</t>
  </si>
  <si>
    <t>Vyvěšení nebo zavěšení stávajících kovových křídel dveří pro nátěry</t>
  </si>
  <si>
    <t>-1799767873</t>
  </si>
  <si>
    <t>58</t>
  </si>
  <si>
    <t>767-D1R</t>
  </si>
  <si>
    <t>Oprava a údržba "celové" dveře 750x1990 mm vč.zárubně - přebroušení 2xnový vrchní nátěr  kompletní provedení ozn.D1/P</t>
  </si>
  <si>
    <t>-1424667204</t>
  </si>
  <si>
    <t>59</t>
  </si>
  <si>
    <t>767-D2R</t>
  </si>
  <si>
    <t>Osazení,montáž a dodávka bezpečnostní ocelové "celové" dveře 750x1990 mm  vč.rámu pro zazdění,dveře jsou vyrobeny ve shodném provedení se stávajícími- kompletní provedení  dle výpisu prvků ozn.D2/L</t>
  </si>
  <si>
    <t>-71718833</t>
  </si>
  <si>
    <t>60</t>
  </si>
  <si>
    <t>767-D5R</t>
  </si>
  <si>
    <t>Oprava a údržba atypické ocelové dveře 600x1400 mm vč.zárubně - přebroušení 2xnový vrchní nátěr  kompletní provedení ozn.D5/P</t>
  </si>
  <si>
    <t>-1652721049</t>
  </si>
  <si>
    <t>61</t>
  </si>
  <si>
    <t>767-D6R</t>
  </si>
  <si>
    <t>Montáž a dodávka dveře ocelové atypické 600x1400 mm vč.závěsů a aretace v zavřené poloze -  kompletní provedení dle výpisu prvků ozn.D6/P a D6/L</t>
  </si>
  <si>
    <t>1139679609</t>
  </si>
  <si>
    <t>62</t>
  </si>
  <si>
    <t>767-D7R</t>
  </si>
  <si>
    <t xml:space="preserve">Montáž a dodávka dveře ocelové atypické 600x1400 mm do ocelové zárubně vč.závěsů a aretace v zavřené poloze,povrch.úprav odstín slonová kost- bez zárubně -  dle výpisu prvků ozn.D7/P </t>
  </si>
  <si>
    <t>1764017999</t>
  </si>
  <si>
    <t>63</t>
  </si>
  <si>
    <t>767-O1R</t>
  </si>
  <si>
    <t>Oprava  údržba ocel. oken  1020x1220 mm-  přebroušení 2xnový vrchní nátěr  kompletní provedení dle výpisu prvků ozn.O1</t>
  </si>
  <si>
    <t>299124944</t>
  </si>
  <si>
    <t>64</t>
  </si>
  <si>
    <t>767-O2R</t>
  </si>
  <si>
    <t>Oprava  údržba ocel. oken  2800x2020 mm-  přebroušení 2xnový vrchní nátěr  kompletní provedení dle výpisu prvků ozn.O2</t>
  </si>
  <si>
    <t>-648887701</t>
  </si>
  <si>
    <t>65</t>
  </si>
  <si>
    <t>767-O3R</t>
  </si>
  <si>
    <t>Oprava  údržba ocel. oken  1020x1020 mm-  přebroušení 2xnový vrchní nátěr  kompletní provedení dle výpisu prvků ozn.O3</t>
  </si>
  <si>
    <t>1057020692</t>
  </si>
  <si>
    <t>66</t>
  </si>
  <si>
    <t>998767202</t>
  </si>
  <si>
    <t>Přesun hmot procentní pro zámečnické konstrukce v objektech v do 12 m</t>
  </si>
  <si>
    <t>251124263</t>
  </si>
  <si>
    <t>771</t>
  </si>
  <si>
    <t>Podlahy z dlaždic</t>
  </si>
  <si>
    <t>67</t>
  </si>
  <si>
    <t>771574131</t>
  </si>
  <si>
    <t>Montáž podlah keramických režných protiskluzných lepených flexibilním lepidlem do 50 ks/m2</t>
  </si>
  <si>
    <t>-48780439</t>
  </si>
  <si>
    <t>68</t>
  </si>
  <si>
    <t>597614370R</t>
  </si>
  <si>
    <t>dlaždice keramické slinuté neglazované protiskluznost R10B dle výběru</t>
  </si>
  <si>
    <t>-902704115</t>
  </si>
  <si>
    <t>20,95*1,1 'Přepočtené koeficientem množství</t>
  </si>
  <si>
    <t>69</t>
  </si>
  <si>
    <t>771578015R</t>
  </si>
  <si>
    <t>Dilatační spára podlaha - stěna, trvale pružný vodotěsný spoj</t>
  </si>
  <si>
    <t>792108433</t>
  </si>
  <si>
    <t>"m.č.04 sprcha"(1,375*2+0,975+0,1)</t>
  </si>
  <si>
    <t>"m.č.04 WC"(1,58+0,78)*2-0,6</t>
  </si>
  <si>
    <t>"m.č.21 sprcha"(1,325*2+0,92+0,1)</t>
  </si>
  <si>
    <t>"m.č.21 WC"(1,53+0,93)*2-0,6</t>
  </si>
  <si>
    <t>"m.č.14 sprcha"(3,64+4,22+0,3)*2</t>
  </si>
  <si>
    <t>70</t>
  </si>
  <si>
    <t>771579191</t>
  </si>
  <si>
    <t>Příplatek k montáž podlah keramických za plochu do 5 m2</t>
  </si>
  <si>
    <t>1276718209</t>
  </si>
  <si>
    <t>71</t>
  </si>
  <si>
    <t>771579193R</t>
  </si>
  <si>
    <t xml:space="preserve">Příplatek za montáž obkladu na sokl z dlaždic protiskluzných keramických flexibilní lepidlo </t>
  </si>
  <si>
    <t>1770400066</t>
  </si>
  <si>
    <t>"m.č.04"0,85</t>
  </si>
  <si>
    <t>"m.č.21"0,82</t>
  </si>
  <si>
    <t>"m.č.14"3,64</t>
  </si>
  <si>
    <t>72</t>
  </si>
  <si>
    <t>771579198R</t>
  </si>
  <si>
    <t>Příplatek za spárování  hmotou se zvýšenou odolností proti bakteriím a plísním - plošně</t>
  </si>
  <si>
    <t>-1932773924</t>
  </si>
  <si>
    <t>73</t>
  </si>
  <si>
    <t>771591111</t>
  </si>
  <si>
    <t>Podlahy penetrace podkladu</t>
  </si>
  <si>
    <t>-1846153994</t>
  </si>
  <si>
    <t>"pod stěrkou"20,95</t>
  </si>
  <si>
    <t>74</t>
  </si>
  <si>
    <t>771591173R</t>
  </si>
  <si>
    <t>Montáž a dodávka profilu ukončujícího pro plynulý přechod (dlažby s epox.nátěrem)</t>
  </si>
  <si>
    <t>-77801758</t>
  </si>
  <si>
    <t>"m.č.04"0,6</t>
  </si>
  <si>
    <t>"m.č.21"0,6</t>
  </si>
  <si>
    <t>"m.č.14"0,75</t>
  </si>
  <si>
    <t>75</t>
  </si>
  <si>
    <t>771990111</t>
  </si>
  <si>
    <t>Vyrovnání podkladu samonivelační stěrkou tl 4 mm pevnosti 15 Mpa</t>
  </si>
  <si>
    <t>-480487188</t>
  </si>
  <si>
    <t>76</t>
  </si>
  <si>
    <t>998771202</t>
  </si>
  <si>
    <t>Přesun hmot procentní pro podlahy z dlaždic v objektech v do 12 m</t>
  </si>
  <si>
    <t>1640912765</t>
  </si>
  <si>
    <t>776</t>
  </si>
  <si>
    <t>Podlahy povlakové</t>
  </si>
  <si>
    <t>77</t>
  </si>
  <si>
    <t>776410811</t>
  </si>
  <si>
    <t>Odstranění soklíků a lišt pryžových nebo plastových</t>
  </si>
  <si>
    <t>-982975933</t>
  </si>
  <si>
    <t>"m.č.16"(2,48+1,87)*2-"dveře"0,8*2</t>
  </si>
  <si>
    <t>"m.č.24"(40,15+0,23*2+3,87+6,92+9,55*2+3,87+0,64+33,87)</t>
  </si>
  <si>
    <t>-"dveře"(0,6*2+0,75*19+0,8+1,2)</t>
  </si>
  <si>
    <t>"ostění"0,3*2*17</t>
  </si>
  <si>
    <t>78</t>
  </si>
  <si>
    <t>776411112</t>
  </si>
  <si>
    <t>Montáž obvodových soklíků výšky  do 100 mm</t>
  </si>
  <si>
    <t>-2093994746</t>
  </si>
  <si>
    <t>79</t>
  </si>
  <si>
    <t>284110100</t>
  </si>
  <si>
    <t>lišta speciální soklová PVC  20 x 100 mm role 50 m</t>
  </si>
  <si>
    <t>771240558</t>
  </si>
  <si>
    <t>108,73*1,02 'Přepočtené koeficientem množství</t>
  </si>
  <si>
    <t>80</t>
  </si>
  <si>
    <t>998776202</t>
  </si>
  <si>
    <t>Přesun hmot procentní pro podlahy povlakové v objektech v do 12 m</t>
  </si>
  <si>
    <t>1921892372</t>
  </si>
  <si>
    <t>781</t>
  </si>
  <si>
    <t>Dokončovací práce - obklady</t>
  </si>
  <si>
    <t>81</t>
  </si>
  <si>
    <t>781474116</t>
  </si>
  <si>
    <t>Montáž obkladů vnitřních keramických hladkých do 35 ks/m2 lepených flexibilním lepidlem</t>
  </si>
  <si>
    <t>-1555819920</t>
  </si>
  <si>
    <t>"m.č.15"(0,8+1,1)*2*1,5-"dveře"0,6*1,5+"umyvadlo"1*1,5</t>
  </si>
  <si>
    <t>"m.č.06"(1,6+0,8)*2*1,5-"dveře"0,6*1,5</t>
  </si>
  <si>
    <t>"m.č.07"(1,6+0,8)*2*1,5-"dveře"0,6*1,5</t>
  </si>
  <si>
    <t>"m.č.08"(1,1+0,8)*2*1,5-"dveře"0,6*1,5+"umyvadlo"1*1,5</t>
  </si>
  <si>
    <t>"m.č.09"(1,6+0,8)*2*1,5-"dveře"0,6*1,5</t>
  </si>
  <si>
    <t>"m.č.11"(1,6+0,8)*2*1,5-"dveře"0,6*1,5</t>
  </si>
  <si>
    <t>"m.č.12"(1*2+1,3)*1,5</t>
  </si>
  <si>
    <t>"m.č.13"(1*2+1,3)*1,5</t>
  </si>
  <si>
    <t>"m.č.17"(1,1+0,8)*2*1,5-"dveře"0,6*1,5+"umyvadlo"1*1,5</t>
  </si>
  <si>
    <t>"m.č.18"(1,1+0,8)*2*1,5-"dveře"0,6*1,5+"umyvadlo"1*1,5</t>
  </si>
  <si>
    <t>"m.č.19"(1,1+0,8)*2*1,5-"dveře"0,6*1,5+"umyvadlo"1*1,5</t>
  </si>
  <si>
    <t>82</t>
  </si>
  <si>
    <t>597611001R</t>
  </si>
  <si>
    <t>obkladačky keramické dle výběru (barevné)</t>
  </si>
  <si>
    <t>1312271595</t>
  </si>
  <si>
    <t>149,23*1,1 'Přepočtené koeficientem množství</t>
  </si>
  <si>
    <t>83</t>
  </si>
  <si>
    <t>781479191</t>
  </si>
  <si>
    <t>Příplatek k montáži obkladů vnitřních keramických hladkých za plochu do 10 m2</t>
  </si>
  <si>
    <t>954518853</t>
  </si>
  <si>
    <t>84</t>
  </si>
  <si>
    <t>781479198R</t>
  </si>
  <si>
    <t>479068770</t>
  </si>
  <si>
    <t>"jako obklad"149,23</t>
  </si>
  <si>
    <t>85</t>
  </si>
  <si>
    <t>781494111</t>
  </si>
  <si>
    <t>Plastové profily rohové lepené flexibilním lepidlem</t>
  </si>
  <si>
    <t>-1941944254</t>
  </si>
  <si>
    <t>"m.č.04"1,5*2+2,25*3+"sokl"0,82*2</t>
  </si>
  <si>
    <t>"m.č.14"2,25+2,05+1,1+"sokl"3,64*2</t>
  </si>
  <si>
    <t>"m.č.21"1,5*2+2,25*3+"sokl"0,75*2</t>
  </si>
  <si>
    <t>86</t>
  </si>
  <si>
    <t>781494511</t>
  </si>
  <si>
    <t>Plastové profily ukončovací lepené flexibilním lepidlem</t>
  </si>
  <si>
    <t>-1846981445</t>
  </si>
  <si>
    <t>"m.č.04"(0,78+1,58)*2-"dveře"0,6</t>
  </si>
  <si>
    <t>(0,98+0,5+1,375+0,2)-"dveře"0,6</t>
  </si>
  <si>
    <t>(1,375*2+0,975+0,1*2)+2,25-1,5</t>
  </si>
  <si>
    <t>"m.č.14"(4,22+3,94)*2</t>
  </si>
  <si>
    <t>"okna"(2,25-1,5)*2*2</t>
  </si>
  <si>
    <t>"m.č.15"(0,8+1,1)*2-"dveře"0,6+"umyvadlo"1+1,5*2</t>
  </si>
  <si>
    <t>"m.č.21"(0,93+1,53)*2-"dveře"0,6</t>
  </si>
  <si>
    <t>(1,03+0,51+1,325+0,2)-"dveře"0,6</t>
  </si>
  <si>
    <t>(1,325*2+0,92+0,1*2)+2,25-1,5</t>
  </si>
  <si>
    <t>"m.č.06"(1,6+0,8)*2-"dveře"0,6+1,5*2</t>
  </si>
  <si>
    <t>"m.č.07"(1,6+0,8)*2-"dveře"0,6+1,5*2</t>
  </si>
  <si>
    <t>"m.č.08"(1,1+0,8)*2-"dveře"0,6+1,5*2+"umyvadlo"1+1,5</t>
  </si>
  <si>
    <t>"m.č.09"(1,6+0,8)*2-"dveře"0,6+1,5*2</t>
  </si>
  <si>
    <t>"m.č.10"(2,97+1)+1,5</t>
  </si>
  <si>
    <t>"m.č.11"(1,6+0,8)*2-"dveře"0,6+1,5*2</t>
  </si>
  <si>
    <t>"m.č.12"(1*2+1,3)+2*1,5</t>
  </si>
  <si>
    <t>"m.č.13"(1*2+1,3)+2*1,5</t>
  </si>
  <si>
    <t>"m.č.17"(1,1+0,8)*2-"dveře"0,6+1,5*2+"umyvadlo"1+1,5</t>
  </si>
  <si>
    <t>"m.č.18"(1,1+0,8)*2-"dveře"0,6+1,5*2+"umyvadlo"1+1,5</t>
  </si>
  <si>
    <t>"m.č.19"(1,1+0,8)*2-"dveře"0,6+"umyvadlo"1+1,5</t>
  </si>
  <si>
    <t>87</t>
  </si>
  <si>
    <t>781495117R</t>
  </si>
  <si>
    <t>Vyplnění spoje keramického obkladu s epoxidovým nátěrem trvale pružným tmelem</t>
  </si>
  <si>
    <t>1606317326</t>
  </si>
  <si>
    <t>"keramický obklad"</t>
  </si>
  <si>
    <t>"m.č.04"(0,98-0,6+0,5+1,375+0,2+0,975)</t>
  </si>
  <si>
    <t>"m.č.06"(1,6+0,8)*2-0,6</t>
  </si>
  <si>
    <t>"m.č.07"(1,6+0,8)*2-0,6</t>
  </si>
  <si>
    <t>"m.č.08"(1,1+0,8)*2-0,6+1</t>
  </si>
  <si>
    <t>"m.č.09"(1,6+0,8)*2-0,6</t>
  </si>
  <si>
    <t>"m.č.10"2,97+1</t>
  </si>
  <si>
    <t>"m.č.11"(1,6+0,8)*2-0,6</t>
  </si>
  <si>
    <t>"m.č.12"(1+1,3+1)</t>
  </si>
  <si>
    <t>"m.č.13"(1+1,3+1)</t>
  </si>
  <si>
    <t>"m.č.15"(1,1+0,8)-0,6+1</t>
  </si>
  <si>
    <t>"m.č.17"(1,1+0,8)-0,6+1</t>
  </si>
  <si>
    <t>"m.č.18"(1,1+0,8)-0,6+1</t>
  </si>
  <si>
    <t>"m.č.19"(1,1+0,8)-0,6+1</t>
  </si>
  <si>
    <t>"m.č.21"1,03-0,6+0,51+1,325+0,2+0,92</t>
  </si>
  <si>
    <t>88</t>
  </si>
  <si>
    <t>998781202</t>
  </si>
  <si>
    <t>Přesun hmot procentní pro obklady keramické v objektech v do 12 m</t>
  </si>
  <si>
    <t>-1329528366</t>
  </si>
  <si>
    <t>783</t>
  </si>
  <si>
    <t>Dokončovací práce - nátěry</t>
  </si>
  <si>
    <t>89</t>
  </si>
  <si>
    <t>783000111</t>
  </si>
  <si>
    <t>Ochrana svislých ploch při provádění nátěrů olepením páskou nebo fólií</t>
  </si>
  <si>
    <t>1625383764</t>
  </si>
  <si>
    <t>90</t>
  </si>
  <si>
    <t>581248380</t>
  </si>
  <si>
    <t>páska pro malířské potřeby 50mm x 50 m</t>
  </si>
  <si>
    <t>-1425127154</t>
  </si>
  <si>
    <t>47,585*1,05 'Přepočtené koeficientem množství</t>
  </si>
  <si>
    <t>91</t>
  </si>
  <si>
    <t>783301401</t>
  </si>
  <si>
    <t>Ometení zámečnických konstrukcí</t>
  </si>
  <si>
    <t>1767283242</t>
  </si>
  <si>
    <t>"ocelové zárubně stávající"</t>
  </si>
  <si>
    <t>"D3/P"(2*2+0,8)*(0,12+2*0,05)</t>
  </si>
  <si>
    <t>"D4/L"((2*2+0,6)*(0,15+2*0,05))*2</t>
  </si>
  <si>
    <t>"D4/P"((2*2+0,6)*(0,15+2*0,05))*2</t>
  </si>
  <si>
    <t>"ocelové zárubně nové"</t>
  </si>
  <si>
    <t>"D7"((2*2+0,6)*(0,1+2*0,05))*2</t>
  </si>
  <si>
    <t>92</t>
  </si>
  <si>
    <t>783306801</t>
  </si>
  <si>
    <t>Odstranění nátěru ze zámečnických konstrukcí obroušením</t>
  </si>
  <si>
    <t>-1022383004</t>
  </si>
  <si>
    <t>"ocelové zárubně"</t>
  </si>
  <si>
    <t>93</t>
  </si>
  <si>
    <t>783314101</t>
  </si>
  <si>
    <t>Základní jednonásobný syntetický nátěr zámečnických konstrukcí</t>
  </si>
  <si>
    <t>1040796550</t>
  </si>
  <si>
    <t>"L50/5"0,9*0,156*2*2</t>
  </si>
  <si>
    <t>94</t>
  </si>
  <si>
    <t>783315101</t>
  </si>
  <si>
    <t>Mezinátěr jednonásobný syntetický standardní zámečnických konstrukcí</t>
  </si>
  <si>
    <t>-1997024304</t>
  </si>
  <si>
    <t>95</t>
  </si>
  <si>
    <t>783317101</t>
  </si>
  <si>
    <t>Krycí jednonásobný syntetický standardní nátěr zámečnických konstrukcí</t>
  </si>
  <si>
    <t>1692782684</t>
  </si>
  <si>
    <t>96</t>
  </si>
  <si>
    <t>783322101</t>
  </si>
  <si>
    <t>Tmelení včetně přebroušení zámečnických konstrukcí disperzním tmelem</t>
  </si>
  <si>
    <t>814574214</t>
  </si>
  <si>
    <t>97</t>
  </si>
  <si>
    <t>783424240R</t>
  </si>
  <si>
    <t>Oprava nátěrů syntet. potrubí topení vč.konzol do DN 50 mm odmaštění,obroušení,nový nátěr Z+1x +1x email</t>
  </si>
  <si>
    <t>-1697215135</t>
  </si>
  <si>
    <t>"stoupací potrubí"2,8*19*2</t>
  </si>
  <si>
    <t>"připojovací potrubí"97</t>
  </si>
  <si>
    <t>98</t>
  </si>
  <si>
    <t>783901453</t>
  </si>
  <si>
    <t>Vysátí betonových podlah před provedením nátěru</t>
  </si>
  <si>
    <t>-1154455887</t>
  </si>
  <si>
    <t>"m.č.04"11,87-"dlažba"(1,29+1,3)</t>
  </si>
  <si>
    <t>"m.č.21"12,04-"dlažba"(1,5+1,18)</t>
  </si>
  <si>
    <t>99</t>
  </si>
  <si>
    <t>783906851</t>
  </si>
  <si>
    <t>Odstranění nátěrů z betonových podlah obroušením</t>
  </si>
  <si>
    <t>478260766</t>
  </si>
  <si>
    <t>100</t>
  </si>
  <si>
    <t>783932191R</t>
  </si>
  <si>
    <t>Lokální vyrovnání,vyspravení  betonové podlahy cementovou stěrkou tloušťky do 3 mm opravované plochy do 10%</t>
  </si>
  <si>
    <t>-1555732153</t>
  </si>
  <si>
    <t>101</t>
  </si>
  <si>
    <t>783932171</t>
  </si>
  <si>
    <t>Celoplošné vyrovnání betonové podlahy cementovou stěrkou tloušťky do 3 mm</t>
  </si>
  <si>
    <t>1740929796</t>
  </si>
  <si>
    <t>"m.č.15 po dlažbě"15,61</t>
  </si>
  <si>
    <t>102</t>
  </si>
  <si>
    <t>783932181</t>
  </si>
  <si>
    <t>Příplatek k ceně celoplošného betonové podlahy cementovou stěrkou za každý další 1 mm přes 3 mm</t>
  </si>
  <si>
    <t>636025389</t>
  </si>
  <si>
    <t>"m.č.15 po dlažbě cel.tl.10 mm"15,61*7</t>
  </si>
  <si>
    <t>103</t>
  </si>
  <si>
    <t>783933151</t>
  </si>
  <si>
    <t>Penetrační epoxidový nátěr hladkých betonových podlah</t>
  </si>
  <si>
    <t>114011238</t>
  </si>
  <si>
    <t>104</t>
  </si>
  <si>
    <t>783937164R</t>
  </si>
  <si>
    <t>Krycí dvojnásobný epoxidový  nátěr betonové podlahy</t>
  </si>
  <si>
    <t>-168357848</t>
  </si>
  <si>
    <t>"jako penetrace"321,300</t>
  </si>
  <si>
    <t>105</t>
  </si>
  <si>
    <t>783997151</t>
  </si>
  <si>
    <t>Příplatek k cenám krycího nátěru betonové podlahy za protiskluznou úpravu</t>
  </si>
  <si>
    <t>992574597</t>
  </si>
  <si>
    <t>106</t>
  </si>
  <si>
    <t>783911113R</t>
  </si>
  <si>
    <t>Napojení na stěnu  sokl výšky 10 cm  pro podlahy s epoxidovým nátěrem se zohledněním obvodové dilatace podlahy s trvale pružným vodotěsným tmelem</t>
  </si>
  <si>
    <t>-378232227</t>
  </si>
  <si>
    <t>"m.č.03"(4,25+2,97+0,1*2+0,3)*2-"dveře"(0,75+0,6)</t>
  </si>
  <si>
    <t>"m.č.04"(4,26+2,97+0,1*2+1,29+1,907)-"dveře"0,6*2</t>
  </si>
  <si>
    <t>"m.č.05"(4,29+2,97+0,1*2+0,3)*2-"dveře"(0,6+0,75)</t>
  </si>
  <si>
    <t>"m.č.06"(4,27+2,97+0,1*3)*2-"dveře"(0,75+0,6)</t>
  </si>
  <si>
    <t>"m.č.07"(4,27+2,97+0,1*3)*2-"dveře"(0,75+0,6)</t>
  </si>
  <si>
    <t>"m.č.08"(3,97+2,97+0,1*3)*2-"dveře"(0,75+0,6)-"obklad uyvadla"1</t>
  </si>
  <si>
    <t>"m.č.09"(3,82+2,97+0,1)*2-"dveře"(0,75+0,6)</t>
  </si>
  <si>
    <t>"m.č.10"(1,92+2,97)*2-"dveře"0,75-"obklad"(2,97+1)</t>
  </si>
  <si>
    <t>"m.č.11"(2,79+2,97+0,1)*2-"dveře"(0,75+0,6)</t>
  </si>
  <si>
    <t>"m.č.12"(4,24+3,02+2,31)*2-"dveře"(0,75*2)-"obkad"1,3</t>
  </si>
  <si>
    <t>"m.č.13"(4,22+3,02+2,31)*2-"dveře"(0,75*2)-"obkad"1,3</t>
  </si>
  <si>
    <t>"m.č.15"(4,24+3,64+0,3)*2-"dveře"(0,75+0,6)</t>
  </si>
  <si>
    <t>"m.č.17"(3,97+2,97+0,1*3)*2-"dveře"(0,75+0,6)-"obklad"1</t>
  </si>
  <si>
    <t>"m.č.18"(4,27+2,97+0,1*3)*2-"dveře"(0,75+0,6)-"obkad"1</t>
  </si>
  <si>
    <t>"m.č.19"(4,27+2,97+0,1*2)*2-"dveře"(0,75+0,6)-"obklad"1</t>
  </si>
  <si>
    <t>"m.č.20"(4,29+2,97+0,1*2+0,3)*2-"dveře"(0,75+0,6)</t>
  </si>
  <si>
    <t>"m.č.21"(4,29+2,97+0,1*2+1,34+1,905)-"dveře"(0,6*2)</t>
  </si>
  <si>
    <t>"m.č.22"(4,25+2,97+0,1*2+0,3)*2-"dveře"(0,75+0,6)</t>
  </si>
  <si>
    <t>107</t>
  </si>
  <si>
    <t>783-Z1R</t>
  </si>
  <si>
    <t>Oprava  údržba stávaj.ocelového katru  1800x2800 mm-  přebroušení 2xnový vrchní nátěr  kompletní provedení dle výpisu prvků ozn.Z1</t>
  </si>
  <si>
    <t>-1167024662</t>
  </si>
  <si>
    <t>108</t>
  </si>
  <si>
    <t>783-Z1aR</t>
  </si>
  <si>
    <t>Oprava  údržba stávaj.ocelového katru  1800x2800 mm-  přebroušení 2xnový vrchní nátěr  kompletní provedení dle výpisu prvků ozn.Z1a</t>
  </si>
  <si>
    <t>226160827</t>
  </si>
  <si>
    <t>109</t>
  </si>
  <si>
    <t>783-Z2R</t>
  </si>
  <si>
    <t>Oprava  údržba stávaj.ocelové okenní mříže  1020x1220 mm-  přebroušení 2xnový vrchní nátěr  kompletní provedení dle výpisu prvků ozn.Z2</t>
  </si>
  <si>
    <t>-1979467447</t>
  </si>
  <si>
    <t>110</t>
  </si>
  <si>
    <t>783-Z3R</t>
  </si>
  <si>
    <t>Oprava  údržba stávaj.ocelové okenní mříže  2800x2020 mm-  přebroušení 2xnový vrchní nátěr  kompletní provedení dle výpisu prvků ozn.Z3</t>
  </si>
  <si>
    <t>1868255711</t>
  </si>
  <si>
    <t>111</t>
  </si>
  <si>
    <t>783-Z4R</t>
  </si>
  <si>
    <t>Oprava  údržba stávaj.ocelové okenní mříže  1020x1020 mm-  přebroušení 2xnový vrchní nátěr  kompletní provedení dle výpisu prvků ozn.Z4</t>
  </si>
  <si>
    <t>-1650278492</t>
  </si>
  <si>
    <t>784</t>
  </si>
  <si>
    <t>Dokončovací práce - malby a tapety</t>
  </si>
  <si>
    <t>112</t>
  </si>
  <si>
    <t>784111001R</t>
  </si>
  <si>
    <t xml:space="preserve">Přebroušení stávajících nátěrů omítek </t>
  </si>
  <si>
    <t>2133632327</t>
  </si>
  <si>
    <t>"m.č.16"(2,48+1,87)*2*1,5-"dveře"0,8*1,5</t>
  </si>
  <si>
    <t>"m.č.24"(40,15+0,23*2+3,87+6,92+9,55*2+3,87+0,64+33,87)*1,5</t>
  </si>
  <si>
    <t>-"dveře"(0,6*2+0,75*19+0,8+1,2)*1,5-"okno"2,8*0,5</t>
  </si>
  <si>
    <t>"ostění"(1,5*2)*17*0,3</t>
  </si>
  <si>
    <t>113</t>
  </si>
  <si>
    <t>784121001</t>
  </si>
  <si>
    <t>Oškrabání malby v mísnostech výšky do 3,80 m</t>
  </si>
  <si>
    <t>1523184438</t>
  </si>
  <si>
    <t>"m.č.04"(0,78+1,58)*2*2,8</t>
  </si>
  <si>
    <t>-"obklad"5,955</t>
  </si>
  <si>
    <t>"m.č.15"(4,24+3,64)*2*(2,8-1,5)</t>
  </si>
  <si>
    <t>"m.č.16"(2,48+1,87)*2*(2,8-1,5)</t>
  </si>
  <si>
    <t>-"okno"2,8*2,02</t>
  </si>
  <si>
    <t>"stropy"342,39</t>
  </si>
  <si>
    <t>114</t>
  </si>
  <si>
    <t>784121011</t>
  </si>
  <si>
    <t>Rozmývání podkladu po oškrabání malby v místnostech výšky do 3,80 m</t>
  </si>
  <si>
    <t>237971929</t>
  </si>
  <si>
    <t>"jako oškrábání"1267,234</t>
  </si>
  <si>
    <t>115</t>
  </si>
  <si>
    <t>784161381R</t>
  </si>
  <si>
    <t>Lokální vyrovnání a vyspravení podkladu pod nátěr stěrkou  v místnostech výšky do 3,80 m</t>
  </si>
  <si>
    <t>1150266705</t>
  </si>
  <si>
    <t>116</t>
  </si>
  <si>
    <t>784171111</t>
  </si>
  <si>
    <t>Zakrytí vnitřních ploch stěn v místnostech výšky do 3,80 m</t>
  </si>
  <si>
    <t>-1454093487</t>
  </si>
  <si>
    <t>"okna"1,02*1,22*29+2,8*2,02+1,02*1,02*3</t>
  </si>
  <si>
    <t>"celové dveře"0,75*2*19*2</t>
  </si>
  <si>
    <t>"ponechané dveře"0,6*2*2+1,2*2+0,6*1,4*2*2</t>
  </si>
  <si>
    <t>117</t>
  </si>
  <si>
    <t>581248440</t>
  </si>
  <si>
    <t>fólie pro malířské potřeby zakrývací, PG 4021-20, 25µ,  4 x 5 m</t>
  </si>
  <si>
    <t>1963086741</t>
  </si>
  <si>
    <t>110,025*1,05 'Přepočtené koeficientem množství</t>
  </si>
  <si>
    <t>118</t>
  </si>
  <si>
    <t>784181121</t>
  </si>
  <si>
    <t>Hloubková jednonásobná penetrace podkladu v místnostech výšky do 3,80 m</t>
  </si>
  <si>
    <t>1861379884</t>
  </si>
  <si>
    <t>"hrana příčky"(0,9*0,125)+(1,6-0,6+1,5*2)*0,1</t>
  </si>
  <si>
    <t>"hrana příčky"(1,1+0,9-0,6+1,5*2)*0,1-"obklad umyvadla"1*1,5</t>
  </si>
  <si>
    <t>-"obklad"1,3*1,5+"hrana příčky"1*0,1</t>
  </si>
  <si>
    <t>"m.č.15"(4,24+3,64)*2*2,8+(0,8+1,1)*2*(2,8-1,5)-"obklad umyvadla"1*1,5</t>
  </si>
  <si>
    <t>(0,8+1,1)*2*(2,8-1,5)-"obklad umyvadla"1*1,5</t>
  </si>
  <si>
    <t>"m.č.21"(0,93+1,53)*2*2,8</t>
  </si>
  <si>
    <t>-"obklad"19,489</t>
  </si>
  <si>
    <t>"stropy"342,25</t>
  </si>
  <si>
    <t>119</t>
  </si>
  <si>
    <t>784211111</t>
  </si>
  <si>
    <t>Dvojnásobné  bílé malby ze směsí za mokra velmi dobře otěruvzdorných v místnostech výšky do 3,80 m</t>
  </si>
  <si>
    <t>1448246548</t>
  </si>
  <si>
    <t>"jako penetrace"1288,933</t>
  </si>
  <si>
    <t>120</t>
  </si>
  <si>
    <t>784211164R</t>
  </si>
  <si>
    <t xml:space="preserve">Příplatek k cenám 2x maleb ze směsí za mokra otěruvzdorných za barevnou malbu </t>
  </si>
  <si>
    <t>-767043107</t>
  </si>
  <si>
    <t>"stěny"946,683</t>
  </si>
  <si>
    <t>121</t>
  </si>
  <si>
    <t>784660151R</t>
  </si>
  <si>
    <t>Obnovovací syntetický nátěr linkrusty v místnosti výšky do 3,80 m</t>
  </si>
  <si>
    <t>-1989218283</t>
  </si>
  <si>
    <t>Práce a dodávky M</t>
  </si>
  <si>
    <t>21-M</t>
  </si>
  <si>
    <t>Elektromontáže</t>
  </si>
  <si>
    <t>122</t>
  </si>
  <si>
    <t>210-1R</t>
  </si>
  <si>
    <t>Elektroinstalace  celkem dle samostatného výkazu</t>
  </si>
  <si>
    <t>-2081301013</t>
  </si>
  <si>
    <t>123</t>
  </si>
  <si>
    <t>210-2R</t>
  </si>
  <si>
    <t>Demontáž stávající elektroinstlalace vč.likvidace</t>
  </si>
  <si>
    <t>1108358640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</si>
  <si>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</si>
  <si>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</si>
  <si>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</si>
  <si>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</si>
  <si>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</si>
  <si>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</si>
  <si>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</si>
  <si>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</si>
  <si>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</si>
  <si>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</si>
  <si>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1024</t>
  </si>
  <si>
    <t>1802017344</t>
  </si>
  <si>
    <t>VRN3</t>
  </si>
  <si>
    <t>Zařízení staveniště</t>
  </si>
  <si>
    <t>030001000</t>
  </si>
  <si>
    <t>Zařízení  a zabezpečení staveniště</t>
  </si>
  <si>
    <t>1279652171</t>
  </si>
  <si>
    <t>VRN4</t>
  </si>
  <si>
    <t>Inženýrská činnost</t>
  </si>
  <si>
    <t>045002000</t>
  </si>
  <si>
    <t>Kompletační a koordinační činnost</t>
  </si>
  <si>
    <t>-2013398422</t>
  </si>
  <si>
    <t>VRN7</t>
  </si>
  <si>
    <t>Provozní vlivy</t>
  </si>
  <si>
    <t>071002000</t>
  </si>
  <si>
    <t>Provoz investora, třetích osob</t>
  </si>
  <si>
    <t>839708553</t>
  </si>
  <si>
    <t>073002000</t>
  </si>
  <si>
    <t xml:space="preserve">Ztížený pohyb vozidel </t>
  </si>
  <si>
    <t>-753426641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</si>
  <si>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</si>
  <si>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</si>
  <si>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</si>
  <si>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</si>
  <si>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</si>
  <si>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</si>
  <si>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</si>
  <si>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</si>
  <si>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</si>
  <si>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</si>
  <si>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</si>
  <si>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</si>
  <si>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</si>
  <si>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</si>
  <si>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</si>
  <si>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</si>
  <si>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</si>
  <si>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</si>
  <si>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</si>
  <si>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</si>
  <si>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</si>
  <si>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</si>
  <si>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</si>
  <si>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</si>
  <si>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</si>
  <si>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</si>
  <si>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</si>
  <si>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</si>
  <si>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</si>
  <si>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</si>
  <si>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</si>
  <si>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</si>
  <si>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</si>
  <si>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</si>
  <si>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</si>
  <si>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</si>
  <si>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</si>
  <si>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</si>
  <si>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</si>
  <si>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</si>
  <si>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</si>
  <si>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</si>
  <si>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</si>
  <si>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</si>
  <si>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</si>
  <si>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</si>
  <si>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</si>
  <si>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</si>
  <si>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</si>
  <si>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</si>
  <si>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</si>
  <si>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</si>
  <si>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</si>
  <si>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</si>
  <si>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</si>
  <si>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</si>
  <si>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</si>
  <si>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</si>
  <si>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</si>
  <si>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</si>
  <si>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</si>
  <si>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</si>
  <si>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</si>
  <si>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</si>
  <si>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</si>
  <si>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</si>
  <si>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</si>
  <si>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</si>
  <si>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</si>
  <si>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</si>
  <si>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</si>
  <si>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</si>
  <si>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</si>
  <si>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</si>
  <si>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</si>
  <si>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</si>
  <si>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</si>
  <si>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</si>
  <si>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</si>
  <si>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</si>
  <si>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</si>
  <si>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</si>
  <si>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</si>
  <si>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</si>
  <si>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</si>
  <si>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</si>
  <si>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</si>
  <si>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</si>
  <si>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</si>
  <si>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</si>
  <si>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</si>
  <si>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</si>
  <si>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</si>
  <si>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</si>
  <si>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</si>
  <si>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</si>
  <si>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</si>
  <si>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</si>
  <si>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</si>
  <si>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</si>
  <si>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</si>
  <si>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</si>
  <si>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</si>
  <si>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</si>
  <si>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</si>
  <si>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</si>
  <si>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</si>
  <si>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</si>
  <si>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</si>
  <si>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</si>
  <si>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</si>
  <si>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</si>
  <si>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</si>
  <si>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</si>
  <si>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</si>
  <si>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</si>
  <si>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</si>
  <si>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</si>
  <si>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</si>
  <si>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</si>
  <si>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</si>
  <si>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</si>
  <si>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</si>
  <si>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</si>
  <si>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</si>
  <si>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</si>
  <si>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</si>
  <si>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</si>
  <si>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</si>
  <si>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</si>
  <si>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</si>
  <si>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</si>
  <si>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</si>
  <si>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</si>
  <si>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</si>
  <si>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</si>
  <si>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</si>
  <si>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</si>
  <si>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</si>
  <si>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</si>
  <si>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</si>
  <si>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</si>
  <si>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</si>
  <si>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</si>
  <si>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</si>
  <si>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</si>
  <si>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</si>
  <si>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</si>
  <si>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</si>
  <si>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</si>
  <si>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</si>
  <si>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</si>
  <si>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</si>
  <si>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</si>
  <si>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</si>
  <si>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</si>
  <si>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</si>
  <si>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</si>
  <si>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</si>
  <si>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</si>
  <si>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</si>
  <si>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</si>
  <si>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</si>
  <si>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</si>
  <si>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</si>
  <si>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</si>
  <si>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</si>
  <si>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</si>
  <si>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</si>
  <si>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</si>
  <si>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</si>
  <si>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</si>
  <si>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</si>
  <si>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</si>
  <si>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</si>
  <si>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</si>
  <si>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</si>
  <si>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</si>
  <si>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</si>
  <si>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</si>
  <si>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</si>
  <si>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</si>
  <si>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</si>
  <si>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AKCE:</t>
  </si>
  <si>
    <t>VZOROVÉ PATRO BUDOVY "A", krátká chodba</t>
  </si>
  <si>
    <t xml:space="preserve">Stavební úpravy </t>
  </si>
  <si>
    <t>Vazební věznice Praha – Ruzyně</t>
  </si>
  <si>
    <t xml:space="preserve">OBSAH: </t>
  </si>
  <si>
    <t>Staré nám. 3, 161 02 Praha 6</t>
  </si>
  <si>
    <t>Specifikace standardu a výměr</t>
  </si>
  <si>
    <t>Elektroinstalace</t>
  </si>
  <si>
    <t>Pol.</t>
  </si>
  <si>
    <t>Popis výkonu</t>
  </si>
  <si>
    <t>Krabice, spínače, zásuvky, ost. přístroje</t>
  </si>
  <si>
    <t>(CZK)</t>
  </si>
  <si>
    <t>Montáž a dodávka kompletního přístroje do krabice nebo na povrch, zapojení vodičů, včetně dodávky a montáže krabice a upevňovacích prvků</t>
  </si>
  <si>
    <t>Přístroje ve standardu ABB Classic</t>
  </si>
  <si>
    <t>Spínač pod omítku 10A/230V,  řaz.1</t>
  </si>
  <si>
    <t>ks</t>
  </si>
  <si>
    <t>Spínač pod omítku 10A/230V,  řaz.5</t>
  </si>
  <si>
    <t>Ovladač pod omítku 10A/230V, řaz. 1/0</t>
  </si>
  <si>
    <t>Spínač pod omítku 10A/230V, řaz. 1S vč. kontrolky</t>
  </si>
  <si>
    <t>Sporáková přípojka 16A/400V</t>
  </si>
  <si>
    <t>Zásuvka pod omítku jednoduchá 16A/230V</t>
  </si>
  <si>
    <t>Zásuvka pod omítku jednoduchá 16A/230V,  IP44</t>
  </si>
  <si>
    <t>Zásuvka pod omítku dvojitá 16A/230V</t>
  </si>
  <si>
    <t>Zásuvka TV koncová</t>
  </si>
  <si>
    <t>Zásuvka pětipólová 400V/16A pod omítku</t>
  </si>
  <si>
    <t>Ovladač dvoutlačítkový ve skříni</t>
  </si>
  <si>
    <t>Zvonek klasik 230V, 70÷90 dB</t>
  </si>
  <si>
    <t>Anténní rozbočovač 4×F pasivní, vč. krabice</t>
  </si>
  <si>
    <t>Správce systému může upřesnit parametry</t>
  </si>
  <si>
    <t>Krabice přístrojová pod omítku KP 67</t>
  </si>
  <si>
    <t>Krabice přístrojová pod omítku KPR 67 hluboká</t>
  </si>
  <si>
    <t>Krabice univerzální pod omítku KU 68</t>
  </si>
  <si>
    <t>Krabice odbočná pod omítku KR 97</t>
  </si>
  <si>
    <t>Krabice odbočná pod omítku KT 250</t>
  </si>
  <si>
    <t>Krabice IP54 100/100</t>
  </si>
  <si>
    <t>Ekvipotenciální přípojnice MS</t>
  </si>
  <si>
    <t>Svorka na ochr. pospojování ZS16 + pásek</t>
  </si>
  <si>
    <t>Svorka  různých velikostí</t>
  </si>
  <si>
    <t>Označení spínačů, zásuvek a krabic čísly obvodů</t>
  </si>
  <si>
    <t>Kabely a úložný materiál</t>
  </si>
  <si>
    <t>Trubka elektroinstalační ohebná Ø20mm,</t>
  </si>
  <si>
    <t>Žlab drátěný pozink 35/100 komplet vč. závěsů a konzol</t>
  </si>
  <si>
    <t>Žlab drátěný pozink 35/300 komplet vč. závěsů a konzol</t>
  </si>
  <si>
    <t>Lišta kabelová vkládací PVC bílá 18/13</t>
  </si>
  <si>
    <t>Lišta kabelová vkládací PVC bílá 40/15</t>
  </si>
  <si>
    <r>
      <t>kabel CYKY 3Ox1,5 mm</t>
    </r>
    <r>
      <rPr>
        <vertAlign val="superscript"/>
        <sz val="10"/>
        <rFont val="Arial"/>
        <family val="2"/>
        <charset val="238"/>
      </rPr>
      <t>2</t>
    </r>
  </si>
  <si>
    <r>
      <t>kabel CYKY 3Jx1,5 mm</t>
    </r>
    <r>
      <rPr>
        <vertAlign val="superscript"/>
        <sz val="10"/>
        <rFont val="Arial"/>
        <family val="2"/>
        <charset val="238"/>
      </rPr>
      <t>2</t>
    </r>
  </si>
  <si>
    <r>
      <t>kabel CYKY 5Jx1,5 mm</t>
    </r>
    <r>
      <rPr>
        <vertAlign val="superscript"/>
        <sz val="10"/>
        <rFont val="Arial"/>
        <family val="2"/>
        <charset val="238"/>
      </rPr>
      <t>2</t>
    </r>
  </si>
  <si>
    <t>kabel CYKY 7Jx1,5 mm2</t>
  </si>
  <si>
    <r>
      <t>kabel CYKY 3Jx2,5 mm</t>
    </r>
    <r>
      <rPr>
        <vertAlign val="superscript"/>
        <sz val="10"/>
        <rFont val="Arial"/>
        <family val="2"/>
        <charset val="238"/>
      </rPr>
      <t>2</t>
    </r>
  </si>
  <si>
    <t>kabel CYKY 5Jx2,5 mm2</t>
  </si>
  <si>
    <t>Vodič CY 1x4 zel./žl.</t>
  </si>
  <si>
    <t>Vodič CY 1x6 zel./žl.</t>
  </si>
  <si>
    <t>Vodič 1YY 1x10 zel./žl.</t>
  </si>
  <si>
    <r>
      <t>Kabel Koax. 75</t>
    </r>
    <r>
      <rPr>
        <sz val="10"/>
        <rFont val="Arial"/>
        <family val="2"/>
        <charset val="238"/>
      </rPr>
      <t>Ω</t>
    </r>
    <r>
      <rPr>
        <sz val="8.5"/>
        <rFont val="Arial"/>
        <family val="2"/>
      </rPr>
      <t>, vnitřní</t>
    </r>
  </si>
  <si>
    <t>Pomocný spojovací a úchytný materiál</t>
  </si>
  <si>
    <t>sada</t>
  </si>
  <si>
    <t>Svítidla</t>
  </si>
  <si>
    <t>vč. poplatků ecolamp</t>
  </si>
  <si>
    <t>Svítidlo přisazené/ závěsné lin. LED 1200mm 25W, IP66, IK10,  vč. závěsů</t>
  </si>
  <si>
    <t>podrobné parametry dle výpočtu</t>
  </si>
  <si>
    <t>dtto vč. nouzového zdroje 1h/SE</t>
  </si>
  <si>
    <t>Svítidlo přisazené zářivkové 2x36W IP65, kryt PC</t>
  </si>
  <si>
    <t>Svítidlo přisazené zářivkové 2x36W IP20, prizmatický kryt</t>
  </si>
  <si>
    <t>Svítidlo přisazené lin. LED1500mm 33W IP20, MAT mřížka</t>
  </si>
  <si>
    <t>Svítidlo přisazené zářivkové kruhové 1x26W IP20, PMMA kryt</t>
  </si>
  <si>
    <t>Svítidlo zářivkové 1x14W, IK10, IP42</t>
  </si>
  <si>
    <t>dod. uživatele, pouze montáž</t>
  </si>
  <si>
    <t>Svítidlo zářivkové 1x39+1x8W, IK10, IP42</t>
  </si>
  <si>
    <t>Svítidlo zářivkové 1x39W, IK10, IP67</t>
  </si>
  <si>
    <t>Rozvaděče</t>
  </si>
  <si>
    <t>Rozvaděč RnK dle výkresu</t>
  </si>
  <si>
    <t>Příslušenství</t>
  </si>
  <si>
    <t>Demontáže,REVIZE + HZS:</t>
  </si>
  <si>
    <t>Komplexní zkoušky</t>
  </si>
  <si>
    <t>Výchozí revize</t>
  </si>
  <si>
    <t>Dokumentace skutečného provedení</t>
  </si>
  <si>
    <t>Koordinace s ostatními profesemi</t>
  </si>
  <si>
    <t>Stavební přípomoce - drážky a průrazy</t>
  </si>
  <si>
    <t>Elektroinstalace celkem bez DPH</t>
  </si>
  <si>
    <t>NÁVOD:</t>
  </si>
  <si>
    <t>VYPLNIT POLÍČKA S ČERVENÝM TEXTEM - TEXT PAK PŘEVÉST NA ČERNÝ</t>
  </si>
  <si>
    <t xml:space="preserve">ROZTÁHNOU SOUČTOVÉ VZORCE JEDNOTLIVÝCH ČÁSTÍ NA VŠECHNY ŘÁDKY </t>
  </si>
  <si>
    <t>VZOROVÉ PATRO BUDOVY "A" - KRÁTKÁ CHODBA</t>
  </si>
  <si>
    <t>VÝKAZ VÝMĚR</t>
  </si>
  <si>
    <t>investor:</t>
  </si>
  <si>
    <t>VAZENÍ VĚZNICE PRAHA - RUZYNĚ</t>
  </si>
  <si>
    <t>projektant části:</t>
  </si>
  <si>
    <t>ING. ZDENĚK SADÍLEK, KRÁTKÁ 460, 252 62 HOROMĚŘICE</t>
  </si>
  <si>
    <t>název části:</t>
  </si>
  <si>
    <t>D.1.4.1   ZDRAVOTNĚ TECHNICKÉ INSTALACE</t>
  </si>
  <si>
    <t>Nedílnou součástí rozpočtu jsou technické listy materiálových standardů.</t>
  </si>
  <si>
    <t>Celková cena:</t>
  </si>
  <si>
    <t>Doplňková cena (dle dodavatele):</t>
  </si>
  <si>
    <t xml:space="preserve">Pokyny pro vyplnění výkazu dodavateli: V tabulce prosíme o vyplnění jednotkových cen za dodávku a montáž ve žlutých sloupcích v případě uvádění cen jako dodávku a montáž bez rozdělení vyplňte pouze jeden sloupec. </t>
  </si>
  <si>
    <t>číslo/ ozn.</t>
  </si>
  <si>
    <t>číslo tech.listu</t>
  </si>
  <si>
    <t>Popis, rozměry, specifikace, typ</t>
  </si>
  <si>
    <t>měrná jednotka</t>
  </si>
  <si>
    <t>množství</t>
  </si>
  <si>
    <t>dodávka/ jednotku (Kč)</t>
  </si>
  <si>
    <t>Celkem dodávka (Kč)</t>
  </si>
  <si>
    <t>montáž/ jednotku (Kč)</t>
  </si>
  <si>
    <t>Celkem montáž (Kč)</t>
  </si>
  <si>
    <t>M+D/ jednotku (Kč)</t>
  </si>
  <si>
    <t>Celkem    (Kč)</t>
  </si>
  <si>
    <t>Celkem část</t>
  </si>
  <si>
    <t>01</t>
  </si>
  <si>
    <t>VNITŘNÍ KANALIZACE</t>
  </si>
  <si>
    <t>01.01</t>
  </si>
  <si>
    <t>DMT potrubí z trub plastových do DN 75</t>
  </si>
  <si>
    <t>01.02</t>
  </si>
  <si>
    <t>DMT potrubí z trub plastových do DN 110</t>
  </si>
  <si>
    <t>01.03</t>
  </si>
  <si>
    <t>DMT podlahové vpusti litinové do DN 100</t>
  </si>
  <si>
    <t>01.04</t>
  </si>
  <si>
    <t>Kanalizační potrubí HT DN 40, hrdlové, hladké</t>
  </si>
  <si>
    <t>01.05</t>
  </si>
  <si>
    <t>Kanalizační potrubí HT DN 50, hrdlové, hladké</t>
  </si>
  <si>
    <t>01.06</t>
  </si>
  <si>
    <t>Kanalizační potrubí HT DN 110, hrdlové, hladké</t>
  </si>
  <si>
    <t>01.07</t>
  </si>
  <si>
    <t>Vyvedení odpadních výpustek DN 40</t>
  </si>
  <si>
    <t>01.08</t>
  </si>
  <si>
    <t>Vyvedení odpadních výpustek DN 50</t>
  </si>
  <si>
    <t>01.09</t>
  </si>
  <si>
    <t>Vyvedení odpadních výpustek DN 110</t>
  </si>
  <si>
    <t>01.10</t>
  </si>
  <si>
    <t>Vpust podlahová plastová, boční odpad DN50, zápachová uzávěrka, mřížka nerez</t>
  </si>
  <si>
    <t>kompl.</t>
  </si>
  <si>
    <t>01.11</t>
  </si>
  <si>
    <t>Vpust podlahová plastová, svislý odpad DN100, zápachová uzávěrka, mřížka nerez</t>
  </si>
  <si>
    <t>01.12</t>
  </si>
  <si>
    <t>Propoj se stávajícím potrubím litinovým hrdlovým  DN 100</t>
  </si>
  <si>
    <t>01.13</t>
  </si>
  <si>
    <t>Vsazení odbočky do stávajícího potrubí litinového DN 100</t>
  </si>
  <si>
    <t>01.14</t>
  </si>
  <si>
    <t>Technická prohlídka kanalizace</t>
  </si>
  <si>
    <t>01.15</t>
  </si>
  <si>
    <t>Zkouška těsnosti kanalizace vzduchem</t>
  </si>
  <si>
    <t>01.16</t>
  </si>
  <si>
    <t>Přesun hmot pro vnitřní kanalizaci, výška objektu do 24m</t>
  </si>
  <si>
    <t>01.17</t>
  </si>
  <si>
    <t>Vnitrostaveništní doprava demontovaných hmot vnitřní kanalizace, vč.odvozu a likvidace</t>
  </si>
  <si>
    <t>02</t>
  </si>
  <si>
    <t>VNITŘNÍ VODOVOD</t>
  </si>
  <si>
    <t>02.01</t>
  </si>
  <si>
    <t>DMT potrubí z ocelových trubek pozinkovaných do DN25</t>
  </si>
  <si>
    <t>02.02</t>
  </si>
  <si>
    <r>
      <t xml:space="preserve">DMT plstěných pásů z trub do </t>
    </r>
    <r>
      <rPr>
        <sz val="10"/>
        <rFont val="Calibri"/>
        <family val="2"/>
        <charset val="238"/>
      </rPr>
      <t>Ø50</t>
    </r>
    <r>
      <rPr>
        <sz val="10"/>
        <rFont val="Arial Narrow"/>
        <family val="2"/>
        <charset val="238"/>
      </rPr>
      <t>mm</t>
    </r>
  </si>
  <si>
    <t>02.03</t>
  </si>
  <si>
    <t>DMT arnatur závitových 2 závity do G3/4"</t>
  </si>
  <si>
    <t>02.04</t>
  </si>
  <si>
    <t>Přeřezání ocelové trubky do DN25</t>
  </si>
  <si>
    <t>02.05</t>
  </si>
  <si>
    <t>Trubka polypropylénová PP-RCT 20x2.3, S4, vč. montážního materiálu a tepelné izolace na bázi pěnového polyethylenu, vnitřní průměr izolace 22mm, tl. izolace 5mm</t>
  </si>
  <si>
    <t>02.06</t>
  </si>
  <si>
    <t>Trubka polypropylénová PP-RCT 20x2.3, S4, vč. montážního materiálu a tepelné izolace na bázi pěnového polyethylenu, vnitřní průměr izolace 22mm, tl. izolace 25mm</t>
  </si>
  <si>
    <t>02.07</t>
  </si>
  <si>
    <t>Trubka polypropylénová PP-RCT 25x2.8, S4, vč. montážního materiálu a tepelné izolace na bázi pěnového polyethylenu, vnitřní průměr izolace 25mm, tl. izolace 5mm</t>
  </si>
  <si>
    <t>02.08</t>
  </si>
  <si>
    <t>Trubka polypropylénová PP-RCT 25x2.8, S4, vč. montážního materiálu a tepelné izolace na bázi pěnového polyethylenu, vnitřní průměr izolace 25mm, tl. izolace 30mm</t>
  </si>
  <si>
    <t>02.09</t>
  </si>
  <si>
    <t>Trubka polypropylénová PP-RCT 32x3.6, S4, vč. montážního materiálu a tepelné izolace na bázi pěnového polyethylenu, vnitřní průměr izolace 35mm, tl. izolace 5mm</t>
  </si>
  <si>
    <t>02.10</t>
  </si>
  <si>
    <t>Trubka polypropylénová PP-RCT 32x3.6, S4, vč. montážního materiálu a tepelné izolace na bázi pěnového polyethylenu, vnitřní průměr izolace 35mm, tl. izolace 30mm</t>
  </si>
  <si>
    <t>02.11</t>
  </si>
  <si>
    <t>Trubka polypropylénová PP-RCT 40x4.5, S4, vč. montážního materiálu a tepelné izolace na bázi pěnového polyethylenu, vnitřní průměr izolace 42mm, tl. izolace 9mm</t>
  </si>
  <si>
    <t>02.12</t>
  </si>
  <si>
    <t>Trubka polypropylénová PP-RCT 50x5.6, S4, vč. montážního materiálu a tepelné izolace na bázi pěnového polyethylenu, vnitřní průměr izolace 50mm, tl. izolace 9mm</t>
  </si>
  <si>
    <t>02.13</t>
  </si>
  <si>
    <t>Vyvedení a upevnění vodovodních výpustek DN 15</t>
  </si>
  <si>
    <t>02.14</t>
  </si>
  <si>
    <t>Nástěnka pro ventil G 1/2"</t>
  </si>
  <si>
    <t>02.15</t>
  </si>
  <si>
    <t>Nástěnka pro baterii G 1/2"</t>
  </si>
  <si>
    <t>02.16</t>
  </si>
  <si>
    <t>Ventil výtokový chromovaný DN 15</t>
  </si>
  <si>
    <t>02.17</t>
  </si>
  <si>
    <t>Kohout kulový plastový d20, ovládací páka</t>
  </si>
  <si>
    <t>02.18</t>
  </si>
  <si>
    <t>Kohout kulový plastový d25, ovládací páka</t>
  </si>
  <si>
    <t>02.19</t>
  </si>
  <si>
    <t>Kohout kulový plastový d32, ovládací páka</t>
  </si>
  <si>
    <t>02.20</t>
  </si>
  <si>
    <t>Kohout kulový plastový d50, ovládací páka</t>
  </si>
  <si>
    <t>02.21</t>
  </si>
  <si>
    <t>Kohout kulový uzavírací DN 15, elektrické ovládaní</t>
  </si>
  <si>
    <t>02.22</t>
  </si>
  <si>
    <t>Kohout kulový uzavírací DN 20, elektrické ovládaní</t>
  </si>
  <si>
    <t>02.23</t>
  </si>
  <si>
    <t>Kohout kulový uzavírací DN 25, elektrické ovládaní</t>
  </si>
  <si>
    <t>02.24</t>
  </si>
  <si>
    <t>Vyvažovací ventil cirkulace TV DN15, PN 16, uzavírací</t>
  </si>
  <si>
    <t>02.25</t>
  </si>
  <si>
    <t>Směšovací ventil termoskopický, průtok 35 l/min</t>
  </si>
  <si>
    <t>02.26</t>
  </si>
  <si>
    <t>Vsazení odbočky do stávajícího potrubí plastového d25</t>
  </si>
  <si>
    <t>02.27</t>
  </si>
  <si>
    <t>Vsazení odbočky do stávajícího potrubí plastového ~d32</t>
  </si>
  <si>
    <t>02.28</t>
  </si>
  <si>
    <t>Vsazení odbočky do stávajícího potrubí plastového d50</t>
  </si>
  <si>
    <t>02.29</t>
  </si>
  <si>
    <t>Vsazení odbočky do stávajícího potrubí plastového ~d75</t>
  </si>
  <si>
    <t>02.30</t>
  </si>
  <si>
    <t>Propoj se stávajícím potrubím plastovým d25</t>
  </si>
  <si>
    <t>02.31</t>
  </si>
  <si>
    <t>Uzavření nebo otevření vodovodního potrubí při opravách vč. napuštění a vypuštění</t>
  </si>
  <si>
    <t>02.32</t>
  </si>
  <si>
    <t>Proplach a desinfekce potrubí vodovodního do DN 80</t>
  </si>
  <si>
    <t>02.33</t>
  </si>
  <si>
    <t>Zkouška tlaková potrubí vodovodního do DN 50</t>
  </si>
  <si>
    <t>02.34</t>
  </si>
  <si>
    <t>Přesun hmot pro vnitřní vodovod, výška objektu do 24m</t>
  </si>
  <si>
    <t>02.35</t>
  </si>
  <si>
    <t>Vnitrostaveništní doprava demontovaných hmot  pro vnitřní vodovod, vč.odvozu a likvidace</t>
  </si>
  <si>
    <t>03</t>
  </si>
  <si>
    <t>ZAŘIZOVACÍ PŘEDMĚTY</t>
  </si>
  <si>
    <t>03.01</t>
  </si>
  <si>
    <t>DMT klozetů splachovacích s nádrží</t>
  </si>
  <si>
    <t>03.02</t>
  </si>
  <si>
    <t>DMT umyvadel bez výtokových armatur</t>
  </si>
  <si>
    <t>03.03</t>
  </si>
  <si>
    <t>DMT dřezů dvoudílných velkokuchyňských</t>
  </si>
  <si>
    <t>03.04</t>
  </si>
  <si>
    <t>Klozet keramický, instalace na podlahu, plastové sedátko</t>
  </si>
  <si>
    <t>03.05</t>
  </si>
  <si>
    <t>Umyvadlo keramické, zápachová uzávěrka</t>
  </si>
  <si>
    <t>03.06</t>
  </si>
  <si>
    <t>Zápachová uzávěrka plastová pro dřez</t>
  </si>
  <si>
    <t>03.07</t>
  </si>
  <si>
    <t>Podomítkový sifon pro pračky kombinovaný s přívodem vody</t>
  </si>
  <si>
    <t>03.08</t>
  </si>
  <si>
    <t>Přesun hmot pro zařizovací předměty, výška objektu do 24m</t>
  </si>
  <si>
    <t>03.09</t>
  </si>
  <si>
    <t>Vnitrostaveništní doprava demontovaných zařizovacích předmětů, vč.odvozu a likvidace</t>
  </si>
  <si>
    <t>04</t>
  </si>
  <si>
    <t>VÝTOKOVÉ BATERIE</t>
  </si>
  <si>
    <t>04.01</t>
  </si>
  <si>
    <t>DMT baterií nástěnných do G3/4"</t>
  </si>
  <si>
    <t>04.02</t>
  </si>
  <si>
    <t>DMT ventilů výtokových nástěnných G1/2"</t>
  </si>
  <si>
    <t>04.03</t>
  </si>
  <si>
    <t>Ventil rohový G 1/2", bez připojovací trubičky</t>
  </si>
  <si>
    <t>04.04</t>
  </si>
  <si>
    <t>Tlakový splachovač pro WC, průtok 0,70-1,00l/s</t>
  </si>
  <si>
    <t>04.05</t>
  </si>
  <si>
    <t>Baterie umyvadlová, stojánková, páková</t>
  </si>
  <si>
    <t>04.06</t>
  </si>
  <si>
    <t>Baterie dřezová, stojánková, páková, prodloužené raménko</t>
  </si>
  <si>
    <t>04.07</t>
  </si>
  <si>
    <t>Tlačný ventil sprchový</t>
  </si>
  <si>
    <t>04.08</t>
  </si>
  <si>
    <t>Sprchová hlavice</t>
  </si>
  <si>
    <t>04.09</t>
  </si>
  <si>
    <t>04.10</t>
  </si>
  <si>
    <t>05</t>
  </si>
  <si>
    <t>Doplňkové práce a konstrukce dle návrhu dodavatele</t>
  </si>
  <si>
    <t>05.01</t>
  </si>
  <si>
    <t>Vyplnit</t>
  </si>
  <si>
    <t>kpl</t>
  </si>
  <si>
    <t>05.02</t>
  </si>
</sst>
</file>

<file path=xl/styles.xml><?xml version="1.0" encoding="utf-8"?>
<styleSheet xmlns="http://schemas.openxmlformats.org/spreadsheetml/2006/main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#,##0.\-"/>
    <numFmt numFmtId="170" formatCode="0.0"/>
    <numFmt numFmtId="171" formatCode="#,##0.00\ &quot;Kč&quot;"/>
  </numFmts>
  <fonts count="7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.5"/>
      <name val="Arial"/>
      <family val="2"/>
    </font>
    <font>
      <b/>
      <sz val="12"/>
      <name val="Arial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name val="Arial Narrow"/>
      <family val="2"/>
      <charset val="238"/>
    </font>
    <font>
      <u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8"/>
      <name val="Arial Narrow"/>
      <family val="2"/>
      <charset val="238"/>
    </font>
    <font>
      <sz val="10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5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5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5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49" fillId="0" borderId="0" xfId="0" applyFont="1"/>
    <xf numFmtId="0" fontId="50" fillId="0" borderId="0" xfId="0" applyFont="1" applyAlignment="1">
      <alignment vertical="top"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/>
    </xf>
    <xf numFmtId="4" fontId="49" fillId="0" borderId="0" xfId="0" applyNumberFormat="1" applyFont="1"/>
    <xf numFmtId="2" fontId="52" fillId="8" borderId="37" xfId="0" applyNumberFormat="1" applyFont="1" applyFill="1" applyBorder="1" applyAlignment="1">
      <alignment vertical="center" wrapText="1"/>
    </xf>
    <xf numFmtId="0" fontId="49" fillId="8" borderId="37" xfId="0" applyFont="1" applyFill="1" applyBorder="1" applyAlignment="1">
      <alignment horizontal="center" vertical="center" wrapText="1"/>
    </xf>
    <xf numFmtId="168" fontId="49" fillId="8" borderId="38" xfId="0" applyNumberFormat="1" applyFont="1" applyFill="1" applyBorder="1" applyAlignment="1">
      <alignment horizontal="center" vertical="center" wrapText="1"/>
    </xf>
    <xf numFmtId="4" fontId="49" fillId="8" borderId="38" xfId="0" applyNumberFormat="1" applyFont="1" applyFill="1" applyBorder="1" applyAlignment="1">
      <alignment horizontal="center" vertical="center" wrapText="1"/>
    </xf>
    <xf numFmtId="169" fontId="49" fillId="8" borderId="39" xfId="0" applyNumberFormat="1" applyFont="1" applyFill="1" applyBorder="1" applyAlignment="1">
      <alignment horizontal="center" vertical="center" wrapText="1"/>
    </xf>
    <xf numFmtId="0" fontId="49" fillId="0" borderId="39" xfId="0" applyFont="1" applyBorder="1" applyAlignment="1">
      <alignment vertical="center"/>
    </xf>
    <xf numFmtId="0" fontId="53" fillId="2" borderId="40" xfId="0" applyFont="1" applyFill="1" applyBorder="1" applyAlignment="1">
      <alignment vertical="center" wrapText="1"/>
    </xf>
    <xf numFmtId="3" fontId="49" fillId="2" borderId="40" xfId="0" applyNumberFormat="1" applyFont="1" applyFill="1" applyBorder="1" applyAlignment="1">
      <alignment horizontal="center" vertical="center" wrapText="1"/>
    </xf>
    <xf numFmtId="3" fontId="49" fillId="2" borderId="40" xfId="0" applyNumberFormat="1" applyFont="1" applyFill="1" applyBorder="1" applyAlignment="1" applyProtection="1">
      <alignment vertical="center" wrapText="1"/>
      <protection locked="0"/>
    </xf>
    <xf numFmtId="4" fontId="49" fillId="2" borderId="40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40" xfId="0" applyNumberFormat="1" applyFont="1" applyBorder="1" applyAlignment="1">
      <alignment vertical="center" wrapText="1"/>
    </xf>
    <xf numFmtId="0" fontId="49" fillId="0" borderId="0" xfId="0" applyFont="1" applyAlignment="1">
      <alignment vertical="center"/>
    </xf>
    <xf numFmtId="1" fontId="54" fillId="0" borderId="39" xfId="0" applyNumberFormat="1" applyFont="1" applyBorder="1" applyAlignment="1">
      <alignment wrapText="1"/>
    </xf>
    <xf numFmtId="1" fontId="49" fillId="0" borderId="39" xfId="0" applyNumberFormat="1" applyFont="1" applyBorder="1" applyAlignment="1">
      <alignment horizontal="center"/>
    </xf>
    <xf numFmtId="3" fontId="49" fillId="2" borderId="39" xfId="0" applyNumberFormat="1" applyFont="1" applyFill="1" applyBorder="1" applyAlignment="1" applyProtection="1">
      <alignment vertical="center" wrapText="1"/>
      <protection locked="0"/>
    </xf>
    <xf numFmtId="4" fontId="49" fillId="2" borderId="39" xfId="0" applyNumberFormat="1" applyFont="1" applyFill="1" applyBorder="1" applyAlignment="1" applyProtection="1">
      <alignment vertical="center" wrapText="1"/>
      <protection locked="0"/>
    </xf>
    <xf numFmtId="169" fontId="49" fillId="0" borderId="39" xfId="0" applyNumberFormat="1" applyFont="1" applyBorder="1" applyAlignment="1">
      <alignment vertical="center" wrapText="1"/>
    </xf>
    <xf numFmtId="1" fontId="49" fillId="0" borderId="39" xfId="0" applyNumberFormat="1" applyFont="1" applyBorder="1" applyAlignment="1">
      <alignment wrapText="1"/>
    </xf>
    <xf numFmtId="169" fontId="52" fillId="0" borderId="39" xfId="0" applyNumberFormat="1" applyFont="1" applyBorder="1" applyAlignment="1">
      <alignment vertical="center" wrapText="1"/>
    </xf>
    <xf numFmtId="0" fontId="55" fillId="2" borderId="1" xfId="0" applyFont="1" applyFill="1" applyBorder="1"/>
    <xf numFmtId="1" fontId="49" fillId="2" borderId="39" xfId="0" applyNumberFormat="1" applyFont="1" applyFill="1" applyBorder="1" applyAlignment="1">
      <alignment wrapText="1"/>
    </xf>
    <xf numFmtId="170" fontId="49" fillId="2" borderId="39" xfId="0" applyNumberFormat="1" applyFont="1" applyFill="1" applyBorder="1" applyAlignment="1">
      <alignment horizontal="center"/>
    </xf>
    <xf numFmtId="0" fontId="49" fillId="2" borderId="39" xfId="0" applyFont="1" applyFill="1" applyBorder="1" applyAlignment="1">
      <alignment vertical="top" wrapText="1"/>
    </xf>
    <xf numFmtId="0" fontId="53" fillId="2" borderId="39" xfId="0" applyFont="1" applyFill="1" applyBorder="1" applyAlignment="1">
      <alignment vertical="center" wrapText="1"/>
    </xf>
    <xf numFmtId="3" fontId="49" fillId="2" borderId="39" xfId="0" applyNumberFormat="1" applyFont="1" applyFill="1" applyBorder="1" applyAlignment="1">
      <alignment horizontal="center" vertical="center" wrapText="1"/>
    </xf>
    <xf numFmtId="0" fontId="49" fillId="2" borderId="39" xfId="0" applyFont="1" applyFill="1" applyBorder="1" applyAlignment="1">
      <alignment vertical="center"/>
    </xf>
    <xf numFmtId="1" fontId="49" fillId="2" borderId="39" xfId="0" applyNumberFormat="1" applyFont="1" applyFill="1" applyBorder="1" applyAlignment="1">
      <alignment horizontal="center"/>
    </xf>
    <xf numFmtId="0" fontId="49" fillId="2" borderId="0" xfId="0" applyFont="1" applyFill="1" applyAlignment="1">
      <alignment vertical="center"/>
    </xf>
    <xf numFmtId="169" fontId="49" fillId="2" borderId="39" xfId="0" applyNumberFormat="1" applyFont="1" applyFill="1" applyBorder="1" applyAlignment="1">
      <alignment vertical="center" wrapText="1"/>
    </xf>
    <xf numFmtId="0" fontId="49" fillId="2" borderId="0" xfId="0" applyFont="1" applyFill="1"/>
    <xf numFmtId="1" fontId="50" fillId="2" borderId="39" xfId="0" applyNumberFormat="1" applyFont="1" applyFill="1" applyBorder="1" applyAlignment="1">
      <alignment wrapText="1"/>
    </xf>
    <xf numFmtId="169" fontId="52" fillId="2" borderId="39" xfId="0" applyNumberFormat="1" applyFont="1" applyFill="1" applyBorder="1" applyAlignment="1">
      <alignment vertical="center" wrapText="1"/>
    </xf>
    <xf numFmtId="0" fontId="58" fillId="0" borderId="0" xfId="0" applyFont="1" applyAlignment="1">
      <alignment wrapText="1"/>
    </xf>
    <xf numFmtId="0" fontId="49" fillId="0" borderId="0" xfId="0" applyFont="1" applyAlignment="1">
      <alignment horizontal="center"/>
    </xf>
    <xf numFmtId="4" fontId="58" fillId="0" borderId="0" xfId="0" applyNumberFormat="1" applyFont="1"/>
    <xf numFmtId="0" fontId="49" fillId="0" borderId="0" xfId="0" applyFont="1" applyAlignment="1">
      <alignment wrapText="1"/>
    </xf>
    <xf numFmtId="0" fontId="59" fillId="0" borderId="0" xfId="0" applyFont="1"/>
    <xf numFmtId="0" fontId="60" fillId="2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60" fillId="0" borderId="0" xfId="0" applyFont="1"/>
    <xf numFmtId="49" fontId="59" fillId="0" borderId="0" xfId="0" applyNumberFormat="1" applyFont="1" applyAlignment="1" applyProtection="1">
      <alignment vertical="top" wrapText="1"/>
    </xf>
    <xf numFmtId="0" fontId="59" fillId="0" borderId="0" xfId="0" applyFont="1" applyAlignment="1" applyProtection="1"/>
    <xf numFmtId="0" fontId="59" fillId="0" borderId="0" xfId="0" applyFont="1" applyAlignment="1"/>
    <xf numFmtId="49" fontId="66" fillId="0" borderId="0" xfId="0" applyNumberFormat="1" applyFont="1" applyAlignment="1" applyProtection="1">
      <alignment vertical="top" wrapText="1"/>
    </xf>
    <xf numFmtId="49" fontId="59" fillId="0" borderId="34" xfId="0" applyNumberFormat="1" applyFont="1" applyBorder="1"/>
    <xf numFmtId="49" fontId="59" fillId="0" borderId="34" xfId="0" applyNumberFormat="1" applyFont="1" applyBorder="1" applyAlignment="1">
      <alignment horizontal="center" wrapText="1"/>
    </xf>
    <xf numFmtId="49" fontId="59" fillId="0" borderId="34" xfId="0" applyNumberFormat="1" applyFont="1" applyBorder="1" applyAlignment="1" applyProtection="1">
      <alignment wrapText="1"/>
    </xf>
    <xf numFmtId="3" fontId="59" fillId="0" borderId="34" xfId="0" applyNumberFormat="1" applyFont="1" applyBorder="1" applyAlignment="1" applyProtection="1">
      <alignment horizontal="center" wrapText="1"/>
    </xf>
    <xf numFmtId="4" fontId="59" fillId="0" borderId="34" xfId="0" applyNumberFormat="1" applyFont="1" applyBorder="1" applyAlignment="1" applyProtection="1">
      <alignment horizontal="center"/>
    </xf>
    <xf numFmtId="4" fontId="59" fillId="0" borderId="34" xfId="0" applyNumberFormat="1" applyFont="1" applyBorder="1" applyAlignment="1" applyProtection="1">
      <alignment horizontal="center" wrapText="1"/>
    </xf>
    <xf numFmtId="4" fontId="59" fillId="2" borderId="34" xfId="0" applyNumberFormat="1" applyFont="1" applyFill="1" applyBorder="1" applyAlignment="1" applyProtection="1">
      <alignment horizontal="center" wrapText="1"/>
    </xf>
    <xf numFmtId="4" fontId="65" fillId="0" borderId="34" xfId="0" applyNumberFormat="1" applyFont="1" applyBorder="1" applyAlignment="1" applyProtection="1">
      <alignment horizontal="center" wrapText="1"/>
    </xf>
    <xf numFmtId="49" fontId="67" fillId="0" borderId="1" xfId="0" applyNumberFormat="1" applyFont="1" applyBorder="1"/>
    <xf numFmtId="49" fontId="67" fillId="0" borderId="1" xfId="0" applyNumberFormat="1" applyFont="1" applyBorder="1" applyAlignment="1" applyProtection="1">
      <alignment vertical="top" wrapText="1"/>
    </xf>
    <xf numFmtId="3" fontId="68" fillId="0" borderId="1" xfId="0" applyNumberFormat="1" applyFont="1" applyBorder="1" applyAlignment="1" applyProtection="1">
      <alignment horizontal="center"/>
    </xf>
    <xf numFmtId="4" fontId="68" fillId="0" borderId="1" xfId="0" applyNumberFormat="1" applyFont="1" applyBorder="1" applyAlignment="1" applyProtection="1">
      <alignment horizontal="center"/>
    </xf>
    <xf numFmtId="4" fontId="68" fillId="0" borderId="1" xfId="0" applyNumberFormat="1" applyFont="1" applyBorder="1" applyAlignment="1" applyProtection="1">
      <alignment horizontal="right"/>
    </xf>
    <xf numFmtId="0" fontId="68" fillId="0" borderId="31" xfId="0" applyFont="1" applyBorder="1" applyProtection="1"/>
    <xf numFmtId="4" fontId="68" fillId="0" borderId="30" xfId="0" applyNumberFormat="1" applyFont="1" applyBorder="1" applyAlignment="1" applyProtection="1">
      <alignment horizontal="right"/>
    </xf>
    <xf numFmtId="4" fontId="59" fillId="0" borderId="1" xfId="0" applyNumberFormat="1" applyFont="1" applyBorder="1" applyAlignment="1" applyProtection="1">
      <alignment horizontal="right"/>
    </xf>
    <xf numFmtId="49" fontId="65" fillId="2" borderId="39" xfId="0" applyNumberFormat="1" applyFont="1" applyFill="1" applyBorder="1"/>
    <xf numFmtId="0" fontId="65" fillId="2" borderId="39" xfId="0" applyFont="1" applyFill="1" applyBorder="1"/>
    <xf numFmtId="3" fontId="66" fillId="2" borderId="34" xfId="0" applyNumberFormat="1" applyFont="1" applyFill="1" applyBorder="1" applyAlignment="1" applyProtection="1"/>
    <xf numFmtId="0" fontId="59" fillId="0" borderId="34" xfId="0" applyNumberFormat="1" applyFont="1" applyBorder="1" applyAlignment="1" applyProtection="1">
      <alignment horizontal="right"/>
    </xf>
    <xf numFmtId="3" fontId="66" fillId="2" borderId="34" xfId="0" applyNumberFormat="1" applyFont="1" applyFill="1" applyBorder="1" applyProtection="1">
      <protection locked="0"/>
    </xf>
    <xf numFmtId="3" fontId="66" fillId="2" borderId="34" xfId="0" applyNumberFormat="1" applyFont="1" applyFill="1" applyBorder="1" applyProtection="1"/>
    <xf numFmtId="3" fontId="68" fillId="2" borderId="36" xfId="0" applyNumberFormat="1" applyFont="1" applyFill="1" applyBorder="1" applyProtection="1"/>
    <xf numFmtId="49" fontId="59" fillId="0" borderId="50" xfId="0" applyNumberFormat="1" applyFont="1" applyBorder="1" applyAlignment="1">
      <alignment vertical="center"/>
    </xf>
    <xf numFmtId="49" fontId="59" fillId="0" borderId="50" xfId="0" applyNumberFormat="1" applyFont="1" applyBorder="1" applyAlignment="1">
      <alignment horizontal="center" vertical="center"/>
    </xf>
    <xf numFmtId="0" fontId="59" fillId="0" borderId="50" xfId="0" applyFont="1" applyBorder="1" applyAlignment="1">
      <alignment horizontal="justify" vertical="center" wrapText="1"/>
    </xf>
    <xf numFmtId="0" fontId="59" fillId="0" borderId="50" xfId="0" applyFont="1" applyBorder="1" applyAlignment="1" applyProtection="1">
      <alignment horizontal="center" vertical="center" wrapText="1"/>
    </xf>
    <xf numFmtId="2" fontId="59" fillId="0" borderId="50" xfId="0" applyNumberFormat="1" applyFont="1" applyBorder="1" applyAlignment="1" applyProtection="1">
      <alignment horizontal="right" vertical="center"/>
    </xf>
    <xf numFmtId="168" fontId="59" fillId="10" borderId="50" xfId="0" applyNumberFormat="1" applyFont="1" applyFill="1" applyBorder="1" applyAlignment="1" applyProtection="1">
      <alignment vertical="center"/>
      <protection locked="0"/>
    </xf>
    <xf numFmtId="168" fontId="59" fillId="0" borderId="50" xfId="0" applyNumberFormat="1" applyFont="1" applyBorder="1" applyAlignment="1" applyProtection="1">
      <alignment vertical="center"/>
    </xf>
    <xf numFmtId="168" fontId="65" fillId="11" borderId="51" xfId="0" applyNumberFormat="1" applyFont="1" applyFill="1" applyBorder="1" applyAlignment="1" applyProtection="1">
      <alignment vertical="center"/>
    </xf>
    <xf numFmtId="168" fontId="65" fillId="2" borderId="50" xfId="0" applyNumberFormat="1" applyFont="1" applyFill="1" applyBorder="1" applyAlignment="1" applyProtection="1">
      <alignment vertical="center"/>
    </xf>
    <xf numFmtId="3" fontId="59" fillId="0" borderId="50" xfId="0" applyNumberFormat="1" applyFont="1" applyBorder="1" applyProtection="1"/>
    <xf numFmtId="49" fontId="59" fillId="0" borderId="52" xfId="0" applyNumberFormat="1" applyFont="1" applyBorder="1" applyAlignment="1">
      <alignment vertical="center"/>
    </xf>
    <xf numFmtId="49" fontId="59" fillId="0" borderId="52" xfId="0" applyNumberFormat="1" applyFont="1" applyBorder="1" applyAlignment="1">
      <alignment horizontal="center" vertical="center"/>
    </xf>
    <xf numFmtId="0" fontId="59" fillId="0" borderId="52" xfId="0" applyFont="1" applyBorder="1" applyAlignment="1">
      <alignment horizontal="justify" vertical="center" wrapText="1"/>
    </xf>
    <xf numFmtId="0" fontId="59" fillId="0" borderId="52" xfId="0" applyFont="1" applyBorder="1" applyAlignment="1" applyProtection="1">
      <alignment horizontal="center" vertical="center" wrapText="1"/>
    </xf>
    <xf numFmtId="2" fontId="59" fillId="0" borderId="52" xfId="0" applyNumberFormat="1" applyFont="1" applyBorder="1" applyAlignment="1" applyProtection="1">
      <alignment horizontal="right" vertical="center"/>
    </xf>
    <xf numFmtId="168" fontId="59" fillId="10" borderId="52" xfId="0" applyNumberFormat="1" applyFont="1" applyFill="1" applyBorder="1" applyAlignment="1" applyProtection="1">
      <alignment vertical="center"/>
      <protection locked="0"/>
    </xf>
    <xf numFmtId="168" fontId="59" fillId="0" borderId="52" xfId="0" applyNumberFormat="1" applyFont="1" applyBorder="1" applyAlignment="1" applyProtection="1">
      <alignment vertical="center"/>
    </xf>
    <xf numFmtId="168" fontId="65" fillId="11" borderId="53" xfId="0" applyNumberFormat="1" applyFont="1" applyFill="1" applyBorder="1" applyAlignment="1" applyProtection="1">
      <alignment vertical="center"/>
    </xf>
    <xf numFmtId="168" fontId="65" fillId="2" borderId="52" xfId="0" applyNumberFormat="1" applyFont="1" applyFill="1" applyBorder="1" applyAlignment="1" applyProtection="1">
      <alignment vertical="center"/>
    </xf>
    <xf numFmtId="3" fontId="59" fillId="0" borderId="52" xfId="0" applyNumberFormat="1" applyFont="1" applyBorder="1" applyProtection="1"/>
    <xf numFmtId="2" fontId="59" fillId="0" borderId="0" xfId="0" applyNumberFormat="1" applyFont="1"/>
    <xf numFmtId="49" fontId="59" fillId="0" borderId="52" xfId="0" applyNumberFormat="1" applyFont="1" applyBorder="1" applyAlignment="1">
      <alignment horizontal="center"/>
    </xf>
    <xf numFmtId="0" fontId="59" fillId="0" borderId="52" xfId="0" applyFont="1" applyBorder="1" applyAlignment="1">
      <alignment horizontal="justify" vertical="top" wrapText="1"/>
    </xf>
    <xf numFmtId="170" fontId="59" fillId="0" borderId="52" xfId="0" applyNumberFormat="1" applyFont="1" applyBorder="1" applyAlignment="1" applyProtection="1">
      <alignment horizontal="right" vertical="center"/>
    </xf>
    <xf numFmtId="168" fontId="65" fillId="11" borderId="54" xfId="0" applyNumberFormat="1" applyFont="1" applyFill="1" applyBorder="1" applyAlignment="1" applyProtection="1">
      <alignment vertical="center"/>
    </xf>
    <xf numFmtId="168" fontId="65" fillId="11" borderId="55" xfId="0" applyNumberFormat="1" applyFont="1" applyFill="1" applyBorder="1" applyAlignment="1" applyProtection="1">
      <alignment vertical="center"/>
    </xf>
    <xf numFmtId="4" fontId="59" fillId="0" borderId="56" xfId="0" applyNumberFormat="1" applyFont="1" applyBorder="1" applyAlignment="1" applyProtection="1">
      <alignment horizontal="right"/>
    </xf>
    <xf numFmtId="49" fontId="59" fillId="2" borderId="52" xfId="0" applyNumberFormat="1" applyFont="1" applyFill="1" applyBorder="1" applyAlignment="1">
      <alignment horizontal="center" vertical="center"/>
    </xf>
    <xf numFmtId="3" fontId="59" fillId="0" borderId="1" xfId="0" applyNumberFormat="1" applyFont="1" applyBorder="1" applyProtection="1"/>
    <xf numFmtId="168" fontId="65" fillId="2" borderId="57" xfId="0" applyNumberFormat="1" applyFont="1" applyFill="1" applyBorder="1" applyAlignment="1" applyProtection="1">
      <alignment vertical="center"/>
    </xf>
    <xf numFmtId="49" fontId="59" fillId="0" borderId="50" xfId="0" applyNumberFormat="1" applyFont="1" applyBorder="1" applyAlignment="1">
      <alignment horizontal="left" vertical="center"/>
    </xf>
    <xf numFmtId="4" fontId="59" fillId="0" borderId="50" xfId="0" applyNumberFormat="1" applyFont="1" applyBorder="1" applyAlignment="1" applyProtection="1">
      <alignment horizontal="right" vertical="center"/>
    </xf>
    <xf numFmtId="168" fontId="65" fillId="2" borderId="58" xfId="0" applyNumberFormat="1" applyFont="1" applyFill="1" applyBorder="1" applyAlignment="1" applyProtection="1">
      <alignment vertical="center"/>
    </xf>
    <xf numFmtId="49" fontId="59" fillId="0" borderId="52" xfId="0" applyNumberFormat="1" applyFont="1" applyBorder="1" applyAlignment="1">
      <alignment horizontal="left" vertical="center"/>
    </xf>
    <xf numFmtId="4" fontId="59" fillId="0" borderId="52" xfId="0" applyNumberFormat="1" applyFont="1" applyBorder="1" applyAlignment="1" applyProtection="1">
      <alignment horizontal="right" vertical="center"/>
    </xf>
    <xf numFmtId="168" fontId="65" fillId="2" borderId="59" xfId="0" applyNumberFormat="1" applyFont="1" applyFill="1" applyBorder="1" applyAlignment="1" applyProtection="1">
      <alignment vertical="center"/>
    </xf>
    <xf numFmtId="49" fontId="67" fillId="0" borderId="57" xfId="0" applyNumberFormat="1" applyFont="1" applyBorder="1"/>
    <xf numFmtId="49" fontId="67" fillId="0" borderId="57" xfId="0" applyNumberFormat="1" applyFont="1" applyBorder="1" applyAlignment="1" applyProtection="1">
      <alignment vertical="top" wrapText="1"/>
    </xf>
    <xf numFmtId="3" fontId="68" fillId="0" borderId="57" xfId="0" applyNumberFormat="1" applyFont="1" applyBorder="1" applyAlignment="1" applyProtection="1">
      <alignment horizontal="center"/>
    </xf>
    <xf numFmtId="4" fontId="68" fillId="0" borderId="57" xfId="0" applyNumberFormat="1" applyFont="1" applyBorder="1" applyAlignment="1" applyProtection="1">
      <alignment horizontal="center"/>
    </xf>
    <xf numFmtId="4" fontId="68" fillId="0" borderId="57" xfId="0" applyNumberFormat="1" applyFont="1" applyBorder="1" applyAlignment="1" applyProtection="1">
      <alignment horizontal="right"/>
    </xf>
    <xf numFmtId="4" fontId="59" fillId="0" borderId="57" xfId="0" applyNumberFormat="1" applyFont="1" applyBorder="1" applyAlignment="1" applyProtection="1">
      <alignment horizontal="right"/>
    </xf>
    <xf numFmtId="49" fontId="65" fillId="2" borderId="39" xfId="0" applyNumberFormat="1" applyFont="1" applyFill="1" applyBorder="1" applyAlignment="1">
      <alignment vertical="center"/>
    </xf>
    <xf numFmtId="0" fontId="70" fillId="2" borderId="39" xfId="0" applyFont="1" applyFill="1" applyBorder="1" applyAlignment="1">
      <alignment vertical="center"/>
    </xf>
    <xf numFmtId="0" fontId="65" fillId="2" borderId="39" xfId="0" applyFont="1" applyFill="1" applyBorder="1" applyAlignment="1">
      <alignment horizontal="left" vertical="center" wrapText="1"/>
    </xf>
    <xf numFmtId="3" fontId="65" fillId="2" borderId="34" xfId="0" applyNumberFormat="1" applyFont="1" applyFill="1" applyBorder="1" applyAlignment="1" applyProtection="1">
      <alignment vertical="center"/>
    </xf>
    <xf numFmtId="170" fontId="65" fillId="2" borderId="34" xfId="0" applyNumberFormat="1" applyFont="1" applyFill="1" applyBorder="1" applyAlignment="1" applyProtection="1">
      <alignment vertical="center"/>
    </xf>
    <xf numFmtId="4" fontId="59" fillId="2" borderId="34" xfId="0" applyNumberFormat="1" applyFont="1" applyFill="1" applyBorder="1" applyAlignment="1" applyProtection="1">
      <alignment vertical="center"/>
      <protection locked="0"/>
    </xf>
    <xf numFmtId="4" fontId="59" fillId="2" borderId="34" xfId="0" applyNumberFormat="1" applyFont="1" applyFill="1" applyBorder="1" applyAlignment="1" applyProtection="1">
      <alignment vertical="center"/>
    </xf>
    <xf numFmtId="4" fontId="65" fillId="2" borderId="36" xfId="0" applyNumberFormat="1" applyFont="1" applyFill="1" applyBorder="1" applyAlignment="1" applyProtection="1">
      <alignment vertical="center"/>
    </xf>
    <xf numFmtId="0" fontId="71" fillId="0" borderId="50" xfId="0" applyFont="1" applyBorder="1" applyAlignment="1">
      <alignment vertical="center"/>
    </xf>
    <xf numFmtId="49" fontId="59" fillId="0" borderId="50" xfId="0" applyNumberFormat="1" applyFont="1" applyBorder="1" applyAlignment="1" applyProtection="1">
      <alignment wrapText="1"/>
    </xf>
    <xf numFmtId="170" fontId="59" fillId="0" borderId="50" xfId="0" applyNumberFormat="1" applyFont="1" applyBorder="1" applyAlignment="1" applyProtection="1">
      <alignment horizontal="right" vertical="center"/>
    </xf>
    <xf numFmtId="168" fontId="59" fillId="12" borderId="50" xfId="0" applyNumberFormat="1" applyFont="1" applyFill="1" applyBorder="1" applyAlignment="1" applyProtection="1">
      <alignment vertical="center"/>
      <protection locked="0"/>
    </xf>
    <xf numFmtId="168" fontId="65" fillId="13" borderId="51" xfId="0" applyNumberFormat="1" applyFont="1" applyFill="1" applyBorder="1" applyAlignment="1" applyProtection="1">
      <alignment vertical="center"/>
    </xf>
    <xf numFmtId="168" fontId="65" fillId="0" borderId="50" xfId="0" applyNumberFormat="1" applyFont="1" applyBorder="1" applyAlignment="1" applyProtection="1">
      <alignment vertical="center"/>
    </xf>
    <xf numFmtId="1" fontId="59" fillId="0" borderId="50" xfId="0" applyNumberFormat="1" applyFont="1" applyBorder="1" applyProtection="1"/>
    <xf numFmtId="0" fontId="71" fillId="0" borderId="52" xfId="0" applyFont="1" applyBorder="1" applyAlignment="1">
      <alignment vertical="center"/>
    </xf>
    <xf numFmtId="49" fontId="59" fillId="0" borderId="52" xfId="0" applyNumberFormat="1" applyFont="1" applyBorder="1" applyAlignment="1" applyProtection="1">
      <alignment wrapText="1"/>
    </xf>
    <xf numFmtId="168" fontId="59" fillId="12" borderId="52" xfId="0" applyNumberFormat="1" applyFont="1" applyFill="1" applyBorder="1" applyAlignment="1" applyProtection="1">
      <alignment vertical="center"/>
      <protection locked="0"/>
    </xf>
    <xf numFmtId="168" fontId="65" fillId="13" borderId="53" xfId="0" applyNumberFormat="1" applyFont="1" applyFill="1" applyBorder="1" applyAlignment="1" applyProtection="1">
      <alignment vertical="center"/>
    </xf>
    <xf numFmtId="168" fontId="65" fillId="0" borderId="52" xfId="0" applyNumberFormat="1" applyFont="1" applyBorder="1" applyAlignment="1" applyProtection="1">
      <alignment vertical="center"/>
    </xf>
    <xf numFmtId="1" fontId="59" fillId="0" borderId="52" xfId="0" applyNumberFormat="1" applyFont="1" applyBorder="1" applyProtection="1"/>
    <xf numFmtId="0" fontId="59" fillId="0" borderId="52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/>
    <xf numFmtId="2" fontId="71" fillId="0" borderId="0" xfId="0" applyNumberFormat="1" applyFont="1" applyAlignment="1">
      <alignment vertical="center"/>
    </xf>
    <xf numFmtId="2" fontId="71" fillId="0" borderId="0" xfId="0" applyNumberFormat="1" applyFont="1"/>
    <xf numFmtId="0" fontId="59" fillId="0" borderId="0" xfId="0" applyFont="1" applyAlignment="1">
      <alignment vertical="center"/>
    </xf>
    <xf numFmtId="4" fontId="65" fillId="2" borderId="39" xfId="0" applyNumberFormat="1" applyFont="1" applyFill="1" applyBorder="1" applyProtection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4" fillId="9" borderId="41" xfId="0" applyFont="1" applyFill="1" applyBorder="1" applyAlignment="1">
      <alignment horizontal="right"/>
    </xf>
    <xf numFmtId="0" fontId="64" fillId="9" borderId="45" xfId="0" applyFont="1" applyFill="1" applyBorder="1" applyAlignment="1">
      <alignment horizontal="right"/>
    </xf>
    <xf numFmtId="0" fontId="64" fillId="9" borderId="46" xfId="0" applyFont="1" applyFill="1" applyBorder="1" applyAlignment="1">
      <alignment horizontal="right"/>
    </xf>
    <xf numFmtId="171" fontId="64" fillId="0" borderId="47" xfId="0" applyNumberFormat="1" applyFont="1" applyBorder="1" applyAlignment="1">
      <alignment horizontal="right"/>
    </xf>
    <xf numFmtId="171" fontId="64" fillId="0" borderId="48" xfId="0" applyNumberFormat="1" applyFont="1" applyBorder="1" applyAlignment="1">
      <alignment horizontal="right"/>
    </xf>
    <xf numFmtId="171" fontId="64" fillId="0" borderId="49" xfId="0" applyNumberFormat="1" applyFont="1" applyBorder="1" applyAlignment="1">
      <alignment horizontal="right"/>
    </xf>
    <xf numFmtId="49" fontId="65" fillId="0" borderId="41" xfId="0" applyNumberFormat="1" applyFont="1" applyBorder="1" applyAlignment="1" applyProtection="1">
      <alignment vertical="top" wrapText="1"/>
    </xf>
    <xf numFmtId="0" fontId="59" fillId="0" borderId="45" xfId="0" applyFont="1" applyBorder="1" applyAlignment="1"/>
    <xf numFmtId="0" fontId="59" fillId="0" borderId="38" xfId="0" applyFont="1" applyBorder="1" applyAlignment="1"/>
    <xf numFmtId="0" fontId="60" fillId="2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61" fillId="2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59" fillId="0" borderId="0" xfId="0" applyNumberFormat="1" applyFont="1" applyAlignment="1" applyProtection="1">
      <alignment vertical="top" wrapText="1"/>
    </xf>
    <xf numFmtId="0" fontId="59" fillId="0" borderId="0" xfId="0" applyFont="1" applyAlignment="1" applyProtection="1"/>
    <xf numFmtId="0" fontId="59" fillId="0" borderId="0" xfId="0" applyFont="1" applyAlignment="1"/>
    <xf numFmtId="49" fontId="59" fillId="0" borderId="0" xfId="0" applyNumberFormat="1" applyFont="1" applyAlignment="1" applyProtection="1">
      <alignment vertical="top" wrapText="1"/>
    </xf>
    <xf numFmtId="0" fontId="64" fillId="9" borderId="39" xfId="0" applyFont="1" applyFill="1" applyBorder="1" applyAlignment="1">
      <alignment horizontal="right"/>
    </xf>
    <xf numFmtId="0" fontId="59" fillId="9" borderId="39" xfId="0" applyFont="1" applyFill="1" applyBorder="1" applyAlignment="1"/>
    <xf numFmtId="0" fontId="59" fillId="9" borderId="41" xfId="0" applyFont="1" applyFill="1" applyBorder="1" applyAlignment="1"/>
    <xf numFmtId="171" fontId="64" fillId="0" borderId="42" xfId="0" applyNumberFormat="1" applyFont="1" applyBorder="1" applyAlignment="1">
      <alignment horizontal="right"/>
    </xf>
    <xf numFmtId="171" fontId="64" fillId="0" borderId="43" xfId="0" applyNumberFormat="1" applyFont="1" applyBorder="1" applyAlignment="1">
      <alignment horizontal="right"/>
    </xf>
    <xf numFmtId="171" fontId="64" fillId="0" borderId="44" xfId="0" applyNumberFormat="1" applyFont="1" applyBorder="1" applyAlignment="1">
      <alignment horizontal="right"/>
    </xf>
    <xf numFmtId="0" fontId="5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AR4" sqref="AR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89" t="s">
        <v>8</v>
      </c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501" t="s">
        <v>17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29"/>
      <c r="AQ5" s="31"/>
      <c r="BE5" s="499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468" t="s">
        <v>20</v>
      </c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29"/>
      <c r="AQ6" s="31"/>
      <c r="BE6" s="500"/>
      <c r="BS6" s="24" t="s">
        <v>9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5</v>
      </c>
      <c r="AO7" s="29"/>
      <c r="AP7" s="29"/>
      <c r="AQ7" s="31"/>
      <c r="BE7" s="500"/>
      <c r="BS7" s="24" t="s">
        <v>9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500"/>
      <c r="BS8" s="24" t="s">
        <v>9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500"/>
      <c r="BS9" s="24" t="s">
        <v>9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5</v>
      </c>
      <c r="AO10" s="29"/>
      <c r="AP10" s="29"/>
      <c r="AQ10" s="31"/>
      <c r="BE10" s="500"/>
      <c r="BS10" s="24" t="s">
        <v>9</v>
      </c>
    </row>
    <row r="11" spans="1:74" ht="18.399999999999999" customHeight="1">
      <c r="B11" s="28"/>
      <c r="C11" s="29"/>
      <c r="D11" s="29"/>
      <c r="E11" s="35" t="s">
        <v>25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5</v>
      </c>
      <c r="AO11" s="29"/>
      <c r="AP11" s="29"/>
      <c r="AQ11" s="31"/>
      <c r="BE11" s="500"/>
      <c r="BS11" s="24" t="s">
        <v>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500"/>
      <c r="BS12" s="24" t="s">
        <v>9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34</v>
      </c>
      <c r="AO13" s="29"/>
      <c r="AP13" s="29"/>
      <c r="AQ13" s="31"/>
      <c r="BE13" s="500"/>
      <c r="BS13" s="24" t="s">
        <v>9</v>
      </c>
    </row>
    <row r="14" spans="1:74" ht="15">
      <c r="B14" s="28"/>
      <c r="C14" s="29"/>
      <c r="D14" s="29"/>
      <c r="E14" s="470" t="s">
        <v>34</v>
      </c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37" t="s">
        <v>32</v>
      </c>
      <c r="AL14" s="29"/>
      <c r="AM14" s="29"/>
      <c r="AN14" s="40" t="s">
        <v>34</v>
      </c>
      <c r="AO14" s="29"/>
      <c r="AP14" s="29"/>
      <c r="AQ14" s="31"/>
      <c r="BE14" s="500"/>
      <c r="BS14" s="24" t="s">
        <v>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500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36</v>
      </c>
      <c r="AO16" s="29"/>
      <c r="AP16" s="29"/>
      <c r="AQ16" s="31"/>
      <c r="BE16" s="500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5</v>
      </c>
      <c r="AO17" s="29"/>
      <c r="AP17" s="29"/>
      <c r="AQ17" s="31"/>
      <c r="BE17" s="500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500"/>
      <c r="BS18" s="24" t="s">
        <v>9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500"/>
      <c r="BS19" s="24" t="s">
        <v>9</v>
      </c>
    </row>
    <row r="20" spans="2:71" ht="22.5" customHeight="1">
      <c r="B20" s="28"/>
      <c r="C20" s="29"/>
      <c r="D20" s="29"/>
      <c r="E20" s="472" t="s">
        <v>5</v>
      </c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29"/>
      <c r="AP20" s="29"/>
      <c r="AQ20" s="31"/>
      <c r="BE20" s="500"/>
      <c r="BS20" s="24" t="s">
        <v>38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500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500"/>
    </row>
    <row r="23" spans="2:71" s="1" customFormat="1" ht="25.9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73">
        <f>ROUND(AG51,2)</f>
        <v>0</v>
      </c>
      <c r="AL23" s="474"/>
      <c r="AM23" s="474"/>
      <c r="AN23" s="474"/>
      <c r="AO23" s="474"/>
      <c r="AP23" s="43"/>
      <c r="AQ23" s="46"/>
      <c r="BE23" s="500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500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75" t="s">
        <v>41</v>
      </c>
      <c r="M25" s="475"/>
      <c r="N25" s="475"/>
      <c r="O25" s="475"/>
      <c r="P25" s="43"/>
      <c r="Q25" s="43"/>
      <c r="R25" s="43"/>
      <c r="S25" s="43"/>
      <c r="T25" s="43"/>
      <c r="U25" s="43"/>
      <c r="V25" s="43"/>
      <c r="W25" s="475" t="s">
        <v>42</v>
      </c>
      <c r="X25" s="475"/>
      <c r="Y25" s="475"/>
      <c r="Z25" s="475"/>
      <c r="AA25" s="475"/>
      <c r="AB25" s="475"/>
      <c r="AC25" s="475"/>
      <c r="AD25" s="475"/>
      <c r="AE25" s="475"/>
      <c r="AF25" s="43"/>
      <c r="AG25" s="43"/>
      <c r="AH25" s="43"/>
      <c r="AI25" s="43"/>
      <c r="AJ25" s="43"/>
      <c r="AK25" s="475" t="s">
        <v>43</v>
      </c>
      <c r="AL25" s="475"/>
      <c r="AM25" s="475"/>
      <c r="AN25" s="475"/>
      <c r="AO25" s="475"/>
      <c r="AP25" s="43"/>
      <c r="AQ25" s="46"/>
      <c r="BE25" s="500"/>
    </row>
    <row r="26" spans="2:71" s="2" customFormat="1" ht="14.45" customHeight="1">
      <c r="B26" s="48"/>
      <c r="C26" s="49"/>
      <c r="D26" s="50" t="s">
        <v>44</v>
      </c>
      <c r="E26" s="49"/>
      <c r="F26" s="50" t="s">
        <v>45</v>
      </c>
      <c r="G26" s="49"/>
      <c r="H26" s="49"/>
      <c r="I26" s="49"/>
      <c r="J26" s="49"/>
      <c r="K26" s="49"/>
      <c r="L26" s="465">
        <v>0.21</v>
      </c>
      <c r="M26" s="466"/>
      <c r="N26" s="466"/>
      <c r="O26" s="466"/>
      <c r="P26" s="49"/>
      <c r="Q26" s="49"/>
      <c r="R26" s="49"/>
      <c r="S26" s="49"/>
      <c r="T26" s="49"/>
      <c r="U26" s="49"/>
      <c r="V26" s="49"/>
      <c r="W26" s="467">
        <f>ROUND(AZ51,2)</f>
        <v>0</v>
      </c>
      <c r="X26" s="466"/>
      <c r="Y26" s="466"/>
      <c r="Z26" s="466"/>
      <c r="AA26" s="466"/>
      <c r="AB26" s="466"/>
      <c r="AC26" s="466"/>
      <c r="AD26" s="466"/>
      <c r="AE26" s="466"/>
      <c r="AF26" s="49"/>
      <c r="AG26" s="49"/>
      <c r="AH26" s="49"/>
      <c r="AI26" s="49"/>
      <c r="AJ26" s="49"/>
      <c r="AK26" s="467">
        <f>ROUND(AV51,2)</f>
        <v>0</v>
      </c>
      <c r="AL26" s="466"/>
      <c r="AM26" s="466"/>
      <c r="AN26" s="466"/>
      <c r="AO26" s="466"/>
      <c r="AP26" s="49"/>
      <c r="AQ26" s="51"/>
      <c r="BE26" s="500"/>
    </row>
    <row r="27" spans="2:71" s="2" customFormat="1" ht="14.45" customHeight="1">
      <c r="B27" s="48"/>
      <c r="C27" s="49"/>
      <c r="D27" s="49"/>
      <c r="E27" s="49"/>
      <c r="F27" s="50" t="s">
        <v>46</v>
      </c>
      <c r="G27" s="49"/>
      <c r="H27" s="49"/>
      <c r="I27" s="49"/>
      <c r="J27" s="49"/>
      <c r="K27" s="49"/>
      <c r="L27" s="465">
        <v>0.15</v>
      </c>
      <c r="M27" s="466"/>
      <c r="N27" s="466"/>
      <c r="O27" s="466"/>
      <c r="P27" s="49"/>
      <c r="Q27" s="49"/>
      <c r="R27" s="49"/>
      <c r="S27" s="49"/>
      <c r="T27" s="49"/>
      <c r="U27" s="49"/>
      <c r="V27" s="49"/>
      <c r="W27" s="467">
        <f>ROUND(BA51,2)</f>
        <v>0</v>
      </c>
      <c r="X27" s="466"/>
      <c r="Y27" s="466"/>
      <c r="Z27" s="466"/>
      <c r="AA27" s="466"/>
      <c r="AB27" s="466"/>
      <c r="AC27" s="466"/>
      <c r="AD27" s="466"/>
      <c r="AE27" s="466"/>
      <c r="AF27" s="49"/>
      <c r="AG27" s="49"/>
      <c r="AH27" s="49"/>
      <c r="AI27" s="49"/>
      <c r="AJ27" s="49"/>
      <c r="AK27" s="467">
        <f>ROUND(AW51,2)</f>
        <v>0</v>
      </c>
      <c r="AL27" s="466"/>
      <c r="AM27" s="466"/>
      <c r="AN27" s="466"/>
      <c r="AO27" s="466"/>
      <c r="AP27" s="49"/>
      <c r="AQ27" s="51"/>
      <c r="BE27" s="500"/>
    </row>
    <row r="28" spans="2:71" s="2" customFormat="1" ht="14.45" hidden="1" customHeight="1">
      <c r="B28" s="48"/>
      <c r="C28" s="49"/>
      <c r="D28" s="49"/>
      <c r="E28" s="49"/>
      <c r="F28" s="50" t="s">
        <v>47</v>
      </c>
      <c r="G28" s="49"/>
      <c r="H28" s="49"/>
      <c r="I28" s="49"/>
      <c r="J28" s="49"/>
      <c r="K28" s="49"/>
      <c r="L28" s="465">
        <v>0.21</v>
      </c>
      <c r="M28" s="466"/>
      <c r="N28" s="466"/>
      <c r="O28" s="466"/>
      <c r="P28" s="49"/>
      <c r="Q28" s="49"/>
      <c r="R28" s="49"/>
      <c r="S28" s="49"/>
      <c r="T28" s="49"/>
      <c r="U28" s="49"/>
      <c r="V28" s="49"/>
      <c r="W28" s="467">
        <f>ROUND(BB51,2)</f>
        <v>0</v>
      </c>
      <c r="X28" s="466"/>
      <c r="Y28" s="466"/>
      <c r="Z28" s="466"/>
      <c r="AA28" s="466"/>
      <c r="AB28" s="466"/>
      <c r="AC28" s="466"/>
      <c r="AD28" s="466"/>
      <c r="AE28" s="466"/>
      <c r="AF28" s="49"/>
      <c r="AG28" s="49"/>
      <c r="AH28" s="49"/>
      <c r="AI28" s="49"/>
      <c r="AJ28" s="49"/>
      <c r="AK28" s="467">
        <v>0</v>
      </c>
      <c r="AL28" s="466"/>
      <c r="AM28" s="466"/>
      <c r="AN28" s="466"/>
      <c r="AO28" s="466"/>
      <c r="AP28" s="49"/>
      <c r="AQ28" s="51"/>
      <c r="BE28" s="500"/>
    </row>
    <row r="29" spans="2:71" s="2" customFormat="1" ht="14.45" hidden="1" customHeight="1">
      <c r="B29" s="48"/>
      <c r="C29" s="49"/>
      <c r="D29" s="49"/>
      <c r="E29" s="49"/>
      <c r="F29" s="50" t="s">
        <v>48</v>
      </c>
      <c r="G29" s="49"/>
      <c r="H29" s="49"/>
      <c r="I29" s="49"/>
      <c r="J29" s="49"/>
      <c r="K29" s="49"/>
      <c r="L29" s="465">
        <v>0.15</v>
      </c>
      <c r="M29" s="466"/>
      <c r="N29" s="466"/>
      <c r="O29" s="466"/>
      <c r="P29" s="49"/>
      <c r="Q29" s="49"/>
      <c r="R29" s="49"/>
      <c r="S29" s="49"/>
      <c r="T29" s="49"/>
      <c r="U29" s="49"/>
      <c r="V29" s="49"/>
      <c r="W29" s="467">
        <f>ROUND(BC51,2)</f>
        <v>0</v>
      </c>
      <c r="X29" s="466"/>
      <c r="Y29" s="466"/>
      <c r="Z29" s="466"/>
      <c r="AA29" s="466"/>
      <c r="AB29" s="466"/>
      <c r="AC29" s="466"/>
      <c r="AD29" s="466"/>
      <c r="AE29" s="466"/>
      <c r="AF29" s="49"/>
      <c r="AG29" s="49"/>
      <c r="AH29" s="49"/>
      <c r="AI29" s="49"/>
      <c r="AJ29" s="49"/>
      <c r="AK29" s="467">
        <v>0</v>
      </c>
      <c r="AL29" s="466"/>
      <c r="AM29" s="466"/>
      <c r="AN29" s="466"/>
      <c r="AO29" s="466"/>
      <c r="AP29" s="49"/>
      <c r="AQ29" s="51"/>
      <c r="BE29" s="500"/>
    </row>
    <row r="30" spans="2:71" s="2" customFormat="1" ht="14.45" hidden="1" customHeight="1">
      <c r="B30" s="48"/>
      <c r="C30" s="49"/>
      <c r="D30" s="49"/>
      <c r="E30" s="49"/>
      <c r="F30" s="50" t="s">
        <v>49</v>
      </c>
      <c r="G30" s="49"/>
      <c r="H30" s="49"/>
      <c r="I30" s="49"/>
      <c r="J30" s="49"/>
      <c r="K30" s="49"/>
      <c r="L30" s="465">
        <v>0</v>
      </c>
      <c r="M30" s="466"/>
      <c r="N30" s="466"/>
      <c r="O30" s="466"/>
      <c r="P30" s="49"/>
      <c r="Q30" s="49"/>
      <c r="R30" s="49"/>
      <c r="S30" s="49"/>
      <c r="T30" s="49"/>
      <c r="U30" s="49"/>
      <c r="V30" s="49"/>
      <c r="W30" s="467">
        <f>ROUND(BD51,2)</f>
        <v>0</v>
      </c>
      <c r="X30" s="466"/>
      <c r="Y30" s="466"/>
      <c r="Z30" s="466"/>
      <c r="AA30" s="466"/>
      <c r="AB30" s="466"/>
      <c r="AC30" s="466"/>
      <c r="AD30" s="466"/>
      <c r="AE30" s="466"/>
      <c r="AF30" s="49"/>
      <c r="AG30" s="49"/>
      <c r="AH30" s="49"/>
      <c r="AI30" s="49"/>
      <c r="AJ30" s="49"/>
      <c r="AK30" s="467">
        <v>0</v>
      </c>
      <c r="AL30" s="466"/>
      <c r="AM30" s="466"/>
      <c r="AN30" s="466"/>
      <c r="AO30" s="466"/>
      <c r="AP30" s="49"/>
      <c r="AQ30" s="51"/>
      <c r="BE30" s="500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500"/>
    </row>
    <row r="32" spans="2:71" s="1" customFormat="1" ht="25.9" customHeight="1">
      <c r="B32" s="42"/>
      <c r="C32" s="52"/>
      <c r="D32" s="53" t="s">
        <v>50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51</v>
      </c>
      <c r="U32" s="54"/>
      <c r="V32" s="54"/>
      <c r="W32" s="54"/>
      <c r="X32" s="480" t="s">
        <v>52</v>
      </c>
      <c r="Y32" s="481"/>
      <c r="Z32" s="481"/>
      <c r="AA32" s="481"/>
      <c r="AB32" s="481"/>
      <c r="AC32" s="54"/>
      <c r="AD32" s="54"/>
      <c r="AE32" s="54"/>
      <c r="AF32" s="54"/>
      <c r="AG32" s="54"/>
      <c r="AH32" s="54"/>
      <c r="AI32" s="54"/>
      <c r="AJ32" s="54"/>
      <c r="AK32" s="482">
        <f>SUM(AK23:AK30)</f>
        <v>0</v>
      </c>
      <c r="AL32" s="481"/>
      <c r="AM32" s="481"/>
      <c r="AN32" s="481"/>
      <c r="AO32" s="483"/>
      <c r="AP32" s="52"/>
      <c r="AQ32" s="56"/>
      <c r="BE32" s="500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53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1-133-17</v>
      </c>
      <c r="AR41" s="63"/>
    </row>
    <row r="42" spans="2:56" s="4" customFormat="1" ht="36.950000000000003" customHeight="1">
      <c r="B42" s="65"/>
      <c r="C42" s="66" t="s">
        <v>19</v>
      </c>
      <c r="L42" s="491" t="str">
        <f>K6</f>
        <v>Stavební úpravy vzorové patro budovy A - krátká chodba</v>
      </c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24</v>
      </c>
      <c r="L44" s="67" t="str">
        <f>IF(K8="","",K8)</f>
        <v>Vazební věznice Praha-Ruzyně</v>
      </c>
      <c r="AI44" s="64" t="s">
        <v>26</v>
      </c>
      <c r="AM44" s="493" t="str">
        <f>IF(AN8= "","",AN8)</f>
        <v>28.2.2017</v>
      </c>
      <c r="AN44" s="493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30</v>
      </c>
      <c r="L46" s="3" t="str">
        <f>IF(E11= "","",E11)</f>
        <v>Vazební věznice Praha-Ruzyně</v>
      </c>
      <c r="AI46" s="64" t="s">
        <v>35</v>
      </c>
      <c r="AM46" s="494" t="str">
        <f>IF(E17="","",E17)</f>
        <v>INPROSAN s.r.o.,nám. Před Bateriemi 1059/7,Praha 6</v>
      </c>
      <c r="AN46" s="494"/>
      <c r="AO46" s="494"/>
      <c r="AP46" s="494"/>
      <c r="AR46" s="42"/>
      <c r="AS46" s="495" t="s">
        <v>54</v>
      </c>
      <c r="AT46" s="496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33</v>
      </c>
      <c r="L47" s="3" t="str">
        <f>IF(E14= "Vyplň údaj","",E14)</f>
        <v/>
      </c>
      <c r="AR47" s="42"/>
      <c r="AS47" s="497"/>
      <c r="AT47" s="498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497"/>
      <c r="AT48" s="498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476" t="s">
        <v>55</v>
      </c>
      <c r="D49" s="477"/>
      <c r="E49" s="477"/>
      <c r="F49" s="477"/>
      <c r="G49" s="477"/>
      <c r="H49" s="72"/>
      <c r="I49" s="478" t="s">
        <v>56</v>
      </c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9" t="s">
        <v>57</v>
      </c>
      <c r="AH49" s="477"/>
      <c r="AI49" s="477"/>
      <c r="AJ49" s="477"/>
      <c r="AK49" s="477"/>
      <c r="AL49" s="477"/>
      <c r="AM49" s="477"/>
      <c r="AN49" s="478" t="s">
        <v>58</v>
      </c>
      <c r="AO49" s="477"/>
      <c r="AP49" s="477"/>
      <c r="AQ49" s="73" t="s">
        <v>59</v>
      </c>
      <c r="AR49" s="42"/>
      <c r="AS49" s="74" t="s">
        <v>60</v>
      </c>
      <c r="AT49" s="75" t="s">
        <v>61</v>
      </c>
      <c r="AU49" s="75" t="s">
        <v>62</v>
      </c>
      <c r="AV49" s="75" t="s">
        <v>63</v>
      </c>
      <c r="AW49" s="75" t="s">
        <v>64</v>
      </c>
      <c r="AX49" s="75" t="s">
        <v>65</v>
      </c>
      <c r="AY49" s="75" t="s">
        <v>66</v>
      </c>
      <c r="AZ49" s="75" t="s">
        <v>67</v>
      </c>
      <c r="BA49" s="75" t="s">
        <v>68</v>
      </c>
      <c r="BB49" s="75" t="s">
        <v>69</v>
      </c>
      <c r="BC49" s="75" t="s">
        <v>70</v>
      </c>
      <c r="BD49" s="76" t="s">
        <v>71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72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487">
        <f>ROUND(SUM(AG52:AG53),2)</f>
        <v>0</v>
      </c>
      <c r="AH51" s="487"/>
      <c r="AI51" s="487"/>
      <c r="AJ51" s="487"/>
      <c r="AK51" s="487"/>
      <c r="AL51" s="487"/>
      <c r="AM51" s="487"/>
      <c r="AN51" s="488">
        <f>SUM(AG51,AT51)</f>
        <v>0</v>
      </c>
      <c r="AO51" s="488"/>
      <c r="AP51" s="488"/>
      <c r="AQ51" s="80" t="s">
        <v>5</v>
      </c>
      <c r="AR51" s="65"/>
      <c r="AS51" s="81">
        <f>ROUND(SUM(AS52:AS53),2)</f>
        <v>0</v>
      </c>
      <c r="AT51" s="82">
        <f>ROUND(SUM(AV51:AW51),2)</f>
        <v>0</v>
      </c>
      <c r="AU51" s="83">
        <f>ROUND(SUM(AU52:AU53),5)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ROUND(SUM(AZ52:AZ53),2)</f>
        <v>0</v>
      </c>
      <c r="BA51" s="82">
        <f>ROUND(SUM(BA52:BA53),2)</f>
        <v>0</v>
      </c>
      <c r="BB51" s="82">
        <f>ROUND(SUM(BB52:BB53),2)</f>
        <v>0</v>
      </c>
      <c r="BC51" s="82">
        <f>ROUND(SUM(BC52:BC53),2)</f>
        <v>0</v>
      </c>
      <c r="BD51" s="84">
        <f>ROUND(SUM(BD52:BD53),2)</f>
        <v>0</v>
      </c>
      <c r="BS51" s="66" t="s">
        <v>73</v>
      </c>
      <c r="BT51" s="66" t="s">
        <v>74</v>
      </c>
      <c r="BV51" s="66" t="s">
        <v>75</v>
      </c>
      <c r="BW51" s="66" t="s">
        <v>7</v>
      </c>
      <c r="BX51" s="66" t="s">
        <v>76</v>
      </c>
      <c r="CL51" s="66" t="s">
        <v>22</v>
      </c>
    </row>
    <row r="52" spans="1:91" s="5" customFormat="1" ht="37.5" customHeight="1">
      <c r="A52" s="85" t="s">
        <v>77</v>
      </c>
      <c r="B52" s="86"/>
      <c r="C52" s="87"/>
      <c r="D52" s="484" t="s">
        <v>17</v>
      </c>
      <c r="E52" s="484"/>
      <c r="F52" s="484"/>
      <c r="G52" s="484"/>
      <c r="H52" s="484"/>
      <c r="I52" s="88"/>
      <c r="J52" s="484" t="s">
        <v>20</v>
      </c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5">
        <f>'1-133-17 - Stavební úprav...'!J25</f>
        <v>0</v>
      </c>
      <c r="AH52" s="486"/>
      <c r="AI52" s="486"/>
      <c r="AJ52" s="486"/>
      <c r="AK52" s="486"/>
      <c r="AL52" s="486"/>
      <c r="AM52" s="486"/>
      <c r="AN52" s="485">
        <f>SUM(AG52,AT52)</f>
        <v>0</v>
      </c>
      <c r="AO52" s="486"/>
      <c r="AP52" s="486"/>
      <c r="AQ52" s="89" t="s">
        <v>78</v>
      </c>
      <c r="AR52" s="86"/>
      <c r="AS52" s="90">
        <v>0</v>
      </c>
      <c r="AT52" s="91">
        <f>ROUND(SUM(AV52:AW52),2)</f>
        <v>0</v>
      </c>
      <c r="AU52" s="92">
        <f>'1-133-17 - Stavební úprav...'!P89</f>
        <v>0</v>
      </c>
      <c r="AV52" s="91">
        <f>'1-133-17 - Stavební úprav...'!J28</f>
        <v>0</v>
      </c>
      <c r="AW52" s="91">
        <f>'1-133-17 - Stavební úprav...'!J29</f>
        <v>0</v>
      </c>
      <c r="AX52" s="91">
        <f>'1-133-17 - Stavební úprav...'!J30</f>
        <v>0</v>
      </c>
      <c r="AY52" s="91">
        <f>'1-133-17 - Stavební úprav...'!J31</f>
        <v>0</v>
      </c>
      <c r="AZ52" s="91">
        <f>'1-133-17 - Stavební úprav...'!F28</f>
        <v>0</v>
      </c>
      <c r="BA52" s="91">
        <f>'1-133-17 - Stavební úprav...'!F29</f>
        <v>0</v>
      </c>
      <c r="BB52" s="91">
        <f>'1-133-17 - Stavební úprav...'!F30</f>
        <v>0</v>
      </c>
      <c r="BC52" s="91">
        <f>'1-133-17 - Stavební úprav...'!F31</f>
        <v>0</v>
      </c>
      <c r="BD52" s="93">
        <f>'1-133-17 - Stavební úprav...'!F32</f>
        <v>0</v>
      </c>
      <c r="BT52" s="94" t="s">
        <v>79</v>
      </c>
      <c r="BU52" s="94" t="s">
        <v>80</v>
      </c>
      <c r="BV52" s="94" t="s">
        <v>75</v>
      </c>
      <c r="BW52" s="94" t="s">
        <v>7</v>
      </c>
      <c r="BX52" s="94" t="s">
        <v>76</v>
      </c>
      <c r="CL52" s="94" t="s">
        <v>22</v>
      </c>
    </row>
    <row r="53" spans="1:91" s="5" customFormat="1" ht="22.5" customHeight="1">
      <c r="A53" s="85" t="s">
        <v>77</v>
      </c>
      <c r="B53" s="86"/>
      <c r="C53" s="87"/>
      <c r="D53" s="484" t="s">
        <v>81</v>
      </c>
      <c r="E53" s="484"/>
      <c r="F53" s="484"/>
      <c r="G53" s="484"/>
      <c r="H53" s="484"/>
      <c r="I53" s="88"/>
      <c r="J53" s="484" t="s">
        <v>82</v>
      </c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5">
        <f>'VRN - Vedlejší rozpočtové...'!J27</f>
        <v>0</v>
      </c>
      <c r="AH53" s="486"/>
      <c r="AI53" s="486"/>
      <c r="AJ53" s="486"/>
      <c r="AK53" s="486"/>
      <c r="AL53" s="486"/>
      <c r="AM53" s="486"/>
      <c r="AN53" s="485">
        <f>SUM(AG53,AT53)</f>
        <v>0</v>
      </c>
      <c r="AO53" s="486"/>
      <c r="AP53" s="486"/>
      <c r="AQ53" s="89" t="s">
        <v>78</v>
      </c>
      <c r="AR53" s="86"/>
      <c r="AS53" s="95">
        <v>0</v>
      </c>
      <c r="AT53" s="96">
        <f>ROUND(SUM(AV53:AW53),2)</f>
        <v>0</v>
      </c>
      <c r="AU53" s="97">
        <f>'VRN - Vedlejší rozpočtové...'!P81</f>
        <v>0</v>
      </c>
      <c r="AV53" s="96">
        <f>'VRN - Vedlejší rozpočtové...'!J30</f>
        <v>0</v>
      </c>
      <c r="AW53" s="96">
        <f>'VRN - Vedlejší rozpočtové...'!J31</f>
        <v>0</v>
      </c>
      <c r="AX53" s="96">
        <f>'VRN - Vedlejší rozpočtové...'!J32</f>
        <v>0</v>
      </c>
      <c r="AY53" s="96">
        <f>'VRN - Vedlejší rozpočtové...'!J33</f>
        <v>0</v>
      </c>
      <c r="AZ53" s="96">
        <f>'VRN - Vedlejší rozpočtové...'!F30</f>
        <v>0</v>
      </c>
      <c r="BA53" s="96">
        <f>'VRN - Vedlejší rozpočtové...'!F31</f>
        <v>0</v>
      </c>
      <c r="BB53" s="96">
        <f>'VRN - Vedlejší rozpočtové...'!F32</f>
        <v>0</v>
      </c>
      <c r="BC53" s="96">
        <f>'VRN - Vedlejší rozpočtové...'!F33</f>
        <v>0</v>
      </c>
      <c r="BD53" s="98">
        <f>'VRN - Vedlejší rozpočtové...'!F34</f>
        <v>0</v>
      </c>
      <c r="BT53" s="94" t="s">
        <v>79</v>
      </c>
      <c r="BV53" s="94" t="s">
        <v>75</v>
      </c>
      <c r="BW53" s="94" t="s">
        <v>83</v>
      </c>
      <c r="BX53" s="94" t="s">
        <v>7</v>
      </c>
      <c r="CL53" s="94" t="s">
        <v>22</v>
      </c>
      <c r="CM53" s="94" t="s">
        <v>84</v>
      </c>
    </row>
    <row r="54" spans="1:91" s="1" customFormat="1" ht="30" customHeight="1">
      <c r="B54" s="42"/>
      <c r="AR54" s="4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42"/>
    </row>
  </sheetData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1-133-17 - Stavební úprav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72"/>
  <sheetViews>
    <sheetView showGridLines="0" view="pageBreakPreview" zoomScaleNormal="100" zoomScaleSheetLayoutView="100" workbookViewId="0">
      <pane ySplit="1" topLeftCell="A2" activePane="bottomLeft" state="frozen"/>
      <selection pane="bottomLeft" activeCell="V7" sqref="V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85</v>
      </c>
      <c r="G1" s="502" t="s">
        <v>86</v>
      </c>
      <c r="H1" s="502"/>
      <c r="I1" s="103"/>
      <c r="J1" s="102" t="s">
        <v>87</v>
      </c>
      <c r="K1" s="101" t="s">
        <v>88</v>
      </c>
      <c r="L1" s="102" t="s">
        <v>89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89" t="s">
        <v>8</v>
      </c>
      <c r="M2" s="490"/>
      <c r="N2" s="490"/>
      <c r="O2" s="490"/>
      <c r="P2" s="490"/>
      <c r="Q2" s="490"/>
      <c r="R2" s="490"/>
      <c r="S2" s="490"/>
      <c r="T2" s="490"/>
      <c r="U2" s="490"/>
      <c r="V2" s="490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s="1" customFormat="1" ht="15">
      <c r="B6" s="42"/>
      <c r="C6" s="43"/>
      <c r="D6" s="37" t="s">
        <v>19</v>
      </c>
      <c r="E6" s="43"/>
      <c r="F6" s="43"/>
      <c r="G6" s="43"/>
      <c r="H6" s="43"/>
      <c r="I6" s="106"/>
      <c r="J6" s="43"/>
      <c r="K6" s="46"/>
    </row>
    <row r="7" spans="1:70" s="1" customFormat="1" ht="36.950000000000003" customHeight="1">
      <c r="B7" s="42"/>
      <c r="C7" s="43"/>
      <c r="D7" s="43"/>
      <c r="E7" s="503" t="s">
        <v>20</v>
      </c>
      <c r="F7" s="504"/>
      <c r="G7" s="504"/>
      <c r="H7" s="504"/>
      <c r="I7" s="106"/>
      <c r="J7" s="43"/>
      <c r="K7" s="46"/>
    </row>
    <row r="8" spans="1:70" s="1" customFormat="1">
      <c r="B8" s="42"/>
      <c r="C8" s="43"/>
      <c r="D8" s="43"/>
      <c r="E8" s="43"/>
      <c r="F8" s="43"/>
      <c r="G8" s="43"/>
      <c r="H8" s="43"/>
      <c r="I8" s="106"/>
      <c r="J8" s="43"/>
      <c r="K8" s="46"/>
    </row>
    <row r="9" spans="1:70" s="1" customFormat="1" ht="14.45" customHeight="1">
      <c r="B9" s="42"/>
      <c r="C9" s="43"/>
      <c r="D9" s="37" t="s">
        <v>21</v>
      </c>
      <c r="E9" s="43"/>
      <c r="F9" s="35" t="s">
        <v>22</v>
      </c>
      <c r="G9" s="43"/>
      <c r="H9" s="43"/>
      <c r="I9" s="107" t="s">
        <v>23</v>
      </c>
      <c r="J9" s="35" t="s">
        <v>5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07" t="s">
        <v>26</v>
      </c>
      <c r="J10" s="108" t="str">
        <f>'Rekapitulace stavby'!AN8</f>
        <v>28.2.2017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06"/>
      <c r="J11" s="43"/>
      <c r="K11" s="46"/>
    </row>
    <row r="12" spans="1:70" s="1" customFormat="1" ht="14.45" customHeight="1">
      <c r="B12" s="42"/>
      <c r="C12" s="43"/>
      <c r="D12" s="37" t="s">
        <v>30</v>
      </c>
      <c r="E12" s="43"/>
      <c r="F12" s="43"/>
      <c r="G12" s="43"/>
      <c r="H12" s="43"/>
      <c r="I12" s="107" t="s">
        <v>31</v>
      </c>
      <c r="J12" s="35" t="s">
        <v>5</v>
      </c>
      <c r="K12" s="46"/>
    </row>
    <row r="13" spans="1:70" s="1" customFormat="1" ht="18" customHeight="1">
      <c r="B13" s="42"/>
      <c r="C13" s="43"/>
      <c r="D13" s="43"/>
      <c r="E13" s="35" t="s">
        <v>25</v>
      </c>
      <c r="F13" s="43"/>
      <c r="G13" s="43"/>
      <c r="H13" s="43"/>
      <c r="I13" s="107" t="s">
        <v>32</v>
      </c>
      <c r="J13" s="35" t="s">
        <v>5</v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06"/>
      <c r="J14" s="43"/>
      <c r="K14" s="46"/>
    </row>
    <row r="15" spans="1:70" s="1" customFormat="1" ht="14.45" customHeight="1">
      <c r="B15" s="42"/>
      <c r="C15" s="43"/>
      <c r="D15" s="37" t="s">
        <v>33</v>
      </c>
      <c r="E15" s="43"/>
      <c r="F15" s="43"/>
      <c r="G15" s="43"/>
      <c r="H15" s="43"/>
      <c r="I15" s="107" t="s">
        <v>31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07" t="s">
        <v>32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06"/>
      <c r="J17" s="43"/>
      <c r="K17" s="46"/>
    </row>
    <row r="18" spans="2:11" s="1" customFormat="1" ht="14.45" customHeight="1">
      <c r="B18" s="42"/>
      <c r="C18" s="43"/>
      <c r="D18" s="37" t="s">
        <v>35</v>
      </c>
      <c r="E18" s="43"/>
      <c r="F18" s="43"/>
      <c r="G18" s="43"/>
      <c r="H18" s="43"/>
      <c r="I18" s="107" t="s">
        <v>31</v>
      </c>
      <c r="J18" s="35" t="s">
        <v>36</v>
      </c>
      <c r="K18" s="46"/>
    </row>
    <row r="19" spans="2:11" s="1" customFormat="1" ht="18" customHeight="1">
      <c r="B19" s="42"/>
      <c r="C19" s="43"/>
      <c r="D19" s="43"/>
      <c r="E19" s="35" t="s">
        <v>37</v>
      </c>
      <c r="F19" s="43"/>
      <c r="G19" s="43"/>
      <c r="H19" s="43"/>
      <c r="I19" s="107" t="s">
        <v>32</v>
      </c>
      <c r="J19" s="35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06"/>
      <c r="J20" s="43"/>
      <c r="K20" s="46"/>
    </row>
    <row r="21" spans="2:11" s="1" customFormat="1" ht="14.45" customHeight="1">
      <c r="B21" s="42"/>
      <c r="C21" s="43"/>
      <c r="D21" s="37" t="s">
        <v>39</v>
      </c>
      <c r="E21" s="43"/>
      <c r="F21" s="43"/>
      <c r="G21" s="43"/>
      <c r="H21" s="43"/>
      <c r="I21" s="106"/>
      <c r="J21" s="43"/>
      <c r="K21" s="46"/>
    </row>
    <row r="22" spans="2:11" s="6" customFormat="1" ht="22.5" customHeight="1">
      <c r="B22" s="109"/>
      <c r="C22" s="110"/>
      <c r="D22" s="110"/>
      <c r="E22" s="472" t="s">
        <v>5</v>
      </c>
      <c r="F22" s="472"/>
      <c r="G22" s="472"/>
      <c r="H22" s="472"/>
      <c r="I22" s="111"/>
      <c r="J22" s="110"/>
      <c r="K22" s="112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06"/>
      <c r="J23" s="43"/>
      <c r="K23" s="46"/>
    </row>
    <row r="24" spans="2:11" s="1" customFormat="1" ht="6.95" customHeight="1">
      <c r="B24" s="42"/>
      <c r="C24" s="43"/>
      <c r="D24" s="69"/>
      <c r="E24" s="69"/>
      <c r="F24" s="69"/>
      <c r="G24" s="69"/>
      <c r="H24" s="69"/>
      <c r="I24" s="113"/>
      <c r="J24" s="69"/>
      <c r="K24" s="114"/>
    </row>
    <row r="25" spans="2:11" s="1" customFormat="1" ht="25.35" customHeight="1">
      <c r="B25" s="42"/>
      <c r="C25" s="43"/>
      <c r="D25" s="115" t="s">
        <v>40</v>
      </c>
      <c r="E25" s="43"/>
      <c r="F25" s="43"/>
      <c r="G25" s="43"/>
      <c r="H25" s="43"/>
      <c r="I25" s="106"/>
      <c r="J25" s="116">
        <f>ROUND(J89,2)</f>
        <v>0</v>
      </c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3"/>
      <c r="J26" s="69"/>
      <c r="K26" s="114"/>
    </row>
    <row r="27" spans="2:11" s="1" customFormat="1" ht="14.45" customHeight="1">
      <c r="B27" s="42"/>
      <c r="C27" s="43"/>
      <c r="D27" s="43"/>
      <c r="E27" s="43"/>
      <c r="F27" s="47" t="s">
        <v>42</v>
      </c>
      <c r="G27" s="43"/>
      <c r="H27" s="43"/>
      <c r="I27" s="117" t="s">
        <v>41</v>
      </c>
      <c r="J27" s="47" t="s">
        <v>43</v>
      </c>
      <c r="K27" s="46"/>
    </row>
    <row r="28" spans="2:11" s="1" customFormat="1" ht="14.45" customHeight="1">
      <c r="B28" s="42"/>
      <c r="C28" s="43"/>
      <c r="D28" s="50" t="s">
        <v>44</v>
      </c>
      <c r="E28" s="50" t="s">
        <v>45</v>
      </c>
      <c r="F28" s="118">
        <f>ROUND(SUM(BE89:BE971), 2)</f>
        <v>0</v>
      </c>
      <c r="G28" s="43"/>
      <c r="H28" s="43"/>
      <c r="I28" s="119">
        <v>0.21</v>
      </c>
      <c r="J28" s="118">
        <f>ROUND(ROUND((SUM(BE89:BE971)),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46</v>
      </c>
      <c r="F29" s="118">
        <f>ROUND(SUM(BF89:BF971), 2)</f>
        <v>0</v>
      </c>
      <c r="G29" s="43"/>
      <c r="H29" s="43"/>
      <c r="I29" s="119">
        <v>0.15</v>
      </c>
      <c r="J29" s="118">
        <f>ROUND(ROUND((SUM(BF89:BF971)),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47</v>
      </c>
      <c r="F30" s="118">
        <f>ROUND(SUM(BG89:BG971), 2)</f>
        <v>0</v>
      </c>
      <c r="G30" s="43"/>
      <c r="H30" s="43"/>
      <c r="I30" s="119">
        <v>0.21</v>
      </c>
      <c r="J30" s="118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48</v>
      </c>
      <c r="F31" s="118">
        <f>ROUND(SUM(BH89:BH971), 2)</f>
        <v>0</v>
      </c>
      <c r="G31" s="43"/>
      <c r="H31" s="43"/>
      <c r="I31" s="119">
        <v>0.15</v>
      </c>
      <c r="J31" s="118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18">
        <f>ROUND(SUM(BI89:BI971), 2)</f>
        <v>0</v>
      </c>
      <c r="G32" s="43"/>
      <c r="H32" s="43"/>
      <c r="I32" s="119">
        <v>0</v>
      </c>
      <c r="J32" s="118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06"/>
      <c r="J33" s="43"/>
      <c r="K33" s="46"/>
    </row>
    <row r="34" spans="2:11" s="1" customFormat="1" ht="25.35" customHeight="1">
      <c r="B34" s="42"/>
      <c r="C34" s="120"/>
      <c r="D34" s="121" t="s">
        <v>50</v>
      </c>
      <c r="E34" s="72"/>
      <c r="F34" s="72"/>
      <c r="G34" s="122" t="s">
        <v>51</v>
      </c>
      <c r="H34" s="123" t="s">
        <v>52</v>
      </c>
      <c r="I34" s="124"/>
      <c r="J34" s="125">
        <f>SUM(J25:J32)</f>
        <v>0</v>
      </c>
      <c r="K34" s="126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27"/>
      <c r="J35" s="58"/>
      <c r="K35" s="59"/>
    </row>
    <row r="39" spans="2:11" s="1" customFormat="1" ht="6.95" customHeight="1">
      <c r="B39" s="60"/>
      <c r="C39" s="61"/>
      <c r="D39" s="61"/>
      <c r="E39" s="61"/>
      <c r="F39" s="61"/>
      <c r="G39" s="61"/>
      <c r="H39" s="61"/>
      <c r="I39" s="128"/>
      <c r="J39" s="61"/>
      <c r="K39" s="129"/>
    </row>
    <row r="40" spans="2:11" s="1" customFormat="1" ht="36.950000000000003" customHeight="1">
      <c r="B40" s="42"/>
      <c r="C40" s="30" t="s">
        <v>91</v>
      </c>
      <c r="D40" s="43"/>
      <c r="E40" s="43"/>
      <c r="F40" s="43"/>
      <c r="G40" s="43"/>
      <c r="H40" s="43"/>
      <c r="I40" s="106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06"/>
      <c r="J41" s="43"/>
      <c r="K41" s="46"/>
    </row>
    <row r="42" spans="2:11" s="1" customFormat="1" ht="14.45" customHeight="1">
      <c r="B42" s="42"/>
      <c r="C42" s="37" t="s">
        <v>19</v>
      </c>
      <c r="D42" s="43"/>
      <c r="E42" s="43"/>
      <c r="F42" s="43"/>
      <c r="G42" s="43"/>
      <c r="H42" s="43"/>
      <c r="I42" s="106"/>
      <c r="J42" s="43"/>
      <c r="K42" s="46"/>
    </row>
    <row r="43" spans="2:11" s="1" customFormat="1" ht="23.25" customHeight="1">
      <c r="B43" s="42"/>
      <c r="C43" s="43"/>
      <c r="D43" s="43"/>
      <c r="E43" s="503" t="str">
        <f>E7</f>
        <v>Stavební úpravy vzorové patro budovy A - krátká chodba</v>
      </c>
      <c r="F43" s="504"/>
      <c r="G43" s="504"/>
      <c r="H43" s="504"/>
      <c r="I43" s="106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06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Vazební věznice Praha-Ruzyně</v>
      </c>
      <c r="G45" s="43"/>
      <c r="H45" s="43"/>
      <c r="I45" s="107" t="s">
        <v>26</v>
      </c>
      <c r="J45" s="108" t="str">
        <f>IF(J10="","",J10)</f>
        <v>28.2.2017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06"/>
      <c r="J46" s="43"/>
      <c r="K46" s="46"/>
    </row>
    <row r="47" spans="2:11" s="1" customFormat="1" ht="15">
      <c r="B47" s="42"/>
      <c r="C47" s="37" t="s">
        <v>30</v>
      </c>
      <c r="D47" s="43"/>
      <c r="E47" s="43"/>
      <c r="F47" s="35" t="str">
        <f>E13</f>
        <v>Vazební věznice Praha-Ruzyně</v>
      </c>
      <c r="G47" s="43"/>
      <c r="H47" s="43"/>
      <c r="I47" s="107" t="s">
        <v>35</v>
      </c>
      <c r="J47" s="35" t="str">
        <f>E19</f>
        <v>INPROSAN s.r.o.,nám. Před Bateriemi 1059/7,Praha 6</v>
      </c>
      <c r="K47" s="46"/>
    </row>
    <row r="48" spans="2:11" s="1" customFormat="1" ht="14.45" customHeight="1">
      <c r="B48" s="42"/>
      <c r="C48" s="37" t="s">
        <v>33</v>
      </c>
      <c r="D48" s="43"/>
      <c r="E48" s="43"/>
      <c r="F48" s="35" t="str">
        <f>IF(E16="","",E16)</f>
        <v/>
      </c>
      <c r="G48" s="43"/>
      <c r="H48" s="43"/>
      <c r="I48" s="106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06"/>
      <c r="J49" s="43"/>
      <c r="K49" s="46"/>
    </row>
    <row r="50" spans="2:47" s="1" customFormat="1" ht="29.25" customHeight="1">
      <c r="B50" s="42"/>
      <c r="C50" s="130" t="s">
        <v>92</v>
      </c>
      <c r="D50" s="120"/>
      <c r="E50" s="120"/>
      <c r="F50" s="120"/>
      <c r="G50" s="120"/>
      <c r="H50" s="120"/>
      <c r="I50" s="131"/>
      <c r="J50" s="132" t="s">
        <v>93</v>
      </c>
      <c r="K50" s="133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06"/>
      <c r="J51" s="43"/>
      <c r="K51" s="46"/>
    </row>
    <row r="52" spans="2:47" s="1" customFormat="1" ht="29.25" customHeight="1">
      <c r="B52" s="42"/>
      <c r="C52" s="134" t="s">
        <v>94</v>
      </c>
      <c r="D52" s="43"/>
      <c r="E52" s="43"/>
      <c r="F52" s="43"/>
      <c r="G52" s="43"/>
      <c r="H52" s="43"/>
      <c r="I52" s="106"/>
      <c r="J52" s="116">
        <f>J89</f>
        <v>0</v>
      </c>
      <c r="K52" s="46"/>
      <c r="AU52" s="24" t="s">
        <v>95</v>
      </c>
    </row>
    <row r="53" spans="2:47" s="7" customFormat="1" ht="24.95" customHeight="1">
      <c r="B53" s="135"/>
      <c r="C53" s="136"/>
      <c r="D53" s="137" t="s">
        <v>96</v>
      </c>
      <c r="E53" s="138"/>
      <c r="F53" s="138"/>
      <c r="G53" s="138"/>
      <c r="H53" s="138"/>
      <c r="I53" s="139"/>
      <c r="J53" s="140">
        <f>J90</f>
        <v>0</v>
      </c>
      <c r="K53" s="141"/>
    </row>
    <row r="54" spans="2:47" s="8" customFormat="1" ht="19.899999999999999" customHeight="1">
      <c r="B54" s="142"/>
      <c r="C54" s="143"/>
      <c r="D54" s="144" t="s">
        <v>97</v>
      </c>
      <c r="E54" s="145"/>
      <c r="F54" s="145"/>
      <c r="G54" s="145"/>
      <c r="H54" s="145"/>
      <c r="I54" s="146"/>
      <c r="J54" s="147">
        <f>J91</f>
        <v>0</v>
      </c>
      <c r="K54" s="148"/>
    </row>
    <row r="55" spans="2:47" s="8" customFormat="1" ht="19.899999999999999" customHeight="1">
      <c r="B55" s="142"/>
      <c r="C55" s="143"/>
      <c r="D55" s="144" t="s">
        <v>98</v>
      </c>
      <c r="E55" s="145"/>
      <c r="F55" s="145"/>
      <c r="G55" s="145"/>
      <c r="H55" s="145"/>
      <c r="I55" s="146"/>
      <c r="J55" s="147">
        <f>J105</f>
        <v>0</v>
      </c>
      <c r="K55" s="148"/>
    </row>
    <row r="56" spans="2:47" s="8" customFormat="1" ht="19.899999999999999" customHeight="1">
      <c r="B56" s="142"/>
      <c r="C56" s="143"/>
      <c r="D56" s="144" t="s">
        <v>99</v>
      </c>
      <c r="E56" s="145"/>
      <c r="F56" s="145"/>
      <c r="G56" s="145"/>
      <c r="H56" s="145"/>
      <c r="I56" s="146"/>
      <c r="J56" s="147">
        <f>J254</f>
        <v>0</v>
      </c>
      <c r="K56" s="148"/>
    </row>
    <row r="57" spans="2:47" s="8" customFormat="1" ht="19.899999999999999" customHeight="1">
      <c r="B57" s="142"/>
      <c r="C57" s="143"/>
      <c r="D57" s="144" t="s">
        <v>100</v>
      </c>
      <c r="E57" s="145"/>
      <c r="F57" s="145"/>
      <c r="G57" s="145"/>
      <c r="H57" s="145"/>
      <c r="I57" s="146"/>
      <c r="J57" s="147">
        <f>J422</f>
        <v>0</v>
      </c>
      <c r="K57" s="148"/>
    </row>
    <row r="58" spans="2:47" s="8" customFormat="1" ht="19.899999999999999" customHeight="1">
      <c r="B58" s="142"/>
      <c r="C58" s="143"/>
      <c r="D58" s="144" t="s">
        <v>101</v>
      </c>
      <c r="E58" s="145"/>
      <c r="F58" s="145"/>
      <c r="G58" s="145"/>
      <c r="H58" s="145"/>
      <c r="I58" s="146"/>
      <c r="J58" s="147">
        <f>J428</f>
        <v>0</v>
      </c>
      <c r="K58" s="148"/>
    </row>
    <row r="59" spans="2:47" s="7" customFormat="1" ht="24.95" customHeight="1">
      <c r="B59" s="135"/>
      <c r="C59" s="136"/>
      <c r="D59" s="137" t="s">
        <v>102</v>
      </c>
      <c r="E59" s="138"/>
      <c r="F59" s="138"/>
      <c r="G59" s="138"/>
      <c r="H59" s="138"/>
      <c r="I59" s="139"/>
      <c r="J59" s="140">
        <f>J430</f>
        <v>0</v>
      </c>
      <c r="K59" s="141"/>
    </row>
    <row r="60" spans="2:47" s="8" customFormat="1" ht="19.899999999999999" customHeight="1">
      <c r="B60" s="142"/>
      <c r="C60" s="143"/>
      <c r="D60" s="144" t="s">
        <v>103</v>
      </c>
      <c r="E60" s="145"/>
      <c r="F60" s="145"/>
      <c r="G60" s="145"/>
      <c r="H60" s="145"/>
      <c r="I60" s="146"/>
      <c r="J60" s="147">
        <f>J431</f>
        <v>0</v>
      </c>
      <c r="K60" s="148"/>
    </row>
    <row r="61" spans="2:47" s="8" customFormat="1" ht="19.899999999999999" customHeight="1">
      <c r="B61" s="142"/>
      <c r="C61" s="143"/>
      <c r="D61" s="144" t="s">
        <v>104</v>
      </c>
      <c r="E61" s="145"/>
      <c r="F61" s="145"/>
      <c r="G61" s="145"/>
      <c r="H61" s="145"/>
      <c r="I61" s="146"/>
      <c r="J61" s="147">
        <f>J464</f>
        <v>0</v>
      </c>
      <c r="K61" s="148"/>
    </row>
    <row r="62" spans="2:47" s="8" customFormat="1" ht="19.899999999999999" customHeight="1">
      <c r="B62" s="142"/>
      <c r="C62" s="143"/>
      <c r="D62" s="144" t="s">
        <v>105</v>
      </c>
      <c r="E62" s="145"/>
      <c r="F62" s="145"/>
      <c r="G62" s="145"/>
      <c r="H62" s="145"/>
      <c r="I62" s="146"/>
      <c r="J62" s="147">
        <f>J467</f>
        <v>0</v>
      </c>
      <c r="K62" s="148"/>
    </row>
    <row r="63" spans="2:47" s="8" customFormat="1" ht="19.899999999999999" customHeight="1">
      <c r="B63" s="142"/>
      <c r="C63" s="143"/>
      <c r="D63" s="144" t="s">
        <v>106</v>
      </c>
      <c r="E63" s="145"/>
      <c r="F63" s="145"/>
      <c r="G63" s="145"/>
      <c r="H63" s="145"/>
      <c r="I63" s="146"/>
      <c r="J63" s="147">
        <f>J472</f>
        <v>0</v>
      </c>
      <c r="K63" s="148"/>
    </row>
    <row r="64" spans="2:47" s="8" customFormat="1" ht="19.899999999999999" customHeight="1">
      <c r="B64" s="142"/>
      <c r="C64" s="143"/>
      <c r="D64" s="144" t="s">
        <v>107</v>
      </c>
      <c r="E64" s="145"/>
      <c r="F64" s="145"/>
      <c r="G64" s="145"/>
      <c r="H64" s="145"/>
      <c r="I64" s="146"/>
      <c r="J64" s="147">
        <f>J484</f>
        <v>0</v>
      </c>
      <c r="K64" s="148"/>
    </row>
    <row r="65" spans="2:12" s="8" customFormat="1" ht="19.899999999999999" customHeight="1">
      <c r="B65" s="142"/>
      <c r="C65" s="143"/>
      <c r="D65" s="144" t="s">
        <v>108</v>
      </c>
      <c r="E65" s="145"/>
      <c r="F65" s="145"/>
      <c r="G65" s="145"/>
      <c r="H65" s="145"/>
      <c r="I65" s="146"/>
      <c r="J65" s="147">
        <f>J496</f>
        <v>0</v>
      </c>
      <c r="K65" s="148"/>
    </row>
    <row r="66" spans="2:12" s="8" customFormat="1" ht="19.899999999999999" customHeight="1">
      <c r="B66" s="142"/>
      <c r="C66" s="143"/>
      <c r="D66" s="144" t="s">
        <v>109</v>
      </c>
      <c r="E66" s="145"/>
      <c r="F66" s="145"/>
      <c r="G66" s="145"/>
      <c r="H66" s="145"/>
      <c r="I66" s="146"/>
      <c r="J66" s="147">
        <f>J534</f>
        <v>0</v>
      </c>
      <c r="K66" s="148"/>
    </row>
    <row r="67" spans="2:12" s="8" customFormat="1" ht="19.899999999999999" customHeight="1">
      <c r="B67" s="142"/>
      <c r="C67" s="143"/>
      <c r="D67" s="144" t="s">
        <v>110</v>
      </c>
      <c r="E67" s="145"/>
      <c r="F67" s="145"/>
      <c r="G67" s="145"/>
      <c r="H67" s="145"/>
      <c r="I67" s="146"/>
      <c r="J67" s="147">
        <f>J554</f>
        <v>0</v>
      </c>
      <c r="K67" s="148"/>
    </row>
    <row r="68" spans="2:12" s="8" customFormat="1" ht="19.899999999999999" customHeight="1">
      <c r="B68" s="142"/>
      <c r="C68" s="143"/>
      <c r="D68" s="144" t="s">
        <v>111</v>
      </c>
      <c r="E68" s="145"/>
      <c r="F68" s="145"/>
      <c r="G68" s="145"/>
      <c r="H68" s="145"/>
      <c r="I68" s="146"/>
      <c r="J68" s="147">
        <f>J661</f>
        <v>0</v>
      </c>
      <c r="K68" s="148"/>
    </row>
    <row r="69" spans="2:12" s="8" customFormat="1" ht="19.899999999999999" customHeight="1">
      <c r="B69" s="142"/>
      <c r="C69" s="143"/>
      <c r="D69" s="144" t="s">
        <v>112</v>
      </c>
      <c r="E69" s="145"/>
      <c r="F69" s="145"/>
      <c r="G69" s="145"/>
      <c r="H69" s="145"/>
      <c r="I69" s="146"/>
      <c r="J69" s="147">
        <f>J858</f>
        <v>0</v>
      </c>
      <c r="K69" s="148"/>
    </row>
    <row r="70" spans="2:12" s="7" customFormat="1" ht="24.95" customHeight="1">
      <c r="B70" s="135"/>
      <c r="C70" s="136"/>
      <c r="D70" s="137" t="s">
        <v>113</v>
      </c>
      <c r="E70" s="138"/>
      <c r="F70" s="138"/>
      <c r="G70" s="138"/>
      <c r="H70" s="138"/>
      <c r="I70" s="139"/>
      <c r="J70" s="140">
        <f>J968</f>
        <v>0</v>
      </c>
      <c r="K70" s="141"/>
    </row>
    <row r="71" spans="2:12" s="8" customFormat="1" ht="19.899999999999999" customHeight="1">
      <c r="B71" s="142"/>
      <c r="C71" s="143"/>
      <c r="D71" s="144" t="s">
        <v>114</v>
      </c>
      <c r="E71" s="145"/>
      <c r="F71" s="145"/>
      <c r="G71" s="145"/>
      <c r="H71" s="145"/>
      <c r="I71" s="146"/>
      <c r="J71" s="147">
        <f>J969</f>
        <v>0</v>
      </c>
      <c r="K71" s="148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06"/>
      <c r="J72" s="43"/>
      <c r="K72" s="4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27"/>
      <c r="J73" s="58"/>
      <c r="K73" s="59"/>
    </row>
    <row r="77" spans="2:12" s="1" customFormat="1" ht="6.95" customHeight="1">
      <c r="B77" s="60"/>
      <c r="C77" s="61"/>
      <c r="D77" s="61"/>
      <c r="E77" s="61"/>
      <c r="F77" s="61"/>
      <c r="G77" s="61"/>
      <c r="H77" s="61"/>
      <c r="I77" s="128"/>
      <c r="J77" s="61"/>
      <c r="K77" s="61"/>
      <c r="L77" s="42"/>
    </row>
    <row r="78" spans="2:12" s="1" customFormat="1" ht="36.950000000000003" customHeight="1">
      <c r="B78" s="42"/>
      <c r="C78" s="62" t="s">
        <v>115</v>
      </c>
      <c r="L78" s="42"/>
    </row>
    <row r="79" spans="2:12" s="1" customFormat="1" ht="6.95" customHeight="1">
      <c r="B79" s="42"/>
      <c r="L79" s="42"/>
    </row>
    <row r="80" spans="2:12" s="1" customFormat="1" ht="14.45" customHeight="1">
      <c r="B80" s="42"/>
      <c r="C80" s="64" t="s">
        <v>19</v>
      </c>
      <c r="L80" s="42"/>
    </row>
    <row r="81" spans="2:65" s="1" customFormat="1" ht="23.25" customHeight="1">
      <c r="B81" s="42"/>
      <c r="E81" s="491" t="str">
        <f>E7</f>
        <v>Stavební úpravy vzorové patro budovy A - krátká chodba</v>
      </c>
      <c r="F81" s="505"/>
      <c r="G81" s="505"/>
      <c r="H81" s="505"/>
      <c r="L81" s="42"/>
    </row>
    <row r="82" spans="2:65" s="1" customFormat="1" ht="6.95" customHeight="1">
      <c r="B82" s="42"/>
      <c r="L82" s="42"/>
    </row>
    <row r="83" spans="2:65" s="1" customFormat="1" ht="18" customHeight="1">
      <c r="B83" s="42"/>
      <c r="C83" s="64" t="s">
        <v>24</v>
      </c>
      <c r="F83" s="149" t="str">
        <f>F10</f>
        <v>Vazební věznice Praha-Ruzyně</v>
      </c>
      <c r="I83" s="150" t="s">
        <v>26</v>
      </c>
      <c r="J83" s="68" t="str">
        <f>IF(J10="","",J10)</f>
        <v>28.2.2017</v>
      </c>
      <c r="L83" s="42"/>
    </row>
    <row r="84" spans="2:65" s="1" customFormat="1" ht="6.95" customHeight="1">
      <c r="B84" s="42"/>
      <c r="L84" s="42"/>
    </row>
    <row r="85" spans="2:65" s="1" customFormat="1" ht="15">
      <c r="B85" s="42"/>
      <c r="C85" s="64" t="s">
        <v>30</v>
      </c>
      <c r="F85" s="149" t="str">
        <f>E13</f>
        <v>Vazební věznice Praha-Ruzyně</v>
      </c>
      <c r="I85" s="150" t="s">
        <v>35</v>
      </c>
      <c r="J85" s="149" t="str">
        <f>E19</f>
        <v>INPROSAN s.r.o.,nám. Před Bateriemi 1059/7,Praha 6</v>
      </c>
      <c r="L85" s="42"/>
    </row>
    <row r="86" spans="2:65" s="1" customFormat="1" ht="14.45" customHeight="1">
      <c r="B86" s="42"/>
      <c r="C86" s="64" t="s">
        <v>33</v>
      </c>
      <c r="F86" s="149" t="str">
        <f>IF(E16="","",E16)</f>
        <v/>
      </c>
      <c r="L86" s="42"/>
    </row>
    <row r="87" spans="2:65" s="1" customFormat="1" ht="10.35" customHeight="1">
      <c r="B87" s="42"/>
      <c r="L87" s="42"/>
    </row>
    <row r="88" spans="2:65" s="9" customFormat="1" ht="29.25" customHeight="1">
      <c r="B88" s="151"/>
      <c r="C88" s="152" t="s">
        <v>116</v>
      </c>
      <c r="D88" s="153" t="s">
        <v>59</v>
      </c>
      <c r="E88" s="153" t="s">
        <v>55</v>
      </c>
      <c r="F88" s="153" t="s">
        <v>117</v>
      </c>
      <c r="G88" s="153" t="s">
        <v>118</v>
      </c>
      <c r="H88" s="153" t="s">
        <v>119</v>
      </c>
      <c r="I88" s="154" t="s">
        <v>120</v>
      </c>
      <c r="J88" s="153" t="s">
        <v>93</v>
      </c>
      <c r="K88" s="155" t="s">
        <v>121</v>
      </c>
      <c r="L88" s="151"/>
      <c r="M88" s="74" t="s">
        <v>122</v>
      </c>
      <c r="N88" s="75" t="s">
        <v>44</v>
      </c>
      <c r="O88" s="75" t="s">
        <v>123</v>
      </c>
      <c r="P88" s="75" t="s">
        <v>124</v>
      </c>
      <c r="Q88" s="75" t="s">
        <v>125</v>
      </c>
      <c r="R88" s="75" t="s">
        <v>126</v>
      </c>
      <c r="S88" s="75" t="s">
        <v>127</v>
      </c>
      <c r="T88" s="76" t="s">
        <v>128</v>
      </c>
    </row>
    <row r="89" spans="2:65" s="1" customFormat="1" ht="29.25" customHeight="1">
      <c r="B89" s="42"/>
      <c r="C89" s="78" t="s">
        <v>94</v>
      </c>
      <c r="J89" s="156">
        <f>BK89</f>
        <v>0</v>
      </c>
      <c r="L89" s="42"/>
      <c r="M89" s="77"/>
      <c r="N89" s="69"/>
      <c r="O89" s="69"/>
      <c r="P89" s="157">
        <f>P90+P430+P968</f>
        <v>0</v>
      </c>
      <c r="Q89" s="69"/>
      <c r="R89" s="157">
        <f>R90+R430+R968</f>
        <v>29.460709050000006</v>
      </c>
      <c r="S89" s="69"/>
      <c r="T89" s="158">
        <f>T90+T430+T968</f>
        <v>22.628816790000002</v>
      </c>
      <c r="AT89" s="24" t="s">
        <v>73</v>
      </c>
      <c r="AU89" s="24" t="s">
        <v>95</v>
      </c>
      <c r="BK89" s="159">
        <f>BK90+BK430+BK968</f>
        <v>0</v>
      </c>
    </row>
    <row r="90" spans="2:65" s="10" customFormat="1" ht="37.35" customHeight="1">
      <c r="B90" s="160"/>
      <c r="D90" s="161" t="s">
        <v>73</v>
      </c>
      <c r="E90" s="162" t="s">
        <v>129</v>
      </c>
      <c r="F90" s="162" t="s">
        <v>130</v>
      </c>
      <c r="I90" s="163"/>
      <c r="J90" s="164">
        <f>BK90</f>
        <v>0</v>
      </c>
      <c r="L90" s="160"/>
      <c r="M90" s="165"/>
      <c r="N90" s="166"/>
      <c r="O90" s="166"/>
      <c r="P90" s="167">
        <f>P91+P105+P254+P422+P428</f>
        <v>0</v>
      </c>
      <c r="Q90" s="166"/>
      <c r="R90" s="167">
        <f>R91+R105+R254+R422+R428</f>
        <v>20.312508980000004</v>
      </c>
      <c r="S90" s="166"/>
      <c r="T90" s="168">
        <f>T91+T105+T254+T422+T428</f>
        <v>22.053921000000003</v>
      </c>
      <c r="AR90" s="161" t="s">
        <v>79</v>
      </c>
      <c r="AT90" s="169" t="s">
        <v>73</v>
      </c>
      <c r="AU90" s="169" t="s">
        <v>74</v>
      </c>
      <c r="AY90" s="161" t="s">
        <v>131</v>
      </c>
      <c r="BK90" s="170">
        <f>BK91+BK105+BK254+BK422+BK428</f>
        <v>0</v>
      </c>
    </row>
    <row r="91" spans="2:65" s="10" customFormat="1" ht="19.899999999999999" customHeight="1">
      <c r="B91" s="160"/>
      <c r="D91" s="171" t="s">
        <v>73</v>
      </c>
      <c r="E91" s="172" t="s">
        <v>132</v>
      </c>
      <c r="F91" s="172" t="s">
        <v>133</v>
      </c>
      <c r="I91" s="163"/>
      <c r="J91" s="173">
        <f>BK91</f>
        <v>0</v>
      </c>
      <c r="L91" s="160"/>
      <c r="M91" s="165"/>
      <c r="N91" s="166"/>
      <c r="O91" s="166"/>
      <c r="P91" s="167">
        <f>SUM(P92:P104)</f>
        <v>0</v>
      </c>
      <c r="Q91" s="166"/>
      <c r="R91" s="167">
        <f>SUM(R92:R104)</f>
        <v>2.1876382799999998</v>
      </c>
      <c r="S91" s="166"/>
      <c r="T91" s="168">
        <f>SUM(T92:T104)</f>
        <v>0</v>
      </c>
      <c r="AR91" s="161" t="s">
        <v>79</v>
      </c>
      <c r="AT91" s="169" t="s">
        <v>73</v>
      </c>
      <c r="AU91" s="169" t="s">
        <v>79</v>
      </c>
      <c r="AY91" s="161" t="s">
        <v>131</v>
      </c>
      <c r="BK91" s="170">
        <f>SUM(BK92:BK104)</f>
        <v>0</v>
      </c>
    </row>
    <row r="92" spans="2:65" s="1" customFormat="1" ht="22.5" customHeight="1">
      <c r="B92" s="174"/>
      <c r="C92" s="175" t="s">
        <v>79</v>
      </c>
      <c r="D92" s="175" t="s">
        <v>134</v>
      </c>
      <c r="E92" s="176" t="s">
        <v>135</v>
      </c>
      <c r="F92" s="177" t="s">
        <v>136</v>
      </c>
      <c r="G92" s="178" t="s">
        <v>137</v>
      </c>
      <c r="H92" s="179">
        <v>1.4E-2</v>
      </c>
      <c r="I92" s="180"/>
      <c r="J92" s="181">
        <f>ROUND(I92*H92,2)</f>
        <v>0</v>
      </c>
      <c r="K92" s="177" t="s">
        <v>138</v>
      </c>
      <c r="L92" s="42"/>
      <c r="M92" s="182" t="s">
        <v>5</v>
      </c>
      <c r="N92" s="183" t="s">
        <v>45</v>
      </c>
      <c r="O92" s="43"/>
      <c r="P92" s="184">
        <f>O92*H92</f>
        <v>0</v>
      </c>
      <c r="Q92" s="184">
        <v>1.9539999999999998E-2</v>
      </c>
      <c r="R92" s="184">
        <f>Q92*H92</f>
        <v>2.7356E-4</v>
      </c>
      <c r="S92" s="184">
        <v>0</v>
      </c>
      <c r="T92" s="185">
        <f>S92*H92</f>
        <v>0</v>
      </c>
      <c r="AR92" s="24" t="s">
        <v>139</v>
      </c>
      <c r="AT92" s="24" t="s">
        <v>134</v>
      </c>
      <c r="AU92" s="24" t="s">
        <v>84</v>
      </c>
      <c r="AY92" s="24" t="s">
        <v>131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24" t="s">
        <v>79</v>
      </c>
      <c r="BK92" s="186">
        <f>ROUND(I92*H92,2)</f>
        <v>0</v>
      </c>
      <c r="BL92" s="24" t="s">
        <v>139</v>
      </c>
      <c r="BM92" s="24" t="s">
        <v>140</v>
      </c>
    </row>
    <row r="93" spans="2:65" s="11" customFormat="1">
      <c r="B93" s="187"/>
      <c r="D93" s="188" t="s">
        <v>141</v>
      </c>
      <c r="E93" s="189" t="s">
        <v>5</v>
      </c>
      <c r="F93" s="190" t="s">
        <v>142</v>
      </c>
      <c r="H93" s="191">
        <v>1.4E-2</v>
      </c>
      <c r="I93" s="192"/>
      <c r="L93" s="187"/>
      <c r="M93" s="193"/>
      <c r="N93" s="194"/>
      <c r="O93" s="194"/>
      <c r="P93" s="194"/>
      <c r="Q93" s="194"/>
      <c r="R93" s="194"/>
      <c r="S93" s="194"/>
      <c r="T93" s="195"/>
      <c r="AT93" s="196" t="s">
        <v>141</v>
      </c>
      <c r="AU93" s="196" t="s">
        <v>84</v>
      </c>
      <c r="AV93" s="11" t="s">
        <v>84</v>
      </c>
      <c r="AW93" s="11" t="s">
        <v>38</v>
      </c>
      <c r="AX93" s="11" t="s">
        <v>79</v>
      </c>
      <c r="AY93" s="196" t="s">
        <v>131</v>
      </c>
    </row>
    <row r="94" spans="2:65" s="1" customFormat="1" ht="22.5" customHeight="1">
      <c r="B94" s="174"/>
      <c r="C94" s="197" t="s">
        <v>84</v>
      </c>
      <c r="D94" s="197" t="s">
        <v>143</v>
      </c>
      <c r="E94" s="198" t="s">
        <v>144</v>
      </c>
      <c r="F94" s="199" t="s">
        <v>145</v>
      </c>
      <c r="G94" s="200" t="s">
        <v>137</v>
      </c>
      <c r="H94" s="201">
        <v>1.4999999999999999E-2</v>
      </c>
      <c r="I94" s="202"/>
      <c r="J94" s="203">
        <f>ROUND(I94*H94,2)</f>
        <v>0</v>
      </c>
      <c r="K94" s="199" t="s">
        <v>138</v>
      </c>
      <c r="L94" s="204"/>
      <c r="M94" s="205" t="s">
        <v>5</v>
      </c>
      <c r="N94" s="206" t="s">
        <v>45</v>
      </c>
      <c r="O94" s="43"/>
      <c r="P94" s="184">
        <f>O94*H94</f>
        <v>0</v>
      </c>
      <c r="Q94" s="184">
        <v>1</v>
      </c>
      <c r="R94" s="184">
        <f>Q94*H94</f>
        <v>1.4999999999999999E-2</v>
      </c>
      <c r="S94" s="184">
        <v>0</v>
      </c>
      <c r="T94" s="185">
        <f>S94*H94</f>
        <v>0</v>
      </c>
      <c r="AR94" s="24" t="s">
        <v>146</v>
      </c>
      <c r="AT94" s="24" t="s">
        <v>143</v>
      </c>
      <c r="AU94" s="24" t="s">
        <v>84</v>
      </c>
      <c r="AY94" s="24" t="s">
        <v>131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4" t="s">
        <v>79</v>
      </c>
      <c r="BK94" s="186">
        <f>ROUND(I94*H94,2)</f>
        <v>0</v>
      </c>
      <c r="BL94" s="24" t="s">
        <v>139</v>
      </c>
      <c r="BM94" s="24" t="s">
        <v>147</v>
      </c>
    </row>
    <row r="95" spans="2:65" s="11" customFormat="1">
      <c r="B95" s="187"/>
      <c r="D95" s="188" t="s">
        <v>141</v>
      </c>
      <c r="F95" s="190" t="s">
        <v>148</v>
      </c>
      <c r="H95" s="191">
        <v>1.4999999999999999E-2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96" t="s">
        <v>141</v>
      </c>
      <c r="AU95" s="196" t="s">
        <v>84</v>
      </c>
      <c r="AV95" s="11" t="s">
        <v>84</v>
      </c>
      <c r="AW95" s="11" t="s">
        <v>6</v>
      </c>
      <c r="AX95" s="11" t="s">
        <v>79</v>
      </c>
      <c r="AY95" s="196" t="s">
        <v>131</v>
      </c>
    </row>
    <row r="96" spans="2:65" s="1" customFormat="1" ht="31.5" customHeight="1">
      <c r="B96" s="174"/>
      <c r="C96" s="175" t="s">
        <v>132</v>
      </c>
      <c r="D96" s="175" t="s">
        <v>134</v>
      </c>
      <c r="E96" s="176" t="s">
        <v>149</v>
      </c>
      <c r="F96" s="177" t="s">
        <v>150</v>
      </c>
      <c r="G96" s="178" t="s">
        <v>151</v>
      </c>
      <c r="H96" s="179">
        <v>23.994</v>
      </c>
      <c r="I96" s="180"/>
      <c r="J96" s="181">
        <f>ROUND(I96*H96,2)</f>
        <v>0</v>
      </c>
      <c r="K96" s="177" t="s">
        <v>138</v>
      </c>
      <c r="L96" s="42"/>
      <c r="M96" s="182" t="s">
        <v>5</v>
      </c>
      <c r="N96" s="183" t="s">
        <v>45</v>
      </c>
      <c r="O96" s="43"/>
      <c r="P96" s="184">
        <f>O96*H96</f>
        <v>0</v>
      </c>
      <c r="Q96" s="184">
        <v>6.9819999999999993E-2</v>
      </c>
      <c r="R96" s="184">
        <f>Q96*H96</f>
        <v>1.6752610799999998</v>
      </c>
      <c r="S96" s="184">
        <v>0</v>
      </c>
      <c r="T96" s="185">
        <f>S96*H96</f>
        <v>0</v>
      </c>
      <c r="AR96" s="24" t="s">
        <v>139</v>
      </c>
      <c r="AT96" s="24" t="s">
        <v>134</v>
      </c>
      <c r="AU96" s="24" t="s">
        <v>84</v>
      </c>
      <c r="AY96" s="24" t="s">
        <v>131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4" t="s">
        <v>79</v>
      </c>
      <c r="BK96" s="186">
        <f>ROUND(I96*H96,2)</f>
        <v>0</v>
      </c>
      <c r="BL96" s="24" t="s">
        <v>139</v>
      </c>
      <c r="BM96" s="24" t="s">
        <v>152</v>
      </c>
    </row>
    <row r="97" spans="2:65" s="11" customFormat="1">
      <c r="B97" s="187"/>
      <c r="D97" s="207" t="s">
        <v>141</v>
      </c>
      <c r="E97" s="196" t="s">
        <v>5</v>
      </c>
      <c r="F97" s="208" t="s">
        <v>153</v>
      </c>
      <c r="H97" s="209">
        <v>16.013999999999999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96" t="s">
        <v>141</v>
      </c>
      <c r="AU97" s="196" t="s">
        <v>84</v>
      </c>
      <c r="AV97" s="11" t="s">
        <v>84</v>
      </c>
      <c r="AW97" s="11" t="s">
        <v>38</v>
      </c>
      <c r="AX97" s="11" t="s">
        <v>74</v>
      </c>
      <c r="AY97" s="196" t="s">
        <v>131</v>
      </c>
    </row>
    <row r="98" spans="2:65" s="11" customFormat="1">
      <c r="B98" s="187"/>
      <c r="D98" s="207" t="s">
        <v>141</v>
      </c>
      <c r="E98" s="196" t="s">
        <v>5</v>
      </c>
      <c r="F98" s="208" t="s">
        <v>154</v>
      </c>
      <c r="H98" s="209">
        <v>7.98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96" t="s">
        <v>141</v>
      </c>
      <c r="AU98" s="196" t="s">
        <v>84</v>
      </c>
      <c r="AV98" s="11" t="s">
        <v>84</v>
      </c>
      <c r="AW98" s="11" t="s">
        <v>38</v>
      </c>
      <c r="AX98" s="11" t="s">
        <v>74</v>
      </c>
      <c r="AY98" s="196" t="s">
        <v>131</v>
      </c>
    </row>
    <row r="99" spans="2:65" s="12" customFormat="1">
      <c r="B99" s="210"/>
      <c r="D99" s="188" t="s">
        <v>141</v>
      </c>
      <c r="E99" s="211" t="s">
        <v>5</v>
      </c>
      <c r="F99" s="212" t="s">
        <v>155</v>
      </c>
      <c r="H99" s="213">
        <v>23.994</v>
      </c>
      <c r="I99" s="214"/>
      <c r="L99" s="210"/>
      <c r="M99" s="215"/>
      <c r="N99" s="216"/>
      <c r="O99" s="216"/>
      <c r="P99" s="216"/>
      <c r="Q99" s="216"/>
      <c r="R99" s="216"/>
      <c r="S99" s="216"/>
      <c r="T99" s="217"/>
      <c r="AT99" s="218" t="s">
        <v>141</v>
      </c>
      <c r="AU99" s="218" t="s">
        <v>84</v>
      </c>
      <c r="AV99" s="12" t="s">
        <v>139</v>
      </c>
      <c r="AW99" s="12" t="s">
        <v>38</v>
      </c>
      <c r="AX99" s="12" t="s">
        <v>79</v>
      </c>
      <c r="AY99" s="218" t="s">
        <v>131</v>
      </c>
    </row>
    <row r="100" spans="2:65" s="1" customFormat="1" ht="31.5" customHeight="1">
      <c r="B100" s="174"/>
      <c r="C100" s="175" t="s">
        <v>139</v>
      </c>
      <c r="D100" s="175" t="s">
        <v>134</v>
      </c>
      <c r="E100" s="176" t="s">
        <v>156</v>
      </c>
      <c r="F100" s="177" t="s">
        <v>157</v>
      </c>
      <c r="G100" s="178" t="s">
        <v>151</v>
      </c>
      <c r="H100" s="179">
        <v>5.6520000000000001</v>
      </c>
      <c r="I100" s="180"/>
      <c r="J100" s="181">
        <f>ROUND(I100*H100,2)</f>
        <v>0</v>
      </c>
      <c r="K100" s="177" t="s">
        <v>138</v>
      </c>
      <c r="L100" s="42"/>
      <c r="M100" s="182" t="s">
        <v>5</v>
      </c>
      <c r="N100" s="183" t="s">
        <v>45</v>
      </c>
      <c r="O100" s="43"/>
      <c r="P100" s="184">
        <f>O100*H100</f>
        <v>0</v>
      </c>
      <c r="Q100" s="184">
        <v>8.7069999999999995E-2</v>
      </c>
      <c r="R100" s="184">
        <f>Q100*H100</f>
        <v>0.49211963999999997</v>
      </c>
      <c r="S100" s="184">
        <v>0</v>
      </c>
      <c r="T100" s="185">
        <f>S100*H100</f>
        <v>0</v>
      </c>
      <c r="AR100" s="24" t="s">
        <v>139</v>
      </c>
      <c r="AT100" s="24" t="s">
        <v>134</v>
      </c>
      <c r="AU100" s="24" t="s">
        <v>84</v>
      </c>
      <c r="AY100" s="24" t="s">
        <v>131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4" t="s">
        <v>79</v>
      </c>
      <c r="BK100" s="186">
        <f>ROUND(I100*H100,2)</f>
        <v>0</v>
      </c>
      <c r="BL100" s="24" t="s">
        <v>139</v>
      </c>
      <c r="BM100" s="24" t="s">
        <v>158</v>
      </c>
    </row>
    <row r="101" spans="2:65" s="11" customFormat="1">
      <c r="B101" s="187"/>
      <c r="D101" s="188" t="s">
        <v>141</v>
      </c>
      <c r="E101" s="189" t="s">
        <v>5</v>
      </c>
      <c r="F101" s="190" t="s">
        <v>159</v>
      </c>
      <c r="H101" s="191">
        <v>5.6520000000000001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96" t="s">
        <v>141</v>
      </c>
      <c r="AU101" s="196" t="s">
        <v>84</v>
      </c>
      <c r="AV101" s="11" t="s">
        <v>84</v>
      </c>
      <c r="AW101" s="11" t="s">
        <v>38</v>
      </c>
      <c r="AX101" s="11" t="s">
        <v>79</v>
      </c>
      <c r="AY101" s="196" t="s">
        <v>131</v>
      </c>
    </row>
    <row r="102" spans="2:65" s="1" customFormat="1" ht="22.5" customHeight="1">
      <c r="B102" s="174"/>
      <c r="C102" s="175" t="s">
        <v>160</v>
      </c>
      <c r="D102" s="175" t="s">
        <v>134</v>
      </c>
      <c r="E102" s="176" t="s">
        <v>161</v>
      </c>
      <c r="F102" s="177" t="s">
        <v>162</v>
      </c>
      <c r="G102" s="178" t="s">
        <v>163</v>
      </c>
      <c r="H102" s="179">
        <v>35.6</v>
      </c>
      <c r="I102" s="180"/>
      <c r="J102" s="181">
        <f>ROUND(I102*H102,2)</f>
        <v>0</v>
      </c>
      <c r="K102" s="177" t="s">
        <v>138</v>
      </c>
      <c r="L102" s="42"/>
      <c r="M102" s="182" t="s">
        <v>5</v>
      </c>
      <c r="N102" s="183" t="s">
        <v>45</v>
      </c>
      <c r="O102" s="43"/>
      <c r="P102" s="184">
        <f>O102*H102</f>
        <v>0</v>
      </c>
      <c r="Q102" s="184">
        <v>1.3999999999999999E-4</v>
      </c>
      <c r="R102" s="184">
        <f>Q102*H102</f>
        <v>4.9839999999999997E-3</v>
      </c>
      <c r="S102" s="184">
        <v>0</v>
      </c>
      <c r="T102" s="185">
        <f>S102*H102</f>
        <v>0</v>
      </c>
      <c r="AR102" s="24" t="s">
        <v>139</v>
      </c>
      <c r="AT102" s="24" t="s">
        <v>134</v>
      </c>
      <c r="AU102" s="24" t="s">
        <v>84</v>
      </c>
      <c r="AY102" s="24" t="s">
        <v>131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4" t="s">
        <v>79</v>
      </c>
      <c r="BK102" s="186">
        <f>ROUND(I102*H102,2)</f>
        <v>0</v>
      </c>
      <c r="BL102" s="24" t="s">
        <v>139</v>
      </c>
      <c r="BM102" s="24" t="s">
        <v>164</v>
      </c>
    </row>
    <row r="103" spans="2:65" s="13" customFormat="1">
      <c r="B103" s="219"/>
      <c r="D103" s="207" t="s">
        <v>141</v>
      </c>
      <c r="E103" s="220" t="s">
        <v>5</v>
      </c>
      <c r="F103" s="221" t="s">
        <v>165</v>
      </c>
      <c r="H103" s="222" t="s">
        <v>5</v>
      </c>
      <c r="I103" s="223"/>
      <c r="L103" s="219"/>
      <c r="M103" s="224"/>
      <c r="N103" s="225"/>
      <c r="O103" s="225"/>
      <c r="P103" s="225"/>
      <c r="Q103" s="225"/>
      <c r="R103" s="225"/>
      <c r="S103" s="225"/>
      <c r="T103" s="226"/>
      <c r="AT103" s="222" t="s">
        <v>141</v>
      </c>
      <c r="AU103" s="222" t="s">
        <v>84</v>
      </c>
      <c r="AV103" s="13" t="s">
        <v>79</v>
      </c>
      <c r="AW103" s="13" t="s">
        <v>38</v>
      </c>
      <c r="AX103" s="13" t="s">
        <v>74</v>
      </c>
      <c r="AY103" s="222" t="s">
        <v>131</v>
      </c>
    </row>
    <row r="104" spans="2:65" s="11" customFormat="1">
      <c r="B104" s="187"/>
      <c r="D104" s="207" t="s">
        <v>141</v>
      </c>
      <c r="E104" s="196" t="s">
        <v>5</v>
      </c>
      <c r="F104" s="208" t="s">
        <v>166</v>
      </c>
      <c r="H104" s="209">
        <v>35.6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96" t="s">
        <v>141</v>
      </c>
      <c r="AU104" s="196" t="s">
        <v>84</v>
      </c>
      <c r="AV104" s="11" t="s">
        <v>84</v>
      </c>
      <c r="AW104" s="11" t="s">
        <v>38</v>
      </c>
      <c r="AX104" s="11" t="s">
        <v>79</v>
      </c>
      <c r="AY104" s="196" t="s">
        <v>131</v>
      </c>
    </row>
    <row r="105" spans="2:65" s="10" customFormat="1" ht="29.85" customHeight="1">
      <c r="B105" s="160"/>
      <c r="D105" s="171" t="s">
        <v>73</v>
      </c>
      <c r="E105" s="172" t="s">
        <v>167</v>
      </c>
      <c r="F105" s="172" t="s">
        <v>168</v>
      </c>
      <c r="I105" s="163"/>
      <c r="J105" s="173">
        <f>BK105</f>
        <v>0</v>
      </c>
      <c r="L105" s="160"/>
      <c r="M105" s="165"/>
      <c r="N105" s="166"/>
      <c r="O105" s="166"/>
      <c r="P105" s="167">
        <f>SUM(P106:P253)</f>
        <v>0</v>
      </c>
      <c r="Q105" s="166"/>
      <c r="R105" s="167">
        <f>SUM(R106:R253)</f>
        <v>18.066688200000002</v>
      </c>
      <c r="S105" s="166"/>
      <c r="T105" s="168">
        <f>SUM(T106:T253)</f>
        <v>0</v>
      </c>
      <c r="AR105" s="161" t="s">
        <v>79</v>
      </c>
      <c r="AT105" s="169" t="s">
        <v>73</v>
      </c>
      <c r="AU105" s="169" t="s">
        <v>79</v>
      </c>
      <c r="AY105" s="161" t="s">
        <v>131</v>
      </c>
      <c r="BK105" s="170">
        <f>SUM(BK106:BK253)</f>
        <v>0</v>
      </c>
    </row>
    <row r="106" spans="2:65" s="1" customFormat="1" ht="22.5" customHeight="1">
      <c r="B106" s="174"/>
      <c r="C106" s="175" t="s">
        <v>167</v>
      </c>
      <c r="D106" s="175" t="s">
        <v>134</v>
      </c>
      <c r="E106" s="176" t="s">
        <v>169</v>
      </c>
      <c r="F106" s="177" t="s">
        <v>170</v>
      </c>
      <c r="G106" s="178" t="s">
        <v>151</v>
      </c>
      <c r="H106" s="179">
        <v>342.25</v>
      </c>
      <c r="I106" s="180"/>
      <c r="J106" s="181">
        <f>ROUND(I106*H106,2)</f>
        <v>0</v>
      </c>
      <c r="K106" s="177" t="s">
        <v>138</v>
      </c>
      <c r="L106" s="42"/>
      <c r="M106" s="182" t="s">
        <v>5</v>
      </c>
      <c r="N106" s="183" t="s">
        <v>45</v>
      </c>
      <c r="O106" s="43"/>
      <c r="P106" s="184">
        <f>O106*H106</f>
        <v>0</v>
      </c>
      <c r="Q106" s="184">
        <v>5.7000000000000002E-3</v>
      </c>
      <c r="R106" s="184">
        <f>Q106*H106</f>
        <v>1.950825</v>
      </c>
      <c r="S106" s="184">
        <v>0</v>
      </c>
      <c r="T106" s="185">
        <f>S106*H106</f>
        <v>0</v>
      </c>
      <c r="AR106" s="24" t="s">
        <v>139</v>
      </c>
      <c r="AT106" s="24" t="s">
        <v>134</v>
      </c>
      <c r="AU106" s="24" t="s">
        <v>84</v>
      </c>
      <c r="AY106" s="24" t="s">
        <v>131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4" t="s">
        <v>79</v>
      </c>
      <c r="BK106" s="186">
        <f>ROUND(I106*H106,2)</f>
        <v>0</v>
      </c>
      <c r="BL106" s="24" t="s">
        <v>139</v>
      </c>
      <c r="BM106" s="24" t="s">
        <v>171</v>
      </c>
    </row>
    <row r="107" spans="2:65" s="11" customFormat="1">
      <c r="B107" s="187"/>
      <c r="D107" s="207" t="s">
        <v>141</v>
      </c>
      <c r="E107" s="196" t="s">
        <v>5</v>
      </c>
      <c r="F107" s="208" t="s">
        <v>172</v>
      </c>
      <c r="H107" s="209">
        <v>12.74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96" t="s">
        <v>141</v>
      </c>
      <c r="AU107" s="196" t="s">
        <v>84</v>
      </c>
      <c r="AV107" s="11" t="s">
        <v>84</v>
      </c>
      <c r="AW107" s="11" t="s">
        <v>38</v>
      </c>
      <c r="AX107" s="11" t="s">
        <v>74</v>
      </c>
      <c r="AY107" s="196" t="s">
        <v>131</v>
      </c>
    </row>
    <row r="108" spans="2:65" s="11" customFormat="1">
      <c r="B108" s="187"/>
      <c r="D108" s="207" t="s">
        <v>141</v>
      </c>
      <c r="E108" s="196" t="s">
        <v>5</v>
      </c>
      <c r="F108" s="208" t="s">
        <v>173</v>
      </c>
      <c r="H108" s="209">
        <v>11.87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96" t="s">
        <v>141</v>
      </c>
      <c r="AU108" s="196" t="s">
        <v>84</v>
      </c>
      <c r="AV108" s="11" t="s">
        <v>84</v>
      </c>
      <c r="AW108" s="11" t="s">
        <v>38</v>
      </c>
      <c r="AX108" s="11" t="s">
        <v>74</v>
      </c>
      <c r="AY108" s="196" t="s">
        <v>131</v>
      </c>
    </row>
    <row r="109" spans="2:65" s="11" customFormat="1">
      <c r="B109" s="187"/>
      <c r="D109" s="207" t="s">
        <v>141</v>
      </c>
      <c r="E109" s="196" t="s">
        <v>5</v>
      </c>
      <c r="F109" s="208" t="s">
        <v>174</v>
      </c>
      <c r="H109" s="209">
        <v>12.86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96" t="s">
        <v>141</v>
      </c>
      <c r="AU109" s="196" t="s">
        <v>84</v>
      </c>
      <c r="AV109" s="11" t="s">
        <v>84</v>
      </c>
      <c r="AW109" s="11" t="s">
        <v>38</v>
      </c>
      <c r="AX109" s="11" t="s">
        <v>74</v>
      </c>
      <c r="AY109" s="196" t="s">
        <v>131</v>
      </c>
    </row>
    <row r="110" spans="2:65" s="11" customFormat="1">
      <c r="B110" s="187"/>
      <c r="D110" s="207" t="s">
        <v>141</v>
      </c>
      <c r="E110" s="196" t="s">
        <v>5</v>
      </c>
      <c r="F110" s="208" t="s">
        <v>175</v>
      </c>
      <c r="H110" s="209">
        <v>12.59</v>
      </c>
      <c r="I110" s="192"/>
      <c r="L110" s="187"/>
      <c r="M110" s="193"/>
      <c r="N110" s="194"/>
      <c r="O110" s="194"/>
      <c r="P110" s="194"/>
      <c r="Q110" s="194"/>
      <c r="R110" s="194"/>
      <c r="S110" s="194"/>
      <c r="T110" s="195"/>
      <c r="AT110" s="196" t="s">
        <v>141</v>
      </c>
      <c r="AU110" s="196" t="s">
        <v>84</v>
      </c>
      <c r="AV110" s="11" t="s">
        <v>84</v>
      </c>
      <c r="AW110" s="11" t="s">
        <v>38</v>
      </c>
      <c r="AX110" s="11" t="s">
        <v>74</v>
      </c>
      <c r="AY110" s="196" t="s">
        <v>131</v>
      </c>
    </row>
    <row r="111" spans="2:65" s="11" customFormat="1">
      <c r="B111" s="187"/>
      <c r="D111" s="207" t="s">
        <v>141</v>
      </c>
      <c r="E111" s="196" t="s">
        <v>5</v>
      </c>
      <c r="F111" s="208" t="s">
        <v>176</v>
      </c>
      <c r="H111" s="209">
        <v>12.59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96" t="s">
        <v>141</v>
      </c>
      <c r="AU111" s="196" t="s">
        <v>84</v>
      </c>
      <c r="AV111" s="11" t="s">
        <v>84</v>
      </c>
      <c r="AW111" s="11" t="s">
        <v>38</v>
      </c>
      <c r="AX111" s="11" t="s">
        <v>74</v>
      </c>
      <c r="AY111" s="196" t="s">
        <v>131</v>
      </c>
    </row>
    <row r="112" spans="2:65" s="11" customFormat="1">
      <c r="B112" s="187"/>
      <c r="D112" s="207" t="s">
        <v>141</v>
      </c>
      <c r="E112" s="196" t="s">
        <v>5</v>
      </c>
      <c r="F112" s="208" t="s">
        <v>177</v>
      </c>
      <c r="H112" s="209">
        <v>11.7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96" t="s">
        <v>141</v>
      </c>
      <c r="AU112" s="196" t="s">
        <v>84</v>
      </c>
      <c r="AV112" s="11" t="s">
        <v>84</v>
      </c>
      <c r="AW112" s="11" t="s">
        <v>38</v>
      </c>
      <c r="AX112" s="11" t="s">
        <v>74</v>
      </c>
      <c r="AY112" s="196" t="s">
        <v>131</v>
      </c>
    </row>
    <row r="113" spans="2:51" s="11" customFormat="1">
      <c r="B113" s="187"/>
      <c r="D113" s="207" t="s">
        <v>141</v>
      </c>
      <c r="E113" s="196" t="s">
        <v>5</v>
      </c>
      <c r="F113" s="208" t="s">
        <v>178</v>
      </c>
      <c r="H113" s="209">
        <v>11.32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96" t="s">
        <v>141</v>
      </c>
      <c r="AU113" s="196" t="s">
        <v>84</v>
      </c>
      <c r="AV113" s="11" t="s">
        <v>84</v>
      </c>
      <c r="AW113" s="11" t="s">
        <v>38</v>
      </c>
      <c r="AX113" s="11" t="s">
        <v>74</v>
      </c>
      <c r="AY113" s="196" t="s">
        <v>131</v>
      </c>
    </row>
    <row r="114" spans="2:51" s="11" customFormat="1">
      <c r="B114" s="187"/>
      <c r="D114" s="207" t="s">
        <v>141</v>
      </c>
      <c r="E114" s="196" t="s">
        <v>5</v>
      </c>
      <c r="F114" s="208" t="s">
        <v>179</v>
      </c>
      <c r="H114" s="209">
        <v>5.7</v>
      </c>
      <c r="I114" s="192"/>
      <c r="L114" s="187"/>
      <c r="M114" s="193"/>
      <c r="N114" s="194"/>
      <c r="O114" s="194"/>
      <c r="P114" s="194"/>
      <c r="Q114" s="194"/>
      <c r="R114" s="194"/>
      <c r="S114" s="194"/>
      <c r="T114" s="195"/>
      <c r="AT114" s="196" t="s">
        <v>141</v>
      </c>
      <c r="AU114" s="196" t="s">
        <v>84</v>
      </c>
      <c r="AV114" s="11" t="s">
        <v>84</v>
      </c>
      <c r="AW114" s="11" t="s">
        <v>38</v>
      </c>
      <c r="AX114" s="11" t="s">
        <v>74</v>
      </c>
      <c r="AY114" s="196" t="s">
        <v>131</v>
      </c>
    </row>
    <row r="115" spans="2:51" s="11" customFormat="1">
      <c r="B115" s="187"/>
      <c r="D115" s="207" t="s">
        <v>141</v>
      </c>
      <c r="E115" s="196" t="s">
        <v>5</v>
      </c>
      <c r="F115" s="208" t="s">
        <v>180</v>
      </c>
      <c r="H115" s="209">
        <v>8.2899999999999991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96" t="s">
        <v>141</v>
      </c>
      <c r="AU115" s="196" t="s">
        <v>84</v>
      </c>
      <c r="AV115" s="11" t="s">
        <v>84</v>
      </c>
      <c r="AW115" s="11" t="s">
        <v>38</v>
      </c>
      <c r="AX115" s="11" t="s">
        <v>74</v>
      </c>
      <c r="AY115" s="196" t="s">
        <v>131</v>
      </c>
    </row>
    <row r="116" spans="2:51" s="11" customFormat="1">
      <c r="B116" s="187"/>
      <c r="D116" s="207" t="s">
        <v>141</v>
      </c>
      <c r="E116" s="196" t="s">
        <v>5</v>
      </c>
      <c r="F116" s="208" t="s">
        <v>181</v>
      </c>
      <c r="H116" s="209">
        <v>11.77</v>
      </c>
      <c r="I116" s="192"/>
      <c r="L116" s="187"/>
      <c r="M116" s="193"/>
      <c r="N116" s="194"/>
      <c r="O116" s="194"/>
      <c r="P116" s="194"/>
      <c r="Q116" s="194"/>
      <c r="R116" s="194"/>
      <c r="S116" s="194"/>
      <c r="T116" s="195"/>
      <c r="AT116" s="196" t="s">
        <v>141</v>
      </c>
      <c r="AU116" s="196" t="s">
        <v>84</v>
      </c>
      <c r="AV116" s="11" t="s">
        <v>84</v>
      </c>
      <c r="AW116" s="11" t="s">
        <v>38</v>
      </c>
      <c r="AX116" s="11" t="s">
        <v>74</v>
      </c>
      <c r="AY116" s="196" t="s">
        <v>131</v>
      </c>
    </row>
    <row r="117" spans="2:51" s="11" customFormat="1">
      <c r="B117" s="187"/>
      <c r="D117" s="207" t="s">
        <v>141</v>
      </c>
      <c r="E117" s="196" t="s">
        <v>5</v>
      </c>
      <c r="F117" s="208" t="s">
        <v>182</v>
      </c>
      <c r="H117" s="209">
        <v>11.7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96" t="s">
        <v>141</v>
      </c>
      <c r="AU117" s="196" t="s">
        <v>84</v>
      </c>
      <c r="AV117" s="11" t="s">
        <v>84</v>
      </c>
      <c r="AW117" s="11" t="s">
        <v>38</v>
      </c>
      <c r="AX117" s="11" t="s">
        <v>74</v>
      </c>
      <c r="AY117" s="196" t="s">
        <v>131</v>
      </c>
    </row>
    <row r="118" spans="2:51" s="11" customFormat="1">
      <c r="B118" s="187"/>
      <c r="D118" s="207" t="s">
        <v>141</v>
      </c>
      <c r="E118" s="196" t="s">
        <v>5</v>
      </c>
      <c r="F118" s="208" t="s">
        <v>183</v>
      </c>
      <c r="H118" s="209">
        <v>15.68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96" t="s">
        <v>141</v>
      </c>
      <c r="AU118" s="196" t="s">
        <v>84</v>
      </c>
      <c r="AV118" s="11" t="s">
        <v>84</v>
      </c>
      <c r="AW118" s="11" t="s">
        <v>38</v>
      </c>
      <c r="AX118" s="11" t="s">
        <v>74</v>
      </c>
      <c r="AY118" s="196" t="s">
        <v>131</v>
      </c>
    </row>
    <row r="119" spans="2:51" s="11" customFormat="1">
      <c r="B119" s="187"/>
      <c r="D119" s="207" t="s">
        <v>141</v>
      </c>
      <c r="E119" s="196" t="s">
        <v>5</v>
      </c>
      <c r="F119" s="208" t="s">
        <v>184</v>
      </c>
      <c r="H119" s="209">
        <v>15.61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96" t="s">
        <v>141</v>
      </c>
      <c r="AU119" s="196" t="s">
        <v>84</v>
      </c>
      <c r="AV119" s="11" t="s">
        <v>84</v>
      </c>
      <c r="AW119" s="11" t="s">
        <v>38</v>
      </c>
      <c r="AX119" s="11" t="s">
        <v>74</v>
      </c>
      <c r="AY119" s="196" t="s">
        <v>131</v>
      </c>
    </row>
    <row r="120" spans="2:51" s="11" customFormat="1">
      <c r="B120" s="187"/>
      <c r="D120" s="207" t="s">
        <v>141</v>
      </c>
      <c r="E120" s="196" t="s">
        <v>5</v>
      </c>
      <c r="F120" s="208" t="s">
        <v>185</v>
      </c>
      <c r="H120" s="209">
        <v>4.55</v>
      </c>
      <c r="I120" s="192"/>
      <c r="L120" s="187"/>
      <c r="M120" s="193"/>
      <c r="N120" s="194"/>
      <c r="O120" s="194"/>
      <c r="P120" s="194"/>
      <c r="Q120" s="194"/>
      <c r="R120" s="194"/>
      <c r="S120" s="194"/>
      <c r="T120" s="195"/>
      <c r="AT120" s="196" t="s">
        <v>141</v>
      </c>
      <c r="AU120" s="196" t="s">
        <v>84</v>
      </c>
      <c r="AV120" s="11" t="s">
        <v>84</v>
      </c>
      <c r="AW120" s="11" t="s">
        <v>38</v>
      </c>
      <c r="AX120" s="11" t="s">
        <v>74</v>
      </c>
      <c r="AY120" s="196" t="s">
        <v>131</v>
      </c>
    </row>
    <row r="121" spans="2:51" s="11" customFormat="1">
      <c r="B121" s="187"/>
      <c r="D121" s="207" t="s">
        <v>141</v>
      </c>
      <c r="E121" s="196" t="s">
        <v>5</v>
      </c>
      <c r="F121" s="208" t="s">
        <v>186</v>
      </c>
      <c r="H121" s="209">
        <v>11.7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96" t="s">
        <v>141</v>
      </c>
      <c r="AU121" s="196" t="s">
        <v>84</v>
      </c>
      <c r="AV121" s="11" t="s">
        <v>84</v>
      </c>
      <c r="AW121" s="11" t="s">
        <v>38</v>
      </c>
      <c r="AX121" s="11" t="s">
        <v>74</v>
      </c>
      <c r="AY121" s="196" t="s">
        <v>131</v>
      </c>
    </row>
    <row r="122" spans="2:51" s="11" customFormat="1">
      <c r="B122" s="187"/>
      <c r="D122" s="207" t="s">
        <v>141</v>
      </c>
      <c r="E122" s="196" t="s">
        <v>5</v>
      </c>
      <c r="F122" s="208" t="s">
        <v>187</v>
      </c>
      <c r="H122" s="209">
        <v>12.59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96" t="s">
        <v>141</v>
      </c>
      <c r="AU122" s="196" t="s">
        <v>84</v>
      </c>
      <c r="AV122" s="11" t="s">
        <v>84</v>
      </c>
      <c r="AW122" s="11" t="s">
        <v>38</v>
      </c>
      <c r="AX122" s="11" t="s">
        <v>74</v>
      </c>
      <c r="AY122" s="196" t="s">
        <v>131</v>
      </c>
    </row>
    <row r="123" spans="2:51" s="11" customFormat="1">
      <c r="B123" s="187"/>
      <c r="D123" s="207" t="s">
        <v>141</v>
      </c>
      <c r="E123" s="196" t="s">
        <v>5</v>
      </c>
      <c r="F123" s="208" t="s">
        <v>188</v>
      </c>
      <c r="H123" s="209">
        <v>12.45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96" t="s">
        <v>141</v>
      </c>
      <c r="AU123" s="196" t="s">
        <v>84</v>
      </c>
      <c r="AV123" s="11" t="s">
        <v>84</v>
      </c>
      <c r="AW123" s="11" t="s">
        <v>38</v>
      </c>
      <c r="AX123" s="11" t="s">
        <v>74</v>
      </c>
      <c r="AY123" s="196" t="s">
        <v>131</v>
      </c>
    </row>
    <row r="124" spans="2:51" s="11" customFormat="1">
      <c r="B124" s="187"/>
      <c r="D124" s="207" t="s">
        <v>141</v>
      </c>
      <c r="E124" s="196" t="s">
        <v>5</v>
      </c>
      <c r="F124" s="208" t="s">
        <v>189</v>
      </c>
      <c r="H124" s="209">
        <v>12.86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96" t="s">
        <v>141</v>
      </c>
      <c r="AU124" s="196" t="s">
        <v>84</v>
      </c>
      <c r="AV124" s="11" t="s">
        <v>84</v>
      </c>
      <c r="AW124" s="11" t="s">
        <v>38</v>
      </c>
      <c r="AX124" s="11" t="s">
        <v>74</v>
      </c>
      <c r="AY124" s="196" t="s">
        <v>131</v>
      </c>
    </row>
    <row r="125" spans="2:51" s="11" customFormat="1">
      <c r="B125" s="187"/>
      <c r="D125" s="207" t="s">
        <v>141</v>
      </c>
      <c r="E125" s="196" t="s">
        <v>5</v>
      </c>
      <c r="F125" s="208" t="s">
        <v>190</v>
      </c>
      <c r="H125" s="209">
        <v>12.04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96" t="s">
        <v>141</v>
      </c>
      <c r="AU125" s="196" t="s">
        <v>84</v>
      </c>
      <c r="AV125" s="11" t="s">
        <v>84</v>
      </c>
      <c r="AW125" s="11" t="s">
        <v>38</v>
      </c>
      <c r="AX125" s="11" t="s">
        <v>74</v>
      </c>
      <c r="AY125" s="196" t="s">
        <v>131</v>
      </c>
    </row>
    <row r="126" spans="2:51" s="11" customFormat="1">
      <c r="B126" s="187"/>
      <c r="D126" s="207" t="s">
        <v>141</v>
      </c>
      <c r="E126" s="196" t="s">
        <v>5</v>
      </c>
      <c r="F126" s="208" t="s">
        <v>191</v>
      </c>
      <c r="H126" s="209">
        <v>12.74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96" t="s">
        <v>141</v>
      </c>
      <c r="AU126" s="196" t="s">
        <v>84</v>
      </c>
      <c r="AV126" s="11" t="s">
        <v>84</v>
      </c>
      <c r="AW126" s="11" t="s">
        <v>38</v>
      </c>
      <c r="AX126" s="11" t="s">
        <v>74</v>
      </c>
      <c r="AY126" s="196" t="s">
        <v>131</v>
      </c>
    </row>
    <row r="127" spans="2:51" s="11" customFormat="1">
      <c r="B127" s="187"/>
      <c r="D127" s="207" t="s">
        <v>141</v>
      </c>
      <c r="E127" s="196" t="s">
        <v>5</v>
      </c>
      <c r="F127" s="208" t="s">
        <v>192</v>
      </c>
      <c r="H127" s="209">
        <v>108.9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96" t="s">
        <v>141</v>
      </c>
      <c r="AU127" s="196" t="s">
        <v>84</v>
      </c>
      <c r="AV127" s="11" t="s">
        <v>84</v>
      </c>
      <c r="AW127" s="11" t="s">
        <v>38</v>
      </c>
      <c r="AX127" s="11" t="s">
        <v>74</v>
      </c>
      <c r="AY127" s="196" t="s">
        <v>131</v>
      </c>
    </row>
    <row r="128" spans="2:51" s="12" customFormat="1">
      <c r="B128" s="210"/>
      <c r="D128" s="188" t="s">
        <v>141</v>
      </c>
      <c r="E128" s="211" t="s">
        <v>5</v>
      </c>
      <c r="F128" s="212" t="s">
        <v>155</v>
      </c>
      <c r="H128" s="213">
        <v>342.25</v>
      </c>
      <c r="I128" s="214"/>
      <c r="L128" s="210"/>
      <c r="M128" s="215"/>
      <c r="N128" s="216"/>
      <c r="O128" s="216"/>
      <c r="P128" s="216"/>
      <c r="Q128" s="216"/>
      <c r="R128" s="216"/>
      <c r="S128" s="216"/>
      <c r="T128" s="217"/>
      <c r="AT128" s="218" t="s">
        <v>141</v>
      </c>
      <c r="AU128" s="218" t="s">
        <v>84</v>
      </c>
      <c r="AV128" s="12" t="s">
        <v>139</v>
      </c>
      <c r="AW128" s="12" t="s">
        <v>38</v>
      </c>
      <c r="AX128" s="12" t="s">
        <v>79</v>
      </c>
      <c r="AY128" s="218" t="s">
        <v>131</v>
      </c>
    </row>
    <row r="129" spans="2:65" s="1" customFormat="1" ht="22.5" customHeight="1">
      <c r="B129" s="174"/>
      <c r="C129" s="175" t="s">
        <v>193</v>
      </c>
      <c r="D129" s="175" t="s">
        <v>134</v>
      </c>
      <c r="E129" s="176" t="s">
        <v>194</v>
      </c>
      <c r="F129" s="177" t="s">
        <v>195</v>
      </c>
      <c r="G129" s="178" t="s">
        <v>151</v>
      </c>
      <c r="H129" s="179">
        <v>38.700000000000003</v>
      </c>
      <c r="I129" s="180"/>
      <c r="J129" s="181">
        <f>ROUND(I129*H129,2)</f>
        <v>0</v>
      </c>
      <c r="K129" s="177" t="s">
        <v>138</v>
      </c>
      <c r="L129" s="42"/>
      <c r="M129" s="182" t="s">
        <v>5</v>
      </c>
      <c r="N129" s="183" t="s">
        <v>45</v>
      </c>
      <c r="O129" s="43"/>
      <c r="P129" s="184">
        <f>O129*H129</f>
        <v>0</v>
      </c>
      <c r="Q129" s="184">
        <v>2.0480000000000002E-2</v>
      </c>
      <c r="R129" s="184">
        <f>Q129*H129</f>
        <v>0.79257600000000017</v>
      </c>
      <c r="S129" s="184">
        <v>0</v>
      </c>
      <c r="T129" s="185">
        <f>S129*H129</f>
        <v>0</v>
      </c>
      <c r="AR129" s="24" t="s">
        <v>139</v>
      </c>
      <c r="AT129" s="24" t="s">
        <v>134</v>
      </c>
      <c r="AU129" s="24" t="s">
        <v>84</v>
      </c>
      <c r="AY129" s="24" t="s">
        <v>131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4" t="s">
        <v>79</v>
      </c>
      <c r="BK129" s="186">
        <f>ROUND(I129*H129,2)</f>
        <v>0</v>
      </c>
      <c r="BL129" s="24" t="s">
        <v>139</v>
      </c>
      <c r="BM129" s="24" t="s">
        <v>196</v>
      </c>
    </row>
    <row r="130" spans="2:65" s="13" customFormat="1">
      <c r="B130" s="219"/>
      <c r="D130" s="207" t="s">
        <v>141</v>
      </c>
      <c r="E130" s="220" t="s">
        <v>5</v>
      </c>
      <c r="F130" s="221" t="s">
        <v>197</v>
      </c>
      <c r="H130" s="222" t="s">
        <v>5</v>
      </c>
      <c r="I130" s="223"/>
      <c r="L130" s="219"/>
      <c r="M130" s="224"/>
      <c r="N130" s="225"/>
      <c r="O130" s="225"/>
      <c r="P130" s="225"/>
      <c r="Q130" s="225"/>
      <c r="R130" s="225"/>
      <c r="S130" s="225"/>
      <c r="T130" s="226"/>
      <c r="AT130" s="222" t="s">
        <v>141</v>
      </c>
      <c r="AU130" s="222" t="s">
        <v>84</v>
      </c>
      <c r="AV130" s="13" t="s">
        <v>79</v>
      </c>
      <c r="AW130" s="13" t="s">
        <v>38</v>
      </c>
      <c r="AX130" s="13" t="s">
        <v>74</v>
      </c>
      <c r="AY130" s="222" t="s">
        <v>131</v>
      </c>
    </row>
    <row r="131" spans="2:65" s="11" customFormat="1">
      <c r="B131" s="187"/>
      <c r="D131" s="207" t="s">
        <v>141</v>
      </c>
      <c r="E131" s="196" t="s">
        <v>5</v>
      </c>
      <c r="F131" s="208" t="s">
        <v>198</v>
      </c>
      <c r="H131" s="209">
        <v>3.6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96" t="s">
        <v>141</v>
      </c>
      <c r="AU131" s="196" t="s">
        <v>84</v>
      </c>
      <c r="AV131" s="11" t="s">
        <v>84</v>
      </c>
      <c r="AW131" s="11" t="s">
        <v>38</v>
      </c>
      <c r="AX131" s="11" t="s">
        <v>74</v>
      </c>
      <c r="AY131" s="196" t="s">
        <v>131</v>
      </c>
    </row>
    <row r="132" spans="2:65" s="11" customFormat="1">
      <c r="B132" s="187"/>
      <c r="D132" s="207" t="s">
        <v>141</v>
      </c>
      <c r="E132" s="196" t="s">
        <v>5</v>
      </c>
      <c r="F132" s="208" t="s">
        <v>199</v>
      </c>
      <c r="H132" s="209">
        <v>3.6</v>
      </c>
      <c r="I132" s="192"/>
      <c r="L132" s="187"/>
      <c r="M132" s="193"/>
      <c r="N132" s="194"/>
      <c r="O132" s="194"/>
      <c r="P132" s="194"/>
      <c r="Q132" s="194"/>
      <c r="R132" s="194"/>
      <c r="S132" s="194"/>
      <c r="T132" s="195"/>
      <c r="AT132" s="196" t="s">
        <v>141</v>
      </c>
      <c r="AU132" s="196" t="s">
        <v>84</v>
      </c>
      <c r="AV132" s="11" t="s">
        <v>84</v>
      </c>
      <c r="AW132" s="11" t="s">
        <v>38</v>
      </c>
      <c r="AX132" s="11" t="s">
        <v>74</v>
      </c>
      <c r="AY132" s="196" t="s">
        <v>131</v>
      </c>
    </row>
    <row r="133" spans="2:65" s="11" customFormat="1">
      <c r="B133" s="187"/>
      <c r="D133" s="207" t="s">
        <v>141</v>
      </c>
      <c r="E133" s="196" t="s">
        <v>5</v>
      </c>
      <c r="F133" s="208" t="s">
        <v>200</v>
      </c>
      <c r="H133" s="209">
        <v>4.3499999999999996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96" t="s">
        <v>141</v>
      </c>
      <c r="AU133" s="196" t="s">
        <v>84</v>
      </c>
      <c r="AV133" s="11" t="s">
        <v>84</v>
      </c>
      <c r="AW133" s="11" t="s">
        <v>38</v>
      </c>
      <c r="AX133" s="11" t="s">
        <v>74</v>
      </c>
      <c r="AY133" s="196" t="s">
        <v>131</v>
      </c>
    </row>
    <row r="134" spans="2:65" s="11" customFormat="1">
      <c r="B134" s="187"/>
      <c r="D134" s="207" t="s">
        <v>141</v>
      </c>
      <c r="E134" s="196" t="s">
        <v>5</v>
      </c>
      <c r="F134" s="208" t="s">
        <v>201</v>
      </c>
      <c r="H134" s="209">
        <v>3.6</v>
      </c>
      <c r="I134" s="192"/>
      <c r="L134" s="187"/>
      <c r="M134" s="193"/>
      <c r="N134" s="194"/>
      <c r="O134" s="194"/>
      <c r="P134" s="194"/>
      <c r="Q134" s="194"/>
      <c r="R134" s="194"/>
      <c r="S134" s="194"/>
      <c r="T134" s="195"/>
      <c r="AT134" s="196" t="s">
        <v>141</v>
      </c>
      <c r="AU134" s="196" t="s">
        <v>84</v>
      </c>
      <c r="AV134" s="11" t="s">
        <v>84</v>
      </c>
      <c r="AW134" s="11" t="s">
        <v>38</v>
      </c>
      <c r="AX134" s="11" t="s">
        <v>74</v>
      </c>
      <c r="AY134" s="196" t="s">
        <v>131</v>
      </c>
    </row>
    <row r="135" spans="2:65" s="11" customFormat="1">
      <c r="B135" s="187"/>
      <c r="D135" s="207" t="s">
        <v>141</v>
      </c>
      <c r="E135" s="196" t="s">
        <v>5</v>
      </c>
      <c r="F135" s="208" t="s">
        <v>202</v>
      </c>
      <c r="H135" s="209">
        <v>3.6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96" t="s">
        <v>141</v>
      </c>
      <c r="AU135" s="196" t="s">
        <v>84</v>
      </c>
      <c r="AV135" s="11" t="s">
        <v>84</v>
      </c>
      <c r="AW135" s="11" t="s">
        <v>38</v>
      </c>
      <c r="AX135" s="11" t="s">
        <v>74</v>
      </c>
      <c r="AY135" s="196" t="s">
        <v>131</v>
      </c>
    </row>
    <row r="136" spans="2:65" s="11" customFormat="1">
      <c r="B136" s="187"/>
      <c r="D136" s="207" t="s">
        <v>141</v>
      </c>
      <c r="E136" s="196" t="s">
        <v>5</v>
      </c>
      <c r="F136" s="208" t="s">
        <v>203</v>
      </c>
      <c r="H136" s="209">
        <v>3.45</v>
      </c>
      <c r="I136" s="192"/>
      <c r="L136" s="187"/>
      <c r="M136" s="193"/>
      <c r="N136" s="194"/>
      <c r="O136" s="194"/>
      <c r="P136" s="194"/>
      <c r="Q136" s="194"/>
      <c r="R136" s="194"/>
      <c r="S136" s="194"/>
      <c r="T136" s="195"/>
      <c r="AT136" s="196" t="s">
        <v>141</v>
      </c>
      <c r="AU136" s="196" t="s">
        <v>84</v>
      </c>
      <c r="AV136" s="11" t="s">
        <v>84</v>
      </c>
      <c r="AW136" s="11" t="s">
        <v>38</v>
      </c>
      <c r="AX136" s="11" t="s">
        <v>74</v>
      </c>
      <c r="AY136" s="196" t="s">
        <v>131</v>
      </c>
    </row>
    <row r="137" spans="2:65" s="11" customFormat="1">
      <c r="B137" s="187"/>
      <c r="D137" s="207" t="s">
        <v>141</v>
      </c>
      <c r="E137" s="196" t="s">
        <v>5</v>
      </c>
      <c r="F137" s="208" t="s">
        <v>204</v>
      </c>
      <c r="H137" s="209">
        <v>3.45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96" t="s">
        <v>141</v>
      </c>
      <c r="AU137" s="196" t="s">
        <v>84</v>
      </c>
      <c r="AV137" s="11" t="s">
        <v>84</v>
      </c>
      <c r="AW137" s="11" t="s">
        <v>38</v>
      </c>
      <c r="AX137" s="11" t="s">
        <v>74</v>
      </c>
      <c r="AY137" s="196" t="s">
        <v>131</v>
      </c>
    </row>
    <row r="138" spans="2:65" s="11" customFormat="1">
      <c r="B138" s="187"/>
      <c r="D138" s="207" t="s">
        <v>141</v>
      </c>
      <c r="E138" s="196" t="s">
        <v>5</v>
      </c>
      <c r="F138" s="208" t="s">
        <v>205</v>
      </c>
      <c r="H138" s="209">
        <v>4.3499999999999996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96" t="s">
        <v>141</v>
      </c>
      <c r="AU138" s="196" t="s">
        <v>84</v>
      </c>
      <c r="AV138" s="11" t="s">
        <v>84</v>
      </c>
      <c r="AW138" s="11" t="s">
        <v>38</v>
      </c>
      <c r="AX138" s="11" t="s">
        <v>74</v>
      </c>
      <c r="AY138" s="196" t="s">
        <v>131</v>
      </c>
    </row>
    <row r="139" spans="2:65" s="11" customFormat="1">
      <c r="B139" s="187"/>
      <c r="D139" s="207" t="s">
        <v>141</v>
      </c>
      <c r="E139" s="196" t="s">
        <v>5</v>
      </c>
      <c r="F139" s="208" t="s">
        <v>206</v>
      </c>
      <c r="H139" s="209">
        <v>4.3499999999999996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96" t="s">
        <v>141</v>
      </c>
      <c r="AU139" s="196" t="s">
        <v>84</v>
      </c>
      <c r="AV139" s="11" t="s">
        <v>84</v>
      </c>
      <c r="AW139" s="11" t="s">
        <v>38</v>
      </c>
      <c r="AX139" s="11" t="s">
        <v>74</v>
      </c>
      <c r="AY139" s="196" t="s">
        <v>131</v>
      </c>
    </row>
    <row r="140" spans="2:65" s="11" customFormat="1">
      <c r="B140" s="187"/>
      <c r="D140" s="207" t="s">
        <v>141</v>
      </c>
      <c r="E140" s="196" t="s">
        <v>5</v>
      </c>
      <c r="F140" s="208" t="s">
        <v>207</v>
      </c>
      <c r="H140" s="209">
        <v>4.3499999999999996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96" t="s">
        <v>141</v>
      </c>
      <c r="AU140" s="196" t="s">
        <v>84</v>
      </c>
      <c r="AV140" s="11" t="s">
        <v>84</v>
      </c>
      <c r="AW140" s="11" t="s">
        <v>38</v>
      </c>
      <c r="AX140" s="11" t="s">
        <v>74</v>
      </c>
      <c r="AY140" s="196" t="s">
        <v>131</v>
      </c>
    </row>
    <row r="141" spans="2:65" s="12" customFormat="1">
      <c r="B141" s="210"/>
      <c r="D141" s="188" t="s">
        <v>141</v>
      </c>
      <c r="E141" s="211" t="s">
        <v>5</v>
      </c>
      <c r="F141" s="212" t="s">
        <v>155</v>
      </c>
      <c r="H141" s="213">
        <v>38.700000000000003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8" t="s">
        <v>141</v>
      </c>
      <c r="AU141" s="218" t="s">
        <v>84</v>
      </c>
      <c r="AV141" s="12" t="s">
        <v>139</v>
      </c>
      <c r="AW141" s="12" t="s">
        <v>38</v>
      </c>
      <c r="AX141" s="12" t="s">
        <v>79</v>
      </c>
      <c r="AY141" s="218" t="s">
        <v>131</v>
      </c>
    </row>
    <row r="142" spans="2:65" s="1" customFormat="1" ht="22.5" customHeight="1">
      <c r="B142" s="174"/>
      <c r="C142" s="175" t="s">
        <v>146</v>
      </c>
      <c r="D142" s="175" t="s">
        <v>134</v>
      </c>
      <c r="E142" s="176" t="s">
        <v>208</v>
      </c>
      <c r="F142" s="177" t="s">
        <v>209</v>
      </c>
      <c r="G142" s="178" t="s">
        <v>151</v>
      </c>
      <c r="H142" s="179">
        <v>62.17</v>
      </c>
      <c r="I142" s="180"/>
      <c r="J142" s="181">
        <f>ROUND(I142*H142,2)</f>
        <v>0</v>
      </c>
      <c r="K142" s="177" t="s">
        <v>138</v>
      </c>
      <c r="L142" s="42"/>
      <c r="M142" s="182" t="s">
        <v>5</v>
      </c>
      <c r="N142" s="183" t="s">
        <v>45</v>
      </c>
      <c r="O142" s="43"/>
      <c r="P142" s="184">
        <f>O142*H142</f>
        <v>0</v>
      </c>
      <c r="Q142" s="184">
        <v>4.8900000000000002E-3</v>
      </c>
      <c r="R142" s="184">
        <f>Q142*H142</f>
        <v>0.30401130000000004</v>
      </c>
      <c r="S142" s="184">
        <v>0</v>
      </c>
      <c r="T142" s="185">
        <f>S142*H142</f>
        <v>0</v>
      </c>
      <c r="AR142" s="24" t="s">
        <v>139</v>
      </c>
      <c r="AT142" s="24" t="s">
        <v>134</v>
      </c>
      <c r="AU142" s="24" t="s">
        <v>84</v>
      </c>
      <c r="AY142" s="24" t="s">
        <v>131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4" t="s">
        <v>79</v>
      </c>
      <c r="BK142" s="186">
        <f>ROUND(I142*H142,2)</f>
        <v>0</v>
      </c>
      <c r="BL142" s="24" t="s">
        <v>139</v>
      </c>
      <c r="BM142" s="24" t="s">
        <v>210</v>
      </c>
    </row>
    <row r="143" spans="2:65" s="13" customFormat="1">
      <c r="B143" s="219"/>
      <c r="D143" s="207" t="s">
        <v>141</v>
      </c>
      <c r="E143" s="220" t="s">
        <v>5</v>
      </c>
      <c r="F143" s="221" t="s">
        <v>211</v>
      </c>
      <c r="H143" s="222" t="s">
        <v>5</v>
      </c>
      <c r="I143" s="223"/>
      <c r="L143" s="219"/>
      <c r="M143" s="224"/>
      <c r="N143" s="225"/>
      <c r="O143" s="225"/>
      <c r="P143" s="225"/>
      <c r="Q143" s="225"/>
      <c r="R143" s="225"/>
      <c r="S143" s="225"/>
      <c r="T143" s="226"/>
      <c r="AT143" s="222" t="s">
        <v>141</v>
      </c>
      <c r="AU143" s="222" t="s">
        <v>84</v>
      </c>
      <c r="AV143" s="13" t="s">
        <v>79</v>
      </c>
      <c r="AW143" s="13" t="s">
        <v>38</v>
      </c>
      <c r="AX143" s="13" t="s">
        <v>74</v>
      </c>
      <c r="AY143" s="222" t="s">
        <v>131</v>
      </c>
    </row>
    <row r="144" spans="2:65" s="11" customFormat="1">
      <c r="B144" s="187"/>
      <c r="D144" s="207" t="s">
        <v>141</v>
      </c>
      <c r="E144" s="196" t="s">
        <v>5</v>
      </c>
      <c r="F144" s="208" t="s">
        <v>212</v>
      </c>
      <c r="H144" s="209">
        <v>24.85</v>
      </c>
      <c r="I144" s="192"/>
      <c r="L144" s="187"/>
      <c r="M144" s="193"/>
      <c r="N144" s="194"/>
      <c r="O144" s="194"/>
      <c r="P144" s="194"/>
      <c r="Q144" s="194"/>
      <c r="R144" s="194"/>
      <c r="S144" s="194"/>
      <c r="T144" s="195"/>
      <c r="AT144" s="196" t="s">
        <v>141</v>
      </c>
      <c r="AU144" s="196" t="s">
        <v>84</v>
      </c>
      <c r="AV144" s="11" t="s">
        <v>84</v>
      </c>
      <c r="AW144" s="11" t="s">
        <v>38</v>
      </c>
      <c r="AX144" s="11" t="s">
        <v>74</v>
      </c>
      <c r="AY144" s="196" t="s">
        <v>131</v>
      </c>
    </row>
    <row r="145" spans="2:65" s="11" customFormat="1">
      <c r="B145" s="187"/>
      <c r="D145" s="207" t="s">
        <v>141</v>
      </c>
      <c r="E145" s="196" t="s">
        <v>5</v>
      </c>
      <c r="F145" s="208" t="s">
        <v>213</v>
      </c>
      <c r="H145" s="209">
        <v>13.92</v>
      </c>
      <c r="I145" s="192"/>
      <c r="L145" s="187"/>
      <c r="M145" s="193"/>
      <c r="N145" s="194"/>
      <c r="O145" s="194"/>
      <c r="P145" s="194"/>
      <c r="Q145" s="194"/>
      <c r="R145" s="194"/>
      <c r="S145" s="194"/>
      <c r="T145" s="195"/>
      <c r="AT145" s="196" t="s">
        <v>141</v>
      </c>
      <c r="AU145" s="196" t="s">
        <v>84</v>
      </c>
      <c r="AV145" s="11" t="s">
        <v>84</v>
      </c>
      <c r="AW145" s="11" t="s">
        <v>38</v>
      </c>
      <c r="AX145" s="11" t="s">
        <v>74</v>
      </c>
      <c r="AY145" s="196" t="s">
        <v>131</v>
      </c>
    </row>
    <row r="146" spans="2:65" s="11" customFormat="1">
      <c r="B146" s="187"/>
      <c r="D146" s="207" t="s">
        <v>141</v>
      </c>
      <c r="E146" s="196" t="s">
        <v>5</v>
      </c>
      <c r="F146" s="208" t="s">
        <v>214</v>
      </c>
      <c r="H146" s="209">
        <v>6.5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96" t="s">
        <v>141</v>
      </c>
      <c r="AU146" s="196" t="s">
        <v>84</v>
      </c>
      <c r="AV146" s="11" t="s">
        <v>84</v>
      </c>
      <c r="AW146" s="11" t="s">
        <v>38</v>
      </c>
      <c r="AX146" s="11" t="s">
        <v>74</v>
      </c>
      <c r="AY146" s="196" t="s">
        <v>131</v>
      </c>
    </row>
    <row r="147" spans="2:65" s="11" customFormat="1">
      <c r="B147" s="187"/>
      <c r="D147" s="207" t="s">
        <v>141</v>
      </c>
      <c r="E147" s="196" t="s">
        <v>5</v>
      </c>
      <c r="F147" s="208" t="s">
        <v>215</v>
      </c>
      <c r="H147" s="209">
        <v>16.899999999999999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96" t="s">
        <v>141</v>
      </c>
      <c r="AU147" s="196" t="s">
        <v>84</v>
      </c>
      <c r="AV147" s="11" t="s">
        <v>84</v>
      </c>
      <c r="AW147" s="11" t="s">
        <v>38</v>
      </c>
      <c r="AX147" s="11" t="s">
        <v>74</v>
      </c>
      <c r="AY147" s="196" t="s">
        <v>131</v>
      </c>
    </row>
    <row r="148" spans="2:65" s="12" customFormat="1">
      <c r="B148" s="210"/>
      <c r="D148" s="188" t="s">
        <v>141</v>
      </c>
      <c r="E148" s="211" t="s">
        <v>5</v>
      </c>
      <c r="F148" s="212" t="s">
        <v>155</v>
      </c>
      <c r="H148" s="213">
        <v>62.17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8" t="s">
        <v>141</v>
      </c>
      <c r="AU148" s="218" t="s">
        <v>84</v>
      </c>
      <c r="AV148" s="12" t="s">
        <v>139</v>
      </c>
      <c r="AW148" s="12" t="s">
        <v>38</v>
      </c>
      <c r="AX148" s="12" t="s">
        <v>79</v>
      </c>
      <c r="AY148" s="218" t="s">
        <v>131</v>
      </c>
    </row>
    <row r="149" spans="2:65" s="1" customFormat="1" ht="22.5" customHeight="1">
      <c r="B149" s="174"/>
      <c r="C149" s="175" t="s">
        <v>216</v>
      </c>
      <c r="D149" s="175" t="s">
        <v>134</v>
      </c>
      <c r="E149" s="176" t="s">
        <v>217</v>
      </c>
      <c r="F149" s="177" t="s">
        <v>218</v>
      </c>
      <c r="G149" s="178" t="s">
        <v>151</v>
      </c>
      <c r="H149" s="179">
        <v>36.57</v>
      </c>
      <c r="I149" s="180"/>
      <c r="J149" s="181">
        <f>ROUND(I149*H149,2)</f>
        <v>0</v>
      </c>
      <c r="K149" s="177" t="s">
        <v>138</v>
      </c>
      <c r="L149" s="42"/>
      <c r="M149" s="182" t="s">
        <v>5</v>
      </c>
      <c r="N149" s="183" t="s">
        <v>45</v>
      </c>
      <c r="O149" s="43"/>
      <c r="P149" s="184">
        <f>O149*H149</f>
        <v>0</v>
      </c>
      <c r="Q149" s="184">
        <v>3.0000000000000001E-3</v>
      </c>
      <c r="R149" s="184">
        <f>Q149*H149</f>
        <v>0.10971</v>
      </c>
      <c r="S149" s="184">
        <v>0</v>
      </c>
      <c r="T149" s="185">
        <f>S149*H149</f>
        <v>0</v>
      </c>
      <c r="AR149" s="24" t="s">
        <v>139</v>
      </c>
      <c r="AT149" s="24" t="s">
        <v>134</v>
      </c>
      <c r="AU149" s="24" t="s">
        <v>84</v>
      </c>
      <c r="AY149" s="24" t="s">
        <v>131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4" t="s">
        <v>79</v>
      </c>
      <c r="BK149" s="186">
        <f>ROUND(I149*H149,2)</f>
        <v>0</v>
      </c>
      <c r="BL149" s="24" t="s">
        <v>139</v>
      </c>
      <c r="BM149" s="24" t="s">
        <v>219</v>
      </c>
    </row>
    <row r="150" spans="2:65" s="13" customFormat="1">
      <c r="B150" s="219"/>
      <c r="D150" s="207" t="s">
        <v>141</v>
      </c>
      <c r="E150" s="220" t="s">
        <v>5</v>
      </c>
      <c r="F150" s="221" t="s">
        <v>211</v>
      </c>
      <c r="H150" s="222" t="s">
        <v>5</v>
      </c>
      <c r="I150" s="223"/>
      <c r="L150" s="219"/>
      <c r="M150" s="224"/>
      <c r="N150" s="225"/>
      <c r="O150" s="225"/>
      <c r="P150" s="225"/>
      <c r="Q150" s="225"/>
      <c r="R150" s="225"/>
      <c r="S150" s="225"/>
      <c r="T150" s="226"/>
      <c r="AT150" s="222" t="s">
        <v>141</v>
      </c>
      <c r="AU150" s="222" t="s">
        <v>84</v>
      </c>
      <c r="AV150" s="13" t="s">
        <v>79</v>
      </c>
      <c r="AW150" s="13" t="s">
        <v>38</v>
      </c>
      <c r="AX150" s="13" t="s">
        <v>74</v>
      </c>
      <c r="AY150" s="222" t="s">
        <v>131</v>
      </c>
    </row>
    <row r="151" spans="2:65" s="11" customFormat="1">
      <c r="B151" s="187"/>
      <c r="D151" s="207" t="s">
        <v>141</v>
      </c>
      <c r="E151" s="196" t="s">
        <v>5</v>
      </c>
      <c r="F151" s="208" t="s">
        <v>220</v>
      </c>
      <c r="H151" s="209">
        <v>13.45</v>
      </c>
      <c r="I151" s="192"/>
      <c r="L151" s="187"/>
      <c r="M151" s="193"/>
      <c r="N151" s="194"/>
      <c r="O151" s="194"/>
      <c r="P151" s="194"/>
      <c r="Q151" s="194"/>
      <c r="R151" s="194"/>
      <c r="S151" s="194"/>
      <c r="T151" s="195"/>
      <c r="AT151" s="196" t="s">
        <v>141</v>
      </c>
      <c r="AU151" s="196" t="s">
        <v>84</v>
      </c>
      <c r="AV151" s="11" t="s">
        <v>84</v>
      </c>
      <c r="AW151" s="11" t="s">
        <v>38</v>
      </c>
      <c r="AX151" s="11" t="s">
        <v>74</v>
      </c>
      <c r="AY151" s="196" t="s">
        <v>131</v>
      </c>
    </row>
    <row r="152" spans="2:65" s="11" customFormat="1">
      <c r="B152" s="187"/>
      <c r="D152" s="207" t="s">
        <v>141</v>
      </c>
      <c r="E152" s="196" t="s">
        <v>5</v>
      </c>
      <c r="F152" s="208" t="s">
        <v>221</v>
      </c>
      <c r="H152" s="209">
        <v>7.62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96" t="s">
        <v>141</v>
      </c>
      <c r="AU152" s="196" t="s">
        <v>84</v>
      </c>
      <c r="AV152" s="11" t="s">
        <v>84</v>
      </c>
      <c r="AW152" s="11" t="s">
        <v>38</v>
      </c>
      <c r="AX152" s="11" t="s">
        <v>74</v>
      </c>
      <c r="AY152" s="196" t="s">
        <v>131</v>
      </c>
    </row>
    <row r="153" spans="2:65" s="11" customFormat="1">
      <c r="B153" s="187"/>
      <c r="D153" s="207" t="s">
        <v>141</v>
      </c>
      <c r="E153" s="196" t="s">
        <v>5</v>
      </c>
      <c r="F153" s="208" t="s">
        <v>222</v>
      </c>
      <c r="H153" s="209">
        <v>3.5</v>
      </c>
      <c r="I153" s="192"/>
      <c r="L153" s="187"/>
      <c r="M153" s="193"/>
      <c r="N153" s="194"/>
      <c r="O153" s="194"/>
      <c r="P153" s="194"/>
      <c r="Q153" s="194"/>
      <c r="R153" s="194"/>
      <c r="S153" s="194"/>
      <c r="T153" s="195"/>
      <c r="AT153" s="196" t="s">
        <v>141</v>
      </c>
      <c r="AU153" s="196" t="s">
        <v>84</v>
      </c>
      <c r="AV153" s="11" t="s">
        <v>84</v>
      </c>
      <c r="AW153" s="11" t="s">
        <v>38</v>
      </c>
      <c r="AX153" s="11" t="s">
        <v>74</v>
      </c>
      <c r="AY153" s="196" t="s">
        <v>131</v>
      </c>
    </row>
    <row r="154" spans="2:65" s="11" customFormat="1" ht="27">
      <c r="B154" s="187"/>
      <c r="D154" s="207" t="s">
        <v>141</v>
      </c>
      <c r="E154" s="196" t="s">
        <v>5</v>
      </c>
      <c r="F154" s="208" t="s">
        <v>223</v>
      </c>
      <c r="H154" s="209">
        <v>12</v>
      </c>
      <c r="I154" s="192"/>
      <c r="L154" s="187"/>
      <c r="M154" s="193"/>
      <c r="N154" s="194"/>
      <c r="O154" s="194"/>
      <c r="P154" s="194"/>
      <c r="Q154" s="194"/>
      <c r="R154" s="194"/>
      <c r="S154" s="194"/>
      <c r="T154" s="195"/>
      <c r="AT154" s="196" t="s">
        <v>141</v>
      </c>
      <c r="AU154" s="196" t="s">
        <v>84</v>
      </c>
      <c r="AV154" s="11" t="s">
        <v>84</v>
      </c>
      <c r="AW154" s="11" t="s">
        <v>38</v>
      </c>
      <c r="AX154" s="11" t="s">
        <v>74</v>
      </c>
      <c r="AY154" s="196" t="s">
        <v>131</v>
      </c>
    </row>
    <row r="155" spans="2:65" s="12" customFormat="1">
      <c r="B155" s="210"/>
      <c r="D155" s="188" t="s">
        <v>141</v>
      </c>
      <c r="E155" s="211" t="s">
        <v>5</v>
      </c>
      <c r="F155" s="212" t="s">
        <v>155</v>
      </c>
      <c r="H155" s="213">
        <v>36.57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8" t="s">
        <v>141</v>
      </c>
      <c r="AU155" s="218" t="s">
        <v>84</v>
      </c>
      <c r="AV155" s="12" t="s">
        <v>139</v>
      </c>
      <c r="AW155" s="12" t="s">
        <v>38</v>
      </c>
      <c r="AX155" s="12" t="s">
        <v>79</v>
      </c>
      <c r="AY155" s="218" t="s">
        <v>131</v>
      </c>
    </row>
    <row r="156" spans="2:65" s="1" customFormat="1" ht="22.5" customHeight="1">
      <c r="B156" s="174"/>
      <c r="C156" s="175" t="s">
        <v>224</v>
      </c>
      <c r="D156" s="175" t="s">
        <v>134</v>
      </c>
      <c r="E156" s="176" t="s">
        <v>225</v>
      </c>
      <c r="F156" s="177" t="s">
        <v>226</v>
      </c>
      <c r="G156" s="178" t="s">
        <v>151</v>
      </c>
      <c r="H156" s="179">
        <v>86.98</v>
      </c>
      <c r="I156" s="180"/>
      <c r="J156" s="181">
        <f>ROUND(I156*H156,2)</f>
        <v>0</v>
      </c>
      <c r="K156" s="177" t="s">
        <v>138</v>
      </c>
      <c r="L156" s="42"/>
      <c r="M156" s="182" t="s">
        <v>5</v>
      </c>
      <c r="N156" s="183" t="s">
        <v>45</v>
      </c>
      <c r="O156" s="43"/>
      <c r="P156" s="184">
        <f>O156*H156</f>
        <v>0</v>
      </c>
      <c r="Q156" s="184">
        <v>1.54E-2</v>
      </c>
      <c r="R156" s="184">
        <f>Q156*H156</f>
        <v>1.3394920000000001</v>
      </c>
      <c r="S156" s="184">
        <v>0</v>
      </c>
      <c r="T156" s="185">
        <f>S156*H156</f>
        <v>0</v>
      </c>
      <c r="AR156" s="24" t="s">
        <v>139</v>
      </c>
      <c r="AT156" s="24" t="s">
        <v>134</v>
      </c>
      <c r="AU156" s="24" t="s">
        <v>84</v>
      </c>
      <c r="AY156" s="24" t="s">
        <v>131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4" t="s">
        <v>79</v>
      </c>
      <c r="BK156" s="186">
        <f>ROUND(I156*H156,2)</f>
        <v>0</v>
      </c>
      <c r="BL156" s="24" t="s">
        <v>139</v>
      </c>
      <c r="BM156" s="24" t="s">
        <v>227</v>
      </c>
    </row>
    <row r="157" spans="2:65" s="13" customFormat="1">
      <c r="B157" s="219"/>
      <c r="D157" s="207" t="s">
        <v>141</v>
      </c>
      <c r="E157" s="220" t="s">
        <v>5</v>
      </c>
      <c r="F157" s="221" t="s">
        <v>228</v>
      </c>
      <c r="H157" s="222" t="s">
        <v>5</v>
      </c>
      <c r="I157" s="223"/>
      <c r="L157" s="219"/>
      <c r="M157" s="224"/>
      <c r="N157" s="225"/>
      <c r="O157" s="225"/>
      <c r="P157" s="225"/>
      <c r="Q157" s="225"/>
      <c r="R157" s="225"/>
      <c r="S157" s="225"/>
      <c r="T157" s="226"/>
      <c r="AT157" s="222" t="s">
        <v>141</v>
      </c>
      <c r="AU157" s="222" t="s">
        <v>84</v>
      </c>
      <c r="AV157" s="13" t="s">
        <v>79</v>
      </c>
      <c r="AW157" s="13" t="s">
        <v>38</v>
      </c>
      <c r="AX157" s="13" t="s">
        <v>74</v>
      </c>
      <c r="AY157" s="222" t="s">
        <v>131</v>
      </c>
    </row>
    <row r="158" spans="2:65" s="11" customFormat="1">
      <c r="B158" s="187"/>
      <c r="D158" s="207" t="s">
        <v>141</v>
      </c>
      <c r="E158" s="196" t="s">
        <v>5</v>
      </c>
      <c r="F158" s="208" t="s">
        <v>229</v>
      </c>
      <c r="H158" s="209">
        <v>6.18</v>
      </c>
      <c r="I158" s="192"/>
      <c r="L158" s="187"/>
      <c r="M158" s="193"/>
      <c r="N158" s="194"/>
      <c r="O158" s="194"/>
      <c r="P158" s="194"/>
      <c r="Q158" s="194"/>
      <c r="R158" s="194"/>
      <c r="S158" s="194"/>
      <c r="T158" s="195"/>
      <c r="AT158" s="196" t="s">
        <v>141</v>
      </c>
      <c r="AU158" s="196" t="s">
        <v>84</v>
      </c>
      <c r="AV158" s="11" t="s">
        <v>84</v>
      </c>
      <c r="AW158" s="11" t="s">
        <v>38</v>
      </c>
      <c r="AX158" s="11" t="s">
        <v>74</v>
      </c>
      <c r="AY158" s="196" t="s">
        <v>131</v>
      </c>
    </row>
    <row r="159" spans="2:65" s="11" customFormat="1">
      <c r="B159" s="187"/>
      <c r="D159" s="207" t="s">
        <v>141</v>
      </c>
      <c r="E159" s="196" t="s">
        <v>5</v>
      </c>
      <c r="F159" s="208" t="s">
        <v>230</v>
      </c>
      <c r="H159" s="209">
        <v>3.6829999999999998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96" t="s">
        <v>141</v>
      </c>
      <c r="AU159" s="196" t="s">
        <v>84</v>
      </c>
      <c r="AV159" s="11" t="s">
        <v>84</v>
      </c>
      <c r="AW159" s="11" t="s">
        <v>38</v>
      </c>
      <c r="AX159" s="11" t="s">
        <v>74</v>
      </c>
      <c r="AY159" s="196" t="s">
        <v>131</v>
      </c>
    </row>
    <row r="160" spans="2:65" s="11" customFormat="1">
      <c r="B160" s="187"/>
      <c r="D160" s="207" t="s">
        <v>141</v>
      </c>
      <c r="E160" s="196" t="s">
        <v>5</v>
      </c>
      <c r="F160" s="208" t="s">
        <v>231</v>
      </c>
      <c r="H160" s="209">
        <v>9.7089999999999996</v>
      </c>
      <c r="I160" s="192"/>
      <c r="L160" s="187"/>
      <c r="M160" s="193"/>
      <c r="N160" s="194"/>
      <c r="O160" s="194"/>
      <c r="P160" s="194"/>
      <c r="Q160" s="194"/>
      <c r="R160" s="194"/>
      <c r="S160" s="194"/>
      <c r="T160" s="195"/>
      <c r="AT160" s="196" t="s">
        <v>141</v>
      </c>
      <c r="AU160" s="196" t="s">
        <v>84</v>
      </c>
      <c r="AV160" s="11" t="s">
        <v>84</v>
      </c>
      <c r="AW160" s="11" t="s">
        <v>38</v>
      </c>
      <c r="AX160" s="11" t="s">
        <v>74</v>
      </c>
      <c r="AY160" s="196" t="s">
        <v>131</v>
      </c>
    </row>
    <row r="161" spans="2:65" s="14" customFormat="1">
      <c r="B161" s="227"/>
      <c r="D161" s="207" t="s">
        <v>141</v>
      </c>
      <c r="E161" s="228" t="s">
        <v>5</v>
      </c>
      <c r="F161" s="229" t="s">
        <v>232</v>
      </c>
      <c r="H161" s="230">
        <v>19.571999999999999</v>
      </c>
      <c r="I161" s="231"/>
      <c r="L161" s="227"/>
      <c r="M161" s="232"/>
      <c r="N161" s="233"/>
      <c r="O161" s="233"/>
      <c r="P161" s="233"/>
      <c r="Q161" s="233"/>
      <c r="R161" s="233"/>
      <c r="S161" s="233"/>
      <c r="T161" s="234"/>
      <c r="AT161" s="228" t="s">
        <v>141</v>
      </c>
      <c r="AU161" s="228" t="s">
        <v>84</v>
      </c>
      <c r="AV161" s="14" t="s">
        <v>132</v>
      </c>
      <c r="AW161" s="14" t="s">
        <v>38</v>
      </c>
      <c r="AX161" s="14" t="s">
        <v>74</v>
      </c>
      <c r="AY161" s="228" t="s">
        <v>131</v>
      </c>
    </row>
    <row r="162" spans="2:65" s="11" customFormat="1">
      <c r="B162" s="187"/>
      <c r="D162" s="207" t="s">
        <v>141</v>
      </c>
      <c r="E162" s="196" t="s">
        <v>5</v>
      </c>
      <c r="F162" s="208" t="s">
        <v>233</v>
      </c>
      <c r="H162" s="209">
        <v>5.9550000000000001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96" t="s">
        <v>141</v>
      </c>
      <c r="AU162" s="196" t="s">
        <v>84</v>
      </c>
      <c r="AV162" s="11" t="s">
        <v>84</v>
      </c>
      <c r="AW162" s="11" t="s">
        <v>38</v>
      </c>
      <c r="AX162" s="11" t="s">
        <v>74</v>
      </c>
      <c r="AY162" s="196" t="s">
        <v>131</v>
      </c>
    </row>
    <row r="163" spans="2:65" s="14" customFormat="1">
      <c r="B163" s="227"/>
      <c r="D163" s="207" t="s">
        <v>141</v>
      </c>
      <c r="E163" s="228" t="s">
        <v>5</v>
      </c>
      <c r="F163" s="229" t="s">
        <v>232</v>
      </c>
      <c r="H163" s="230">
        <v>5.9550000000000001</v>
      </c>
      <c r="I163" s="231"/>
      <c r="L163" s="227"/>
      <c r="M163" s="232"/>
      <c r="N163" s="233"/>
      <c r="O163" s="233"/>
      <c r="P163" s="233"/>
      <c r="Q163" s="233"/>
      <c r="R163" s="233"/>
      <c r="S163" s="233"/>
      <c r="T163" s="234"/>
      <c r="AT163" s="228" t="s">
        <v>141</v>
      </c>
      <c r="AU163" s="228" t="s">
        <v>84</v>
      </c>
      <c r="AV163" s="14" t="s">
        <v>132</v>
      </c>
      <c r="AW163" s="14" t="s">
        <v>38</v>
      </c>
      <c r="AX163" s="14" t="s">
        <v>74</v>
      </c>
      <c r="AY163" s="228" t="s">
        <v>131</v>
      </c>
    </row>
    <row r="164" spans="2:65" s="11" customFormat="1">
      <c r="B164" s="187"/>
      <c r="D164" s="207" t="s">
        <v>141</v>
      </c>
      <c r="E164" s="196" t="s">
        <v>5</v>
      </c>
      <c r="F164" s="208" t="s">
        <v>234</v>
      </c>
      <c r="H164" s="209">
        <v>36.72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96" t="s">
        <v>141</v>
      </c>
      <c r="AU164" s="196" t="s">
        <v>84</v>
      </c>
      <c r="AV164" s="11" t="s">
        <v>84</v>
      </c>
      <c r="AW164" s="11" t="s">
        <v>38</v>
      </c>
      <c r="AX164" s="11" t="s">
        <v>74</v>
      </c>
      <c r="AY164" s="196" t="s">
        <v>131</v>
      </c>
    </row>
    <row r="165" spans="2:65" s="11" customFormat="1">
      <c r="B165" s="187"/>
      <c r="D165" s="207" t="s">
        <v>141</v>
      </c>
      <c r="E165" s="196" t="s">
        <v>5</v>
      </c>
      <c r="F165" s="208" t="s">
        <v>235</v>
      </c>
      <c r="H165" s="209">
        <v>-3.03</v>
      </c>
      <c r="I165" s="192"/>
      <c r="L165" s="187"/>
      <c r="M165" s="193"/>
      <c r="N165" s="194"/>
      <c r="O165" s="194"/>
      <c r="P165" s="194"/>
      <c r="Q165" s="194"/>
      <c r="R165" s="194"/>
      <c r="S165" s="194"/>
      <c r="T165" s="195"/>
      <c r="AT165" s="196" t="s">
        <v>141</v>
      </c>
      <c r="AU165" s="196" t="s">
        <v>84</v>
      </c>
      <c r="AV165" s="11" t="s">
        <v>84</v>
      </c>
      <c r="AW165" s="11" t="s">
        <v>38</v>
      </c>
      <c r="AX165" s="11" t="s">
        <v>74</v>
      </c>
      <c r="AY165" s="196" t="s">
        <v>131</v>
      </c>
    </row>
    <row r="166" spans="2:65" s="11" customFormat="1">
      <c r="B166" s="187"/>
      <c r="D166" s="207" t="s">
        <v>141</v>
      </c>
      <c r="E166" s="196" t="s">
        <v>5</v>
      </c>
      <c r="F166" s="208" t="s">
        <v>236</v>
      </c>
      <c r="H166" s="209">
        <v>3.9239999999999999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96" t="s">
        <v>141</v>
      </c>
      <c r="AU166" s="196" t="s">
        <v>84</v>
      </c>
      <c r="AV166" s="11" t="s">
        <v>84</v>
      </c>
      <c r="AW166" s="11" t="s">
        <v>38</v>
      </c>
      <c r="AX166" s="11" t="s">
        <v>74</v>
      </c>
      <c r="AY166" s="196" t="s">
        <v>131</v>
      </c>
    </row>
    <row r="167" spans="2:65" s="14" customFormat="1">
      <c r="B167" s="227"/>
      <c r="D167" s="207" t="s">
        <v>141</v>
      </c>
      <c r="E167" s="228" t="s">
        <v>5</v>
      </c>
      <c r="F167" s="229" t="s">
        <v>232</v>
      </c>
      <c r="H167" s="230">
        <v>37.613999999999997</v>
      </c>
      <c r="I167" s="231"/>
      <c r="L167" s="227"/>
      <c r="M167" s="232"/>
      <c r="N167" s="233"/>
      <c r="O167" s="233"/>
      <c r="P167" s="233"/>
      <c r="Q167" s="233"/>
      <c r="R167" s="233"/>
      <c r="S167" s="233"/>
      <c r="T167" s="234"/>
      <c r="AT167" s="228" t="s">
        <v>141</v>
      </c>
      <c r="AU167" s="228" t="s">
        <v>84</v>
      </c>
      <c r="AV167" s="14" t="s">
        <v>132</v>
      </c>
      <c r="AW167" s="14" t="s">
        <v>38</v>
      </c>
      <c r="AX167" s="14" t="s">
        <v>74</v>
      </c>
      <c r="AY167" s="228" t="s">
        <v>131</v>
      </c>
    </row>
    <row r="168" spans="2:65" s="11" customFormat="1">
      <c r="B168" s="187"/>
      <c r="D168" s="207" t="s">
        <v>141</v>
      </c>
      <c r="E168" s="196" t="s">
        <v>5</v>
      </c>
      <c r="F168" s="208" t="s">
        <v>237</v>
      </c>
      <c r="H168" s="209">
        <v>4.3499999999999996</v>
      </c>
      <c r="I168" s="192"/>
      <c r="L168" s="187"/>
      <c r="M168" s="193"/>
      <c r="N168" s="194"/>
      <c r="O168" s="194"/>
      <c r="P168" s="194"/>
      <c r="Q168" s="194"/>
      <c r="R168" s="194"/>
      <c r="S168" s="194"/>
      <c r="T168" s="195"/>
      <c r="AT168" s="196" t="s">
        <v>141</v>
      </c>
      <c r="AU168" s="196" t="s">
        <v>84</v>
      </c>
      <c r="AV168" s="11" t="s">
        <v>84</v>
      </c>
      <c r="AW168" s="11" t="s">
        <v>38</v>
      </c>
      <c r="AX168" s="11" t="s">
        <v>74</v>
      </c>
      <c r="AY168" s="196" t="s">
        <v>131</v>
      </c>
    </row>
    <row r="169" spans="2:65" s="14" customFormat="1">
      <c r="B169" s="227"/>
      <c r="D169" s="207" t="s">
        <v>141</v>
      </c>
      <c r="E169" s="228" t="s">
        <v>5</v>
      </c>
      <c r="F169" s="229" t="s">
        <v>232</v>
      </c>
      <c r="H169" s="230">
        <v>4.3499999999999996</v>
      </c>
      <c r="I169" s="231"/>
      <c r="L169" s="227"/>
      <c r="M169" s="232"/>
      <c r="N169" s="233"/>
      <c r="O169" s="233"/>
      <c r="P169" s="233"/>
      <c r="Q169" s="233"/>
      <c r="R169" s="233"/>
      <c r="S169" s="233"/>
      <c r="T169" s="234"/>
      <c r="AT169" s="228" t="s">
        <v>141</v>
      </c>
      <c r="AU169" s="228" t="s">
        <v>84</v>
      </c>
      <c r="AV169" s="14" t="s">
        <v>132</v>
      </c>
      <c r="AW169" s="14" t="s">
        <v>38</v>
      </c>
      <c r="AX169" s="14" t="s">
        <v>74</v>
      </c>
      <c r="AY169" s="228" t="s">
        <v>131</v>
      </c>
    </row>
    <row r="170" spans="2:65" s="11" customFormat="1">
      <c r="B170" s="187"/>
      <c r="D170" s="207" t="s">
        <v>141</v>
      </c>
      <c r="E170" s="196" t="s">
        <v>5</v>
      </c>
      <c r="F170" s="208" t="s">
        <v>238</v>
      </c>
      <c r="H170" s="209">
        <v>6.48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96" t="s">
        <v>141</v>
      </c>
      <c r="AU170" s="196" t="s">
        <v>84</v>
      </c>
      <c r="AV170" s="11" t="s">
        <v>84</v>
      </c>
      <c r="AW170" s="11" t="s">
        <v>38</v>
      </c>
      <c r="AX170" s="11" t="s">
        <v>74</v>
      </c>
      <c r="AY170" s="196" t="s">
        <v>131</v>
      </c>
    </row>
    <row r="171" spans="2:65" s="11" customFormat="1">
      <c r="B171" s="187"/>
      <c r="D171" s="207" t="s">
        <v>141</v>
      </c>
      <c r="E171" s="196" t="s">
        <v>5</v>
      </c>
      <c r="F171" s="208" t="s">
        <v>239</v>
      </c>
      <c r="H171" s="209">
        <v>3.698</v>
      </c>
      <c r="I171" s="192"/>
      <c r="L171" s="187"/>
      <c r="M171" s="193"/>
      <c r="N171" s="194"/>
      <c r="O171" s="194"/>
      <c r="P171" s="194"/>
      <c r="Q171" s="194"/>
      <c r="R171" s="194"/>
      <c r="S171" s="194"/>
      <c r="T171" s="195"/>
      <c r="AT171" s="196" t="s">
        <v>141</v>
      </c>
      <c r="AU171" s="196" t="s">
        <v>84</v>
      </c>
      <c r="AV171" s="11" t="s">
        <v>84</v>
      </c>
      <c r="AW171" s="11" t="s">
        <v>38</v>
      </c>
      <c r="AX171" s="11" t="s">
        <v>74</v>
      </c>
      <c r="AY171" s="196" t="s">
        <v>131</v>
      </c>
    </row>
    <row r="172" spans="2:65" s="11" customFormat="1">
      <c r="B172" s="187"/>
      <c r="D172" s="207" t="s">
        <v>141</v>
      </c>
      <c r="E172" s="196" t="s">
        <v>5</v>
      </c>
      <c r="F172" s="208" t="s">
        <v>240</v>
      </c>
      <c r="H172" s="209">
        <v>9.3109999999999999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96" t="s">
        <v>141</v>
      </c>
      <c r="AU172" s="196" t="s">
        <v>84</v>
      </c>
      <c r="AV172" s="11" t="s">
        <v>84</v>
      </c>
      <c r="AW172" s="11" t="s">
        <v>38</v>
      </c>
      <c r="AX172" s="11" t="s">
        <v>74</v>
      </c>
      <c r="AY172" s="196" t="s">
        <v>131</v>
      </c>
    </row>
    <row r="173" spans="2:65" s="14" customFormat="1">
      <c r="B173" s="227"/>
      <c r="D173" s="207" t="s">
        <v>141</v>
      </c>
      <c r="E173" s="228" t="s">
        <v>5</v>
      </c>
      <c r="F173" s="229" t="s">
        <v>232</v>
      </c>
      <c r="H173" s="230">
        <v>19.489000000000001</v>
      </c>
      <c r="I173" s="231"/>
      <c r="L173" s="227"/>
      <c r="M173" s="232"/>
      <c r="N173" s="233"/>
      <c r="O173" s="233"/>
      <c r="P173" s="233"/>
      <c r="Q173" s="233"/>
      <c r="R173" s="233"/>
      <c r="S173" s="233"/>
      <c r="T173" s="234"/>
      <c r="AT173" s="228" t="s">
        <v>141</v>
      </c>
      <c r="AU173" s="228" t="s">
        <v>84</v>
      </c>
      <c r="AV173" s="14" t="s">
        <v>132</v>
      </c>
      <c r="AW173" s="14" t="s">
        <v>38</v>
      </c>
      <c r="AX173" s="14" t="s">
        <v>74</v>
      </c>
      <c r="AY173" s="228" t="s">
        <v>131</v>
      </c>
    </row>
    <row r="174" spans="2:65" s="12" customFormat="1">
      <c r="B174" s="210"/>
      <c r="D174" s="188" t="s">
        <v>141</v>
      </c>
      <c r="E174" s="211" t="s">
        <v>5</v>
      </c>
      <c r="F174" s="212" t="s">
        <v>155</v>
      </c>
      <c r="H174" s="213">
        <v>86.98</v>
      </c>
      <c r="I174" s="214"/>
      <c r="L174" s="210"/>
      <c r="M174" s="215"/>
      <c r="N174" s="216"/>
      <c r="O174" s="216"/>
      <c r="P174" s="216"/>
      <c r="Q174" s="216"/>
      <c r="R174" s="216"/>
      <c r="S174" s="216"/>
      <c r="T174" s="217"/>
      <c r="AT174" s="218" t="s">
        <v>141</v>
      </c>
      <c r="AU174" s="218" t="s">
        <v>84</v>
      </c>
      <c r="AV174" s="12" t="s">
        <v>139</v>
      </c>
      <c r="AW174" s="12" t="s">
        <v>38</v>
      </c>
      <c r="AX174" s="12" t="s">
        <v>79</v>
      </c>
      <c r="AY174" s="218" t="s">
        <v>131</v>
      </c>
    </row>
    <row r="175" spans="2:65" s="1" customFormat="1" ht="22.5" customHeight="1">
      <c r="B175" s="174"/>
      <c r="C175" s="175" t="s">
        <v>241</v>
      </c>
      <c r="D175" s="175" t="s">
        <v>134</v>
      </c>
      <c r="E175" s="176" t="s">
        <v>242</v>
      </c>
      <c r="F175" s="177" t="s">
        <v>243</v>
      </c>
      <c r="G175" s="178" t="s">
        <v>151</v>
      </c>
      <c r="H175" s="179">
        <v>18.765000000000001</v>
      </c>
      <c r="I175" s="180"/>
      <c r="J175" s="181">
        <f>ROUND(I175*H175,2)</f>
        <v>0</v>
      </c>
      <c r="K175" s="177" t="s">
        <v>138</v>
      </c>
      <c r="L175" s="42"/>
      <c r="M175" s="182" t="s">
        <v>5</v>
      </c>
      <c r="N175" s="183" t="s">
        <v>45</v>
      </c>
      <c r="O175" s="43"/>
      <c r="P175" s="184">
        <f>O175*H175</f>
        <v>0</v>
      </c>
      <c r="Q175" s="184">
        <v>1.8380000000000001E-2</v>
      </c>
      <c r="R175" s="184">
        <f>Q175*H175</f>
        <v>0.3449007</v>
      </c>
      <c r="S175" s="184">
        <v>0</v>
      </c>
      <c r="T175" s="185">
        <f>S175*H175</f>
        <v>0</v>
      </c>
      <c r="AR175" s="24" t="s">
        <v>139</v>
      </c>
      <c r="AT175" s="24" t="s">
        <v>134</v>
      </c>
      <c r="AU175" s="24" t="s">
        <v>84</v>
      </c>
      <c r="AY175" s="24" t="s">
        <v>131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4" t="s">
        <v>79</v>
      </c>
      <c r="BK175" s="186">
        <f>ROUND(I175*H175,2)</f>
        <v>0</v>
      </c>
      <c r="BL175" s="24" t="s">
        <v>139</v>
      </c>
      <c r="BM175" s="24" t="s">
        <v>244</v>
      </c>
    </row>
    <row r="176" spans="2:65" s="13" customFormat="1">
      <c r="B176" s="219"/>
      <c r="D176" s="207" t="s">
        <v>141</v>
      </c>
      <c r="E176" s="220" t="s">
        <v>5</v>
      </c>
      <c r="F176" s="221" t="s">
        <v>245</v>
      </c>
      <c r="H176" s="222" t="s">
        <v>5</v>
      </c>
      <c r="I176" s="223"/>
      <c r="L176" s="219"/>
      <c r="M176" s="224"/>
      <c r="N176" s="225"/>
      <c r="O176" s="225"/>
      <c r="P176" s="225"/>
      <c r="Q176" s="225"/>
      <c r="R176" s="225"/>
      <c r="S176" s="225"/>
      <c r="T176" s="226"/>
      <c r="AT176" s="222" t="s">
        <v>141</v>
      </c>
      <c r="AU176" s="222" t="s">
        <v>84</v>
      </c>
      <c r="AV176" s="13" t="s">
        <v>79</v>
      </c>
      <c r="AW176" s="13" t="s">
        <v>38</v>
      </c>
      <c r="AX176" s="13" t="s">
        <v>74</v>
      </c>
      <c r="AY176" s="222" t="s">
        <v>131</v>
      </c>
    </row>
    <row r="177" spans="2:65" s="11" customFormat="1">
      <c r="B177" s="187"/>
      <c r="D177" s="188" t="s">
        <v>141</v>
      </c>
      <c r="E177" s="189" t="s">
        <v>5</v>
      </c>
      <c r="F177" s="190" t="s">
        <v>246</v>
      </c>
      <c r="H177" s="191">
        <v>18.765000000000001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96" t="s">
        <v>141</v>
      </c>
      <c r="AU177" s="196" t="s">
        <v>84</v>
      </c>
      <c r="AV177" s="11" t="s">
        <v>84</v>
      </c>
      <c r="AW177" s="11" t="s">
        <v>38</v>
      </c>
      <c r="AX177" s="11" t="s">
        <v>79</v>
      </c>
      <c r="AY177" s="196" t="s">
        <v>131</v>
      </c>
    </row>
    <row r="178" spans="2:65" s="1" customFormat="1" ht="22.5" customHeight="1">
      <c r="B178" s="174"/>
      <c r="C178" s="175" t="s">
        <v>247</v>
      </c>
      <c r="D178" s="175" t="s">
        <v>134</v>
      </c>
      <c r="E178" s="176" t="s">
        <v>248</v>
      </c>
      <c r="F178" s="177" t="s">
        <v>249</v>
      </c>
      <c r="G178" s="178" t="s">
        <v>151</v>
      </c>
      <c r="H178" s="179">
        <v>774.22199999999998</v>
      </c>
      <c r="I178" s="180"/>
      <c r="J178" s="181">
        <f>ROUND(I178*H178,2)</f>
        <v>0</v>
      </c>
      <c r="K178" s="177" t="s">
        <v>138</v>
      </c>
      <c r="L178" s="42"/>
      <c r="M178" s="182" t="s">
        <v>5</v>
      </c>
      <c r="N178" s="183" t="s">
        <v>45</v>
      </c>
      <c r="O178" s="43"/>
      <c r="P178" s="184">
        <f>O178*H178</f>
        <v>0</v>
      </c>
      <c r="Q178" s="184">
        <v>1.7000000000000001E-2</v>
      </c>
      <c r="R178" s="184">
        <f>Q178*H178</f>
        <v>13.161774000000001</v>
      </c>
      <c r="S178" s="184">
        <v>0</v>
      </c>
      <c r="T178" s="185">
        <f>S178*H178</f>
        <v>0</v>
      </c>
      <c r="AR178" s="24" t="s">
        <v>139</v>
      </c>
      <c r="AT178" s="24" t="s">
        <v>134</v>
      </c>
      <c r="AU178" s="24" t="s">
        <v>84</v>
      </c>
      <c r="AY178" s="24" t="s">
        <v>131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4" t="s">
        <v>79</v>
      </c>
      <c r="BK178" s="186">
        <f>ROUND(I178*H178,2)</f>
        <v>0</v>
      </c>
      <c r="BL178" s="24" t="s">
        <v>139</v>
      </c>
      <c r="BM178" s="24" t="s">
        <v>250</v>
      </c>
    </row>
    <row r="179" spans="2:65" s="11" customFormat="1">
      <c r="B179" s="187"/>
      <c r="D179" s="207" t="s">
        <v>141</v>
      </c>
      <c r="E179" s="196" t="s">
        <v>5</v>
      </c>
      <c r="F179" s="208" t="s">
        <v>251</v>
      </c>
      <c r="H179" s="209">
        <v>43.122999999999998</v>
      </c>
      <c r="I179" s="192"/>
      <c r="L179" s="187"/>
      <c r="M179" s="193"/>
      <c r="N179" s="194"/>
      <c r="O179" s="194"/>
      <c r="P179" s="194"/>
      <c r="Q179" s="194"/>
      <c r="R179" s="194"/>
      <c r="S179" s="194"/>
      <c r="T179" s="195"/>
      <c r="AT179" s="196" t="s">
        <v>141</v>
      </c>
      <c r="AU179" s="196" t="s">
        <v>84</v>
      </c>
      <c r="AV179" s="11" t="s">
        <v>84</v>
      </c>
      <c r="AW179" s="11" t="s">
        <v>38</v>
      </c>
      <c r="AX179" s="11" t="s">
        <v>74</v>
      </c>
      <c r="AY179" s="196" t="s">
        <v>131</v>
      </c>
    </row>
    <row r="180" spans="2:65" s="11" customFormat="1">
      <c r="B180" s="187"/>
      <c r="D180" s="207" t="s">
        <v>141</v>
      </c>
      <c r="E180" s="196" t="s">
        <v>5</v>
      </c>
      <c r="F180" s="208" t="s">
        <v>252</v>
      </c>
      <c r="H180" s="209">
        <v>-3.7490000000000001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96" t="s">
        <v>141</v>
      </c>
      <c r="AU180" s="196" t="s">
        <v>84</v>
      </c>
      <c r="AV180" s="11" t="s">
        <v>84</v>
      </c>
      <c r="AW180" s="11" t="s">
        <v>38</v>
      </c>
      <c r="AX180" s="11" t="s">
        <v>74</v>
      </c>
      <c r="AY180" s="196" t="s">
        <v>131</v>
      </c>
    </row>
    <row r="181" spans="2:65" s="14" customFormat="1">
      <c r="B181" s="227"/>
      <c r="D181" s="207" t="s">
        <v>141</v>
      </c>
      <c r="E181" s="228" t="s">
        <v>5</v>
      </c>
      <c r="F181" s="229" t="s">
        <v>232</v>
      </c>
      <c r="H181" s="230">
        <v>39.374000000000002</v>
      </c>
      <c r="I181" s="231"/>
      <c r="L181" s="227"/>
      <c r="M181" s="232"/>
      <c r="N181" s="233"/>
      <c r="O181" s="233"/>
      <c r="P181" s="233"/>
      <c r="Q181" s="233"/>
      <c r="R181" s="233"/>
      <c r="S181" s="233"/>
      <c r="T181" s="234"/>
      <c r="AT181" s="228" t="s">
        <v>141</v>
      </c>
      <c r="AU181" s="228" t="s">
        <v>84</v>
      </c>
      <c r="AV181" s="14" t="s">
        <v>132</v>
      </c>
      <c r="AW181" s="14" t="s">
        <v>38</v>
      </c>
      <c r="AX181" s="14" t="s">
        <v>74</v>
      </c>
      <c r="AY181" s="228" t="s">
        <v>131</v>
      </c>
    </row>
    <row r="182" spans="2:65" s="11" customFormat="1">
      <c r="B182" s="187"/>
      <c r="D182" s="207" t="s">
        <v>141</v>
      </c>
      <c r="E182" s="196" t="s">
        <v>5</v>
      </c>
      <c r="F182" s="208" t="s">
        <v>253</v>
      </c>
      <c r="H182" s="209">
        <v>12.016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96" t="s">
        <v>141</v>
      </c>
      <c r="AU182" s="196" t="s">
        <v>84</v>
      </c>
      <c r="AV182" s="11" t="s">
        <v>84</v>
      </c>
      <c r="AW182" s="11" t="s">
        <v>38</v>
      </c>
      <c r="AX182" s="11" t="s">
        <v>74</v>
      </c>
      <c r="AY182" s="196" t="s">
        <v>131</v>
      </c>
    </row>
    <row r="183" spans="2:65" s="11" customFormat="1">
      <c r="B183" s="187"/>
      <c r="D183" s="207" t="s">
        <v>141</v>
      </c>
      <c r="E183" s="196" t="s">
        <v>5</v>
      </c>
      <c r="F183" s="208" t="s">
        <v>254</v>
      </c>
      <c r="H183" s="209">
        <v>50.878999999999998</v>
      </c>
      <c r="I183" s="192"/>
      <c r="L183" s="187"/>
      <c r="M183" s="193"/>
      <c r="N183" s="194"/>
      <c r="O183" s="194"/>
      <c r="P183" s="194"/>
      <c r="Q183" s="194"/>
      <c r="R183" s="194"/>
      <c r="S183" s="194"/>
      <c r="T183" s="195"/>
      <c r="AT183" s="196" t="s">
        <v>141</v>
      </c>
      <c r="AU183" s="196" t="s">
        <v>84</v>
      </c>
      <c r="AV183" s="11" t="s">
        <v>84</v>
      </c>
      <c r="AW183" s="11" t="s">
        <v>38</v>
      </c>
      <c r="AX183" s="11" t="s">
        <v>74</v>
      </c>
      <c r="AY183" s="196" t="s">
        <v>131</v>
      </c>
    </row>
    <row r="184" spans="2:65" s="11" customFormat="1">
      <c r="B184" s="187"/>
      <c r="D184" s="207" t="s">
        <v>141</v>
      </c>
      <c r="E184" s="196" t="s">
        <v>5</v>
      </c>
      <c r="F184" s="208" t="s">
        <v>255</v>
      </c>
      <c r="H184" s="209">
        <v>-5.2110000000000003</v>
      </c>
      <c r="I184" s="192"/>
      <c r="L184" s="187"/>
      <c r="M184" s="193"/>
      <c r="N184" s="194"/>
      <c r="O184" s="194"/>
      <c r="P184" s="194"/>
      <c r="Q184" s="194"/>
      <c r="R184" s="194"/>
      <c r="S184" s="194"/>
      <c r="T184" s="195"/>
      <c r="AT184" s="196" t="s">
        <v>141</v>
      </c>
      <c r="AU184" s="196" t="s">
        <v>84</v>
      </c>
      <c r="AV184" s="11" t="s">
        <v>84</v>
      </c>
      <c r="AW184" s="11" t="s">
        <v>38</v>
      </c>
      <c r="AX184" s="11" t="s">
        <v>74</v>
      </c>
      <c r="AY184" s="196" t="s">
        <v>131</v>
      </c>
    </row>
    <row r="185" spans="2:65" s="11" customFormat="1">
      <c r="B185" s="187"/>
      <c r="D185" s="207" t="s">
        <v>141</v>
      </c>
      <c r="E185" s="196" t="s">
        <v>5</v>
      </c>
      <c r="F185" s="208" t="s">
        <v>256</v>
      </c>
      <c r="H185" s="209">
        <v>-19.571999999999999</v>
      </c>
      <c r="I185" s="192"/>
      <c r="L185" s="187"/>
      <c r="M185" s="193"/>
      <c r="N185" s="194"/>
      <c r="O185" s="194"/>
      <c r="P185" s="194"/>
      <c r="Q185" s="194"/>
      <c r="R185" s="194"/>
      <c r="S185" s="194"/>
      <c r="T185" s="195"/>
      <c r="AT185" s="196" t="s">
        <v>141</v>
      </c>
      <c r="AU185" s="196" t="s">
        <v>84</v>
      </c>
      <c r="AV185" s="11" t="s">
        <v>84</v>
      </c>
      <c r="AW185" s="11" t="s">
        <v>38</v>
      </c>
      <c r="AX185" s="11" t="s">
        <v>74</v>
      </c>
      <c r="AY185" s="196" t="s">
        <v>131</v>
      </c>
    </row>
    <row r="186" spans="2:65" s="14" customFormat="1">
      <c r="B186" s="227"/>
      <c r="D186" s="207" t="s">
        <v>141</v>
      </c>
      <c r="E186" s="228" t="s">
        <v>5</v>
      </c>
      <c r="F186" s="229" t="s">
        <v>232</v>
      </c>
      <c r="H186" s="230">
        <v>38.112000000000002</v>
      </c>
      <c r="I186" s="231"/>
      <c r="L186" s="227"/>
      <c r="M186" s="232"/>
      <c r="N186" s="233"/>
      <c r="O186" s="233"/>
      <c r="P186" s="233"/>
      <c r="Q186" s="233"/>
      <c r="R186" s="233"/>
      <c r="S186" s="233"/>
      <c r="T186" s="234"/>
      <c r="AT186" s="228" t="s">
        <v>141</v>
      </c>
      <c r="AU186" s="228" t="s">
        <v>84</v>
      </c>
      <c r="AV186" s="14" t="s">
        <v>132</v>
      </c>
      <c r="AW186" s="14" t="s">
        <v>38</v>
      </c>
      <c r="AX186" s="14" t="s">
        <v>74</v>
      </c>
      <c r="AY186" s="228" t="s">
        <v>131</v>
      </c>
    </row>
    <row r="187" spans="2:65" s="11" customFormat="1">
      <c r="B187" s="187"/>
      <c r="D187" s="207" t="s">
        <v>141</v>
      </c>
      <c r="E187" s="196" t="s">
        <v>5</v>
      </c>
      <c r="F187" s="208" t="s">
        <v>257</v>
      </c>
      <c r="H187" s="209">
        <v>43.347000000000001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96" t="s">
        <v>141</v>
      </c>
      <c r="AU187" s="196" t="s">
        <v>84</v>
      </c>
      <c r="AV187" s="11" t="s">
        <v>84</v>
      </c>
      <c r="AW187" s="11" t="s">
        <v>38</v>
      </c>
      <c r="AX187" s="11" t="s">
        <v>74</v>
      </c>
      <c r="AY187" s="196" t="s">
        <v>131</v>
      </c>
    </row>
    <row r="188" spans="2:65" s="11" customFormat="1">
      <c r="B188" s="187"/>
      <c r="D188" s="207" t="s">
        <v>141</v>
      </c>
      <c r="E188" s="196" t="s">
        <v>5</v>
      </c>
      <c r="F188" s="208" t="s">
        <v>252</v>
      </c>
      <c r="H188" s="209">
        <v>-3.7490000000000001</v>
      </c>
      <c r="I188" s="192"/>
      <c r="L188" s="187"/>
      <c r="M188" s="193"/>
      <c r="N188" s="194"/>
      <c r="O188" s="194"/>
      <c r="P188" s="194"/>
      <c r="Q188" s="194"/>
      <c r="R188" s="194"/>
      <c r="S188" s="194"/>
      <c r="T188" s="195"/>
      <c r="AT188" s="196" t="s">
        <v>141</v>
      </c>
      <c r="AU188" s="196" t="s">
        <v>84</v>
      </c>
      <c r="AV188" s="11" t="s">
        <v>84</v>
      </c>
      <c r="AW188" s="11" t="s">
        <v>38</v>
      </c>
      <c r="AX188" s="11" t="s">
        <v>74</v>
      </c>
      <c r="AY188" s="196" t="s">
        <v>131</v>
      </c>
    </row>
    <row r="189" spans="2:65" s="14" customFormat="1">
      <c r="B189" s="227"/>
      <c r="D189" s="207" t="s">
        <v>141</v>
      </c>
      <c r="E189" s="228" t="s">
        <v>5</v>
      </c>
      <c r="F189" s="229" t="s">
        <v>232</v>
      </c>
      <c r="H189" s="230">
        <v>39.597999999999999</v>
      </c>
      <c r="I189" s="231"/>
      <c r="L189" s="227"/>
      <c r="M189" s="232"/>
      <c r="N189" s="233"/>
      <c r="O189" s="233"/>
      <c r="P189" s="233"/>
      <c r="Q189" s="233"/>
      <c r="R189" s="233"/>
      <c r="S189" s="233"/>
      <c r="T189" s="234"/>
      <c r="AT189" s="228" t="s">
        <v>141</v>
      </c>
      <c r="AU189" s="228" t="s">
        <v>84</v>
      </c>
      <c r="AV189" s="14" t="s">
        <v>132</v>
      </c>
      <c r="AW189" s="14" t="s">
        <v>38</v>
      </c>
      <c r="AX189" s="14" t="s">
        <v>74</v>
      </c>
      <c r="AY189" s="228" t="s">
        <v>131</v>
      </c>
    </row>
    <row r="190" spans="2:65" s="11" customFormat="1">
      <c r="B190" s="187"/>
      <c r="D190" s="207" t="s">
        <v>141</v>
      </c>
      <c r="E190" s="196" t="s">
        <v>5</v>
      </c>
      <c r="F190" s="208" t="s">
        <v>258</v>
      </c>
      <c r="H190" s="209">
        <v>43.234999999999999</v>
      </c>
      <c r="I190" s="192"/>
      <c r="L190" s="187"/>
      <c r="M190" s="193"/>
      <c r="N190" s="194"/>
      <c r="O190" s="194"/>
      <c r="P190" s="194"/>
      <c r="Q190" s="194"/>
      <c r="R190" s="194"/>
      <c r="S190" s="194"/>
      <c r="T190" s="195"/>
      <c r="AT190" s="196" t="s">
        <v>141</v>
      </c>
      <c r="AU190" s="196" t="s">
        <v>84</v>
      </c>
      <c r="AV190" s="11" t="s">
        <v>84</v>
      </c>
      <c r="AW190" s="11" t="s">
        <v>38</v>
      </c>
      <c r="AX190" s="11" t="s">
        <v>74</v>
      </c>
      <c r="AY190" s="196" t="s">
        <v>131</v>
      </c>
    </row>
    <row r="191" spans="2:65" s="11" customFormat="1">
      <c r="B191" s="187"/>
      <c r="D191" s="207" t="s">
        <v>141</v>
      </c>
      <c r="E191" s="196" t="s">
        <v>5</v>
      </c>
      <c r="F191" s="208" t="s">
        <v>259</v>
      </c>
      <c r="H191" s="209">
        <v>-7.5890000000000004</v>
      </c>
      <c r="I191" s="192"/>
      <c r="L191" s="187"/>
      <c r="M191" s="193"/>
      <c r="N191" s="194"/>
      <c r="O191" s="194"/>
      <c r="P191" s="194"/>
      <c r="Q191" s="194"/>
      <c r="R191" s="194"/>
      <c r="S191" s="194"/>
      <c r="T191" s="195"/>
      <c r="AT191" s="196" t="s">
        <v>141</v>
      </c>
      <c r="AU191" s="196" t="s">
        <v>84</v>
      </c>
      <c r="AV191" s="11" t="s">
        <v>84</v>
      </c>
      <c r="AW191" s="11" t="s">
        <v>38</v>
      </c>
      <c r="AX191" s="11" t="s">
        <v>74</v>
      </c>
      <c r="AY191" s="196" t="s">
        <v>131</v>
      </c>
    </row>
    <row r="192" spans="2:65" s="14" customFormat="1">
      <c r="B192" s="227"/>
      <c r="D192" s="207" t="s">
        <v>141</v>
      </c>
      <c r="E192" s="228" t="s">
        <v>5</v>
      </c>
      <c r="F192" s="229" t="s">
        <v>232</v>
      </c>
      <c r="H192" s="230">
        <v>35.646000000000001</v>
      </c>
      <c r="I192" s="231"/>
      <c r="L192" s="227"/>
      <c r="M192" s="232"/>
      <c r="N192" s="233"/>
      <c r="O192" s="233"/>
      <c r="P192" s="233"/>
      <c r="Q192" s="233"/>
      <c r="R192" s="233"/>
      <c r="S192" s="233"/>
      <c r="T192" s="234"/>
      <c r="AT192" s="228" t="s">
        <v>141</v>
      </c>
      <c r="AU192" s="228" t="s">
        <v>84</v>
      </c>
      <c r="AV192" s="14" t="s">
        <v>132</v>
      </c>
      <c r="AW192" s="14" t="s">
        <v>38</v>
      </c>
      <c r="AX192" s="14" t="s">
        <v>74</v>
      </c>
      <c r="AY192" s="228" t="s">
        <v>131</v>
      </c>
    </row>
    <row r="193" spans="2:51" s="11" customFormat="1">
      <c r="B193" s="187"/>
      <c r="D193" s="207" t="s">
        <v>141</v>
      </c>
      <c r="E193" s="196" t="s">
        <v>5</v>
      </c>
      <c r="F193" s="208" t="s">
        <v>260</v>
      </c>
      <c r="H193" s="209">
        <v>43.234999999999999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96" t="s">
        <v>141</v>
      </c>
      <c r="AU193" s="196" t="s">
        <v>84</v>
      </c>
      <c r="AV193" s="11" t="s">
        <v>84</v>
      </c>
      <c r="AW193" s="11" t="s">
        <v>38</v>
      </c>
      <c r="AX193" s="11" t="s">
        <v>74</v>
      </c>
      <c r="AY193" s="196" t="s">
        <v>131</v>
      </c>
    </row>
    <row r="194" spans="2:51" s="11" customFormat="1">
      <c r="B194" s="187"/>
      <c r="D194" s="207" t="s">
        <v>141</v>
      </c>
      <c r="E194" s="196" t="s">
        <v>5</v>
      </c>
      <c r="F194" s="208" t="s">
        <v>259</v>
      </c>
      <c r="H194" s="209">
        <v>-7.5890000000000004</v>
      </c>
      <c r="I194" s="192"/>
      <c r="L194" s="187"/>
      <c r="M194" s="193"/>
      <c r="N194" s="194"/>
      <c r="O194" s="194"/>
      <c r="P194" s="194"/>
      <c r="Q194" s="194"/>
      <c r="R194" s="194"/>
      <c r="S194" s="194"/>
      <c r="T194" s="195"/>
      <c r="AT194" s="196" t="s">
        <v>141</v>
      </c>
      <c r="AU194" s="196" t="s">
        <v>84</v>
      </c>
      <c r="AV194" s="11" t="s">
        <v>84</v>
      </c>
      <c r="AW194" s="11" t="s">
        <v>38</v>
      </c>
      <c r="AX194" s="11" t="s">
        <v>74</v>
      </c>
      <c r="AY194" s="196" t="s">
        <v>131</v>
      </c>
    </row>
    <row r="195" spans="2:51" s="14" customFormat="1">
      <c r="B195" s="227"/>
      <c r="D195" s="207" t="s">
        <v>141</v>
      </c>
      <c r="E195" s="228" t="s">
        <v>5</v>
      </c>
      <c r="F195" s="229" t="s">
        <v>232</v>
      </c>
      <c r="H195" s="230">
        <v>35.646000000000001</v>
      </c>
      <c r="I195" s="231"/>
      <c r="L195" s="227"/>
      <c r="M195" s="232"/>
      <c r="N195" s="233"/>
      <c r="O195" s="233"/>
      <c r="P195" s="233"/>
      <c r="Q195" s="233"/>
      <c r="R195" s="233"/>
      <c r="S195" s="233"/>
      <c r="T195" s="234"/>
      <c r="AT195" s="228" t="s">
        <v>141</v>
      </c>
      <c r="AU195" s="228" t="s">
        <v>84</v>
      </c>
      <c r="AV195" s="14" t="s">
        <v>132</v>
      </c>
      <c r="AW195" s="14" t="s">
        <v>38</v>
      </c>
      <c r="AX195" s="14" t="s">
        <v>74</v>
      </c>
      <c r="AY195" s="228" t="s">
        <v>131</v>
      </c>
    </row>
    <row r="196" spans="2:51" s="11" customFormat="1">
      <c r="B196" s="187"/>
      <c r="D196" s="207" t="s">
        <v>141</v>
      </c>
      <c r="E196" s="196" t="s">
        <v>5</v>
      </c>
      <c r="F196" s="208" t="s">
        <v>261</v>
      </c>
      <c r="H196" s="209">
        <v>41.555</v>
      </c>
      <c r="I196" s="192"/>
      <c r="L196" s="187"/>
      <c r="M196" s="193"/>
      <c r="N196" s="194"/>
      <c r="O196" s="194"/>
      <c r="P196" s="194"/>
      <c r="Q196" s="194"/>
      <c r="R196" s="194"/>
      <c r="S196" s="194"/>
      <c r="T196" s="195"/>
      <c r="AT196" s="196" t="s">
        <v>141</v>
      </c>
      <c r="AU196" s="196" t="s">
        <v>84</v>
      </c>
      <c r="AV196" s="11" t="s">
        <v>84</v>
      </c>
      <c r="AW196" s="11" t="s">
        <v>38</v>
      </c>
      <c r="AX196" s="11" t="s">
        <v>74</v>
      </c>
      <c r="AY196" s="196" t="s">
        <v>131</v>
      </c>
    </row>
    <row r="197" spans="2:51" s="11" customFormat="1">
      <c r="B197" s="187"/>
      <c r="D197" s="207" t="s">
        <v>141</v>
      </c>
      <c r="E197" s="196" t="s">
        <v>5</v>
      </c>
      <c r="F197" s="208" t="s">
        <v>262</v>
      </c>
      <c r="H197" s="209">
        <v>-8.3390000000000004</v>
      </c>
      <c r="I197" s="192"/>
      <c r="L197" s="187"/>
      <c r="M197" s="193"/>
      <c r="N197" s="194"/>
      <c r="O197" s="194"/>
      <c r="P197" s="194"/>
      <c r="Q197" s="194"/>
      <c r="R197" s="194"/>
      <c r="S197" s="194"/>
      <c r="T197" s="195"/>
      <c r="AT197" s="196" t="s">
        <v>141</v>
      </c>
      <c r="AU197" s="196" t="s">
        <v>84</v>
      </c>
      <c r="AV197" s="11" t="s">
        <v>84</v>
      </c>
      <c r="AW197" s="11" t="s">
        <v>38</v>
      </c>
      <c r="AX197" s="11" t="s">
        <v>74</v>
      </c>
      <c r="AY197" s="196" t="s">
        <v>131</v>
      </c>
    </row>
    <row r="198" spans="2:51" s="14" customFormat="1">
      <c r="B198" s="227"/>
      <c r="D198" s="207" t="s">
        <v>141</v>
      </c>
      <c r="E198" s="228" t="s">
        <v>5</v>
      </c>
      <c r="F198" s="229" t="s">
        <v>232</v>
      </c>
      <c r="H198" s="230">
        <v>33.216000000000001</v>
      </c>
      <c r="I198" s="231"/>
      <c r="L198" s="227"/>
      <c r="M198" s="232"/>
      <c r="N198" s="233"/>
      <c r="O198" s="233"/>
      <c r="P198" s="233"/>
      <c r="Q198" s="233"/>
      <c r="R198" s="233"/>
      <c r="S198" s="233"/>
      <c r="T198" s="234"/>
      <c r="AT198" s="228" t="s">
        <v>141</v>
      </c>
      <c r="AU198" s="228" t="s">
        <v>84</v>
      </c>
      <c r="AV198" s="14" t="s">
        <v>132</v>
      </c>
      <c r="AW198" s="14" t="s">
        <v>38</v>
      </c>
      <c r="AX198" s="14" t="s">
        <v>74</v>
      </c>
      <c r="AY198" s="228" t="s">
        <v>131</v>
      </c>
    </row>
    <row r="199" spans="2:51" s="11" customFormat="1">
      <c r="B199" s="187"/>
      <c r="D199" s="207" t="s">
        <v>141</v>
      </c>
      <c r="E199" s="196" t="s">
        <v>5</v>
      </c>
      <c r="F199" s="208" t="s">
        <v>263</v>
      </c>
      <c r="H199" s="209">
        <v>38.024000000000001</v>
      </c>
      <c r="I199" s="192"/>
      <c r="L199" s="187"/>
      <c r="M199" s="193"/>
      <c r="N199" s="194"/>
      <c r="O199" s="194"/>
      <c r="P199" s="194"/>
      <c r="Q199" s="194"/>
      <c r="R199" s="194"/>
      <c r="S199" s="194"/>
      <c r="T199" s="195"/>
      <c r="AT199" s="196" t="s">
        <v>141</v>
      </c>
      <c r="AU199" s="196" t="s">
        <v>84</v>
      </c>
      <c r="AV199" s="11" t="s">
        <v>84</v>
      </c>
      <c r="AW199" s="11" t="s">
        <v>38</v>
      </c>
      <c r="AX199" s="11" t="s">
        <v>74</v>
      </c>
      <c r="AY199" s="196" t="s">
        <v>131</v>
      </c>
    </row>
    <row r="200" spans="2:51" s="11" customFormat="1">
      <c r="B200" s="187"/>
      <c r="D200" s="207" t="s">
        <v>141</v>
      </c>
      <c r="E200" s="196" t="s">
        <v>5</v>
      </c>
      <c r="F200" s="208" t="s">
        <v>264</v>
      </c>
      <c r="H200" s="209">
        <v>-6.3440000000000003</v>
      </c>
      <c r="I200" s="192"/>
      <c r="L200" s="187"/>
      <c r="M200" s="193"/>
      <c r="N200" s="194"/>
      <c r="O200" s="194"/>
      <c r="P200" s="194"/>
      <c r="Q200" s="194"/>
      <c r="R200" s="194"/>
      <c r="S200" s="194"/>
      <c r="T200" s="195"/>
      <c r="AT200" s="196" t="s">
        <v>141</v>
      </c>
      <c r="AU200" s="196" t="s">
        <v>84</v>
      </c>
      <c r="AV200" s="11" t="s">
        <v>84</v>
      </c>
      <c r="AW200" s="11" t="s">
        <v>38</v>
      </c>
      <c r="AX200" s="11" t="s">
        <v>74</v>
      </c>
      <c r="AY200" s="196" t="s">
        <v>131</v>
      </c>
    </row>
    <row r="201" spans="2:51" s="14" customFormat="1">
      <c r="B201" s="227"/>
      <c r="D201" s="207" t="s">
        <v>141</v>
      </c>
      <c r="E201" s="228" t="s">
        <v>5</v>
      </c>
      <c r="F201" s="229" t="s">
        <v>232</v>
      </c>
      <c r="H201" s="230">
        <v>31.68</v>
      </c>
      <c r="I201" s="231"/>
      <c r="L201" s="227"/>
      <c r="M201" s="232"/>
      <c r="N201" s="233"/>
      <c r="O201" s="233"/>
      <c r="P201" s="233"/>
      <c r="Q201" s="233"/>
      <c r="R201" s="233"/>
      <c r="S201" s="233"/>
      <c r="T201" s="234"/>
      <c r="AT201" s="228" t="s">
        <v>141</v>
      </c>
      <c r="AU201" s="228" t="s">
        <v>84</v>
      </c>
      <c r="AV201" s="14" t="s">
        <v>132</v>
      </c>
      <c r="AW201" s="14" t="s">
        <v>38</v>
      </c>
      <c r="AX201" s="14" t="s">
        <v>74</v>
      </c>
      <c r="AY201" s="228" t="s">
        <v>131</v>
      </c>
    </row>
    <row r="202" spans="2:51" s="11" customFormat="1">
      <c r="B202" s="187"/>
      <c r="D202" s="207" t="s">
        <v>141</v>
      </c>
      <c r="E202" s="196" t="s">
        <v>5</v>
      </c>
      <c r="F202" s="208" t="s">
        <v>265</v>
      </c>
      <c r="H202" s="209">
        <v>27.384</v>
      </c>
      <c r="I202" s="192"/>
      <c r="L202" s="187"/>
      <c r="M202" s="193"/>
      <c r="N202" s="194"/>
      <c r="O202" s="194"/>
      <c r="P202" s="194"/>
      <c r="Q202" s="194"/>
      <c r="R202" s="194"/>
      <c r="S202" s="194"/>
      <c r="T202" s="195"/>
      <c r="AT202" s="196" t="s">
        <v>141</v>
      </c>
      <c r="AU202" s="196" t="s">
        <v>84</v>
      </c>
      <c r="AV202" s="11" t="s">
        <v>84</v>
      </c>
      <c r="AW202" s="11" t="s">
        <v>38</v>
      </c>
      <c r="AX202" s="11" t="s">
        <v>74</v>
      </c>
      <c r="AY202" s="196" t="s">
        <v>131</v>
      </c>
    </row>
    <row r="203" spans="2:51" s="11" customFormat="1">
      <c r="B203" s="187"/>
      <c r="D203" s="207" t="s">
        <v>141</v>
      </c>
      <c r="E203" s="196" t="s">
        <v>5</v>
      </c>
      <c r="F203" s="208" t="s">
        <v>266</v>
      </c>
      <c r="H203" s="209">
        <v>-8.6989999999999998</v>
      </c>
      <c r="I203" s="192"/>
      <c r="L203" s="187"/>
      <c r="M203" s="193"/>
      <c r="N203" s="194"/>
      <c r="O203" s="194"/>
      <c r="P203" s="194"/>
      <c r="Q203" s="194"/>
      <c r="R203" s="194"/>
      <c r="S203" s="194"/>
      <c r="T203" s="195"/>
      <c r="AT203" s="196" t="s">
        <v>141</v>
      </c>
      <c r="AU203" s="196" t="s">
        <v>84</v>
      </c>
      <c r="AV203" s="11" t="s">
        <v>84</v>
      </c>
      <c r="AW203" s="11" t="s">
        <v>38</v>
      </c>
      <c r="AX203" s="11" t="s">
        <v>74</v>
      </c>
      <c r="AY203" s="196" t="s">
        <v>131</v>
      </c>
    </row>
    <row r="204" spans="2:51" s="14" customFormat="1">
      <c r="B204" s="227"/>
      <c r="D204" s="207" t="s">
        <v>141</v>
      </c>
      <c r="E204" s="228" t="s">
        <v>5</v>
      </c>
      <c r="F204" s="229" t="s">
        <v>232</v>
      </c>
      <c r="H204" s="230">
        <v>18.684999999999999</v>
      </c>
      <c r="I204" s="231"/>
      <c r="L204" s="227"/>
      <c r="M204" s="232"/>
      <c r="N204" s="233"/>
      <c r="O204" s="233"/>
      <c r="P204" s="233"/>
      <c r="Q204" s="233"/>
      <c r="R204" s="233"/>
      <c r="S204" s="233"/>
      <c r="T204" s="234"/>
      <c r="AT204" s="228" t="s">
        <v>141</v>
      </c>
      <c r="AU204" s="228" t="s">
        <v>84</v>
      </c>
      <c r="AV204" s="14" t="s">
        <v>132</v>
      </c>
      <c r="AW204" s="14" t="s">
        <v>38</v>
      </c>
      <c r="AX204" s="14" t="s">
        <v>74</v>
      </c>
      <c r="AY204" s="228" t="s">
        <v>131</v>
      </c>
    </row>
    <row r="205" spans="2:51" s="11" customFormat="1">
      <c r="B205" s="187"/>
      <c r="D205" s="207" t="s">
        <v>141</v>
      </c>
      <c r="E205" s="196" t="s">
        <v>5</v>
      </c>
      <c r="F205" s="208" t="s">
        <v>267</v>
      </c>
      <c r="H205" s="209">
        <v>32.256</v>
      </c>
      <c r="I205" s="192"/>
      <c r="L205" s="187"/>
      <c r="M205" s="193"/>
      <c r="N205" s="194"/>
      <c r="O205" s="194"/>
      <c r="P205" s="194"/>
      <c r="Q205" s="194"/>
      <c r="R205" s="194"/>
      <c r="S205" s="194"/>
      <c r="T205" s="195"/>
      <c r="AT205" s="196" t="s">
        <v>141</v>
      </c>
      <c r="AU205" s="196" t="s">
        <v>84</v>
      </c>
      <c r="AV205" s="11" t="s">
        <v>84</v>
      </c>
      <c r="AW205" s="11" t="s">
        <v>38</v>
      </c>
      <c r="AX205" s="11" t="s">
        <v>74</v>
      </c>
      <c r="AY205" s="196" t="s">
        <v>131</v>
      </c>
    </row>
    <row r="206" spans="2:51" s="11" customFormat="1">
      <c r="B206" s="187"/>
      <c r="D206" s="207" t="s">
        <v>141</v>
      </c>
      <c r="E206" s="196" t="s">
        <v>5</v>
      </c>
      <c r="F206" s="208" t="s">
        <v>264</v>
      </c>
      <c r="H206" s="209">
        <v>-6.3440000000000003</v>
      </c>
      <c r="I206" s="192"/>
      <c r="L206" s="187"/>
      <c r="M206" s="193"/>
      <c r="N206" s="194"/>
      <c r="O206" s="194"/>
      <c r="P206" s="194"/>
      <c r="Q206" s="194"/>
      <c r="R206" s="194"/>
      <c r="S206" s="194"/>
      <c r="T206" s="195"/>
      <c r="AT206" s="196" t="s">
        <v>141</v>
      </c>
      <c r="AU206" s="196" t="s">
        <v>84</v>
      </c>
      <c r="AV206" s="11" t="s">
        <v>84</v>
      </c>
      <c r="AW206" s="11" t="s">
        <v>38</v>
      </c>
      <c r="AX206" s="11" t="s">
        <v>74</v>
      </c>
      <c r="AY206" s="196" t="s">
        <v>131</v>
      </c>
    </row>
    <row r="207" spans="2:51" s="14" customFormat="1">
      <c r="B207" s="227"/>
      <c r="D207" s="207" t="s">
        <v>141</v>
      </c>
      <c r="E207" s="228" t="s">
        <v>5</v>
      </c>
      <c r="F207" s="229" t="s">
        <v>232</v>
      </c>
      <c r="H207" s="230">
        <v>25.911999999999999</v>
      </c>
      <c r="I207" s="231"/>
      <c r="L207" s="227"/>
      <c r="M207" s="232"/>
      <c r="N207" s="233"/>
      <c r="O207" s="233"/>
      <c r="P207" s="233"/>
      <c r="Q207" s="233"/>
      <c r="R207" s="233"/>
      <c r="S207" s="233"/>
      <c r="T207" s="234"/>
      <c r="AT207" s="228" t="s">
        <v>141</v>
      </c>
      <c r="AU207" s="228" t="s">
        <v>84</v>
      </c>
      <c r="AV207" s="14" t="s">
        <v>132</v>
      </c>
      <c r="AW207" s="14" t="s">
        <v>38</v>
      </c>
      <c r="AX207" s="14" t="s">
        <v>74</v>
      </c>
      <c r="AY207" s="228" t="s">
        <v>131</v>
      </c>
    </row>
    <row r="208" spans="2:51" s="11" customFormat="1">
      <c r="B208" s="187"/>
      <c r="D208" s="207" t="s">
        <v>141</v>
      </c>
      <c r="E208" s="196" t="s">
        <v>5</v>
      </c>
      <c r="F208" s="208" t="s">
        <v>268</v>
      </c>
      <c r="H208" s="209">
        <v>53.768999999999998</v>
      </c>
      <c r="I208" s="192"/>
      <c r="L208" s="187"/>
      <c r="M208" s="193"/>
      <c r="N208" s="194"/>
      <c r="O208" s="194"/>
      <c r="P208" s="194"/>
      <c r="Q208" s="194"/>
      <c r="R208" s="194"/>
      <c r="S208" s="194"/>
      <c r="T208" s="195"/>
      <c r="AT208" s="196" t="s">
        <v>141</v>
      </c>
      <c r="AU208" s="196" t="s">
        <v>84</v>
      </c>
      <c r="AV208" s="11" t="s">
        <v>84</v>
      </c>
      <c r="AW208" s="11" t="s">
        <v>38</v>
      </c>
      <c r="AX208" s="11" t="s">
        <v>74</v>
      </c>
      <c r="AY208" s="196" t="s">
        <v>131</v>
      </c>
    </row>
    <row r="209" spans="2:51" s="11" customFormat="1">
      <c r="B209" s="187"/>
      <c r="D209" s="207" t="s">
        <v>141</v>
      </c>
      <c r="E209" s="196" t="s">
        <v>5</v>
      </c>
      <c r="F209" s="208" t="s">
        <v>269</v>
      </c>
      <c r="H209" s="209">
        <v>-8.9390000000000001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96" t="s">
        <v>141</v>
      </c>
      <c r="AU209" s="196" t="s">
        <v>84</v>
      </c>
      <c r="AV209" s="11" t="s">
        <v>84</v>
      </c>
      <c r="AW209" s="11" t="s">
        <v>38</v>
      </c>
      <c r="AX209" s="11" t="s">
        <v>74</v>
      </c>
      <c r="AY209" s="196" t="s">
        <v>131</v>
      </c>
    </row>
    <row r="210" spans="2:51" s="14" customFormat="1">
      <c r="B210" s="227"/>
      <c r="D210" s="207" t="s">
        <v>141</v>
      </c>
      <c r="E210" s="228" t="s">
        <v>5</v>
      </c>
      <c r="F210" s="229" t="s">
        <v>232</v>
      </c>
      <c r="H210" s="230">
        <v>44.83</v>
      </c>
      <c r="I210" s="231"/>
      <c r="L210" s="227"/>
      <c r="M210" s="232"/>
      <c r="N210" s="233"/>
      <c r="O210" s="233"/>
      <c r="P210" s="233"/>
      <c r="Q210" s="233"/>
      <c r="R210" s="233"/>
      <c r="S210" s="233"/>
      <c r="T210" s="234"/>
      <c r="AT210" s="228" t="s">
        <v>141</v>
      </c>
      <c r="AU210" s="228" t="s">
        <v>84</v>
      </c>
      <c r="AV210" s="14" t="s">
        <v>132</v>
      </c>
      <c r="AW210" s="14" t="s">
        <v>38</v>
      </c>
      <c r="AX210" s="14" t="s">
        <v>74</v>
      </c>
      <c r="AY210" s="228" t="s">
        <v>131</v>
      </c>
    </row>
    <row r="211" spans="2:51" s="11" customFormat="1">
      <c r="B211" s="187"/>
      <c r="D211" s="207" t="s">
        <v>141</v>
      </c>
      <c r="E211" s="196" t="s">
        <v>5</v>
      </c>
      <c r="F211" s="208" t="s">
        <v>270</v>
      </c>
      <c r="H211" s="209">
        <v>53.656999999999996</v>
      </c>
      <c r="I211" s="192"/>
      <c r="L211" s="187"/>
      <c r="M211" s="193"/>
      <c r="N211" s="194"/>
      <c r="O211" s="194"/>
      <c r="P211" s="194"/>
      <c r="Q211" s="194"/>
      <c r="R211" s="194"/>
      <c r="S211" s="194"/>
      <c r="T211" s="195"/>
      <c r="AT211" s="196" t="s">
        <v>141</v>
      </c>
      <c r="AU211" s="196" t="s">
        <v>84</v>
      </c>
      <c r="AV211" s="11" t="s">
        <v>84</v>
      </c>
      <c r="AW211" s="11" t="s">
        <v>38</v>
      </c>
      <c r="AX211" s="11" t="s">
        <v>74</v>
      </c>
      <c r="AY211" s="196" t="s">
        <v>131</v>
      </c>
    </row>
    <row r="212" spans="2:51" s="11" customFormat="1">
      <c r="B212" s="187"/>
      <c r="D212" s="207" t="s">
        <v>141</v>
      </c>
      <c r="E212" s="196" t="s">
        <v>5</v>
      </c>
      <c r="F212" s="208" t="s">
        <v>269</v>
      </c>
      <c r="H212" s="209">
        <v>-8.9390000000000001</v>
      </c>
      <c r="I212" s="192"/>
      <c r="L212" s="187"/>
      <c r="M212" s="193"/>
      <c r="N212" s="194"/>
      <c r="O212" s="194"/>
      <c r="P212" s="194"/>
      <c r="Q212" s="194"/>
      <c r="R212" s="194"/>
      <c r="S212" s="194"/>
      <c r="T212" s="195"/>
      <c r="AT212" s="196" t="s">
        <v>141</v>
      </c>
      <c r="AU212" s="196" t="s">
        <v>84</v>
      </c>
      <c r="AV212" s="11" t="s">
        <v>84</v>
      </c>
      <c r="AW212" s="11" t="s">
        <v>38</v>
      </c>
      <c r="AX212" s="11" t="s">
        <v>74</v>
      </c>
      <c r="AY212" s="196" t="s">
        <v>131</v>
      </c>
    </row>
    <row r="213" spans="2:51" s="14" customFormat="1">
      <c r="B213" s="227"/>
      <c r="D213" s="207" t="s">
        <v>141</v>
      </c>
      <c r="E213" s="228" t="s">
        <v>5</v>
      </c>
      <c r="F213" s="229" t="s">
        <v>232</v>
      </c>
      <c r="H213" s="230">
        <v>44.718000000000004</v>
      </c>
      <c r="I213" s="231"/>
      <c r="L213" s="227"/>
      <c r="M213" s="232"/>
      <c r="N213" s="233"/>
      <c r="O213" s="233"/>
      <c r="P213" s="233"/>
      <c r="Q213" s="233"/>
      <c r="R213" s="233"/>
      <c r="S213" s="233"/>
      <c r="T213" s="234"/>
      <c r="AT213" s="228" t="s">
        <v>141</v>
      </c>
      <c r="AU213" s="228" t="s">
        <v>84</v>
      </c>
      <c r="AV213" s="14" t="s">
        <v>132</v>
      </c>
      <c r="AW213" s="14" t="s">
        <v>38</v>
      </c>
      <c r="AX213" s="14" t="s">
        <v>74</v>
      </c>
      <c r="AY213" s="228" t="s">
        <v>131</v>
      </c>
    </row>
    <row r="214" spans="2:51" s="11" customFormat="1">
      <c r="B214" s="187"/>
      <c r="D214" s="207" t="s">
        <v>141</v>
      </c>
      <c r="E214" s="196" t="s">
        <v>5</v>
      </c>
      <c r="F214" s="208" t="s">
        <v>271</v>
      </c>
      <c r="H214" s="209">
        <v>46.491</v>
      </c>
      <c r="I214" s="192"/>
      <c r="L214" s="187"/>
      <c r="M214" s="193"/>
      <c r="N214" s="194"/>
      <c r="O214" s="194"/>
      <c r="P214" s="194"/>
      <c r="Q214" s="194"/>
      <c r="R214" s="194"/>
      <c r="S214" s="194"/>
      <c r="T214" s="195"/>
      <c r="AT214" s="196" t="s">
        <v>141</v>
      </c>
      <c r="AU214" s="196" t="s">
        <v>84</v>
      </c>
      <c r="AV214" s="11" t="s">
        <v>84</v>
      </c>
      <c r="AW214" s="11" t="s">
        <v>38</v>
      </c>
      <c r="AX214" s="11" t="s">
        <v>74</v>
      </c>
      <c r="AY214" s="196" t="s">
        <v>131</v>
      </c>
    </row>
    <row r="215" spans="2:51" s="11" customFormat="1">
      <c r="B215" s="187"/>
      <c r="D215" s="207" t="s">
        <v>141</v>
      </c>
      <c r="E215" s="196" t="s">
        <v>5</v>
      </c>
      <c r="F215" s="208" t="s">
        <v>272</v>
      </c>
      <c r="H215" s="209">
        <v>0.16300000000000001</v>
      </c>
      <c r="I215" s="192"/>
      <c r="L215" s="187"/>
      <c r="M215" s="193"/>
      <c r="N215" s="194"/>
      <c r="O215" s="194"/>
      <c r="P215" s="194"/>
      <c r="Q215" s="194"/>
      <c r="R215" s="194"/>
      <c r="S215" s="194"/>
      <c r="T215" s="195"/>
      <c r="AT215" s="196" t="s">
        <v>141</v>
      </c>
      <c r="AU215" s="196" t="s">
        <v>84</v>
      </c>
      <c r="AV215" s="11" t="s">
        <v>84</v>
      </c>
      <c r="AW215" s="11" t="s">
        <v>38</v>
      </c>
      <c r="AX215" s="11" t="s">
        <v>74</v>
      </c>
      <c r="AY215" s="196" t="s">
        <v>131</v>
      </c>
    </row>
    <row r="216" spans="2:51" s="11" customFormat="1">
      <c r="B216" s="187"/>
      <c r="D216" s="207" t="s">
        <v>141</v>
      </c>
      <c r="E216" s="196" t="s">
        <v>5</v>
      </c>
      <c r="F216" s="208" t="s">
        <v>273</v>
      </c>
      <c r="H216" s="209">
        <v>-37.613999999999997</v>
      </c>
      <c r="I216" s="192"/>
      <c r="L216" s="187"/>
      <c r="M216" s="193"/>
      <c r="N216" s="194"/>
      <c r="O216" s="194"/>
      <c r="P216" s="194"/>
      <c r="Q216" s="194"/>
      <c r="R216" s="194"/>
      <c r="S216" s="194"/>
      <c r="T216" s="195"/>
      <c r="AT216" s="196" t="s">
        <v>141</v>
      </c>
      <c r="AU216" s="196" t="s">
        <v>84</v>
      </c>
      <c r="AV216" s="11" t="s">
        <v>84</v>
      </c>
      <c r="AW216" s="11" t="s">
        <v>38</v>
      </c>
      <c r="AX216" s="11" t="s">
        <v>74</v>
      </c>
      <c r="AY216" s="196" t="s">
        <v>131</v>
      </c>
    </row>
    <row r="217" spans="2:51" s="14" customFormat="1">
      <c r="B217" s="227"/>
      <c r="D217" s="207" t="s">
        <v>141</v>
      </c>
      <c r="E217" s="228" t="s">
        <v>5</v>
      </c>
      <c r="F217" s="229" t="s">
        <v>232</v>
      </c>
      <c r="H217" s="230">
        <v>9.0399999999999991</v>
      </c>
      <c r="I217" s="231"/>
      <c r="L217" s="227"/>
      <c r="M217" s="232"/>
      <c r="N217" s="233"/>
      <c r="O217" s="233"/>
      <c r="P217" s="233"/>
      <c r="Q217" s="233"/>
      <c r="R217" s="233"/>
      <c r="S217" s="233"/>
      <c r="T217" s="234"/>
      <c r="AT217" s="228" t="s">
        <v>141</v>
      </c>
      <c r="AU217" s="228" t="s">
        <v>84</v>
      </c>
      <c r="AV217" s="14" t="s">
        <v>132</v>
      </c>
      <c r="AW217" s="14" t="s">
        <v>38</v>
      </c>
      <c r="AX217" s="14" t="s">
        <v>74</v>
      </c>
      <c r="AY217" s="228" t="s">
        <v>131</v>
      </c>
    </row>
    <row r="218" spans="2:51" s="11" customFormat="1" ht="27">
      <c r="B218" s="187"/>
      <c r="D218" s="207" t="s">
        <v>141</v>
      </c>
      <c r="E218" s="196" t="s">
        <v>5</v>
      </c>
      <c r="F218" s="208" t="s">
        <v>274</v>
      </c>
      <c r="H218" s="209">
        <v>19.718</v>
      </c>
      <c r="I218" s="192"/>
      <c r="L218" s="187"/>
      <c r="M218" s="193"/>
      <c r="N218" s="194"/>
      <c r="O218" s="194"/>
      <c r="P218" s="194"/>
      <c r="Q218" s="194"/>
      <c r="R218" s="194"/>
      <c r="S218" s="194"/>
      <c r="T218" s="195"/>
      <c r="AT218" s="196" t="s">
        <v>141</v>
      </c>
      <c r="AU218" s="196" t="s">
        <v>84</v>
      </c>
      <c r="AV218" s="11" t="s">
        <v>84</v>
      </c>
      <c r="AW218" s="11" t="s">
        <v>38</v>
      </c>
      <c r="AX218" s="11" t="s">
        <v>74</v>
      </c>
      <c r="AY218" s="196" t="s">
        <v>131</v>
      </c>
    </row>
    <row r="219" spans="2:51" s="14" customFormat="1">
      <c r="B219" s="227"/>
      <c r="D219" s="207" t="s">
        <v>141</v>
      </c>
      <c r="E219" s="228" t="s">
        <v>5</v>
      </c>
      <c r="F219" s="229" t="s">
        <v>232</v>
      </c>
      <c r="H219" s="230">
        <v>19.718</v>
      </c>
      <c r="I219" s="231"/>
      <c r="L219" s="227"/>
      <c r="M219" s="232"/>
      <c r="N219" s="233"/>
      <c r="O219" s="233"/>
      <c r="P219" s="233"/>
      <c r="Q219" s="233"/>
      <c r="R219" s="233"/>
      <c r="S219" s="233"/>
      <c r="T219" s="234"/>
      <c r="AT219" s="228" t="s">
        <v>141</v>
      </c>
      <c r="AU219" s="228" t="s">
        <v>84</v>
      </c>
      <c r="AV219" s="14" t="s">
        <v>132</v>
      </c>
      <c r="AW219" s="14" t="s">
        <v>38</v>
      </c>
      <c r="AX219" s="14" t="s">
        <v>74</v>
      </c>
      <c r="AY219" s="228" t="s">
        <v>131</v>
      </c>
    </row>
    <row r="220" spans="2:51" s="11" customFormat="1">
      <c r="B220" s="187"/>
      <c r="D220" s="207" t="s">
        <v>141</v>
      </c>
      <c r="E220" s="196" t="s">
        <v>5</v>
      </c>
      <c r="F220" s="208" t="s">
        <v>275</v>
      </c>
      <c r="H220" s="209">
        <v>9.7100000000000009</v>
      </c>
      <c r="I220" s="192"/>
      <c r="L220" s="187"/>
      <c r="M220" s="193"/>
      <c r="N220" s="194"/>
      <c r="O220" s="194"/>
      <c r="P220" s="194"/>
      <c r="Q220" s="194"/>
      <c r="R220" s="194"/>
      <c r="S220" s="194"/>
      <c r="T220" s="195"/>
      <c r="AT220" s="196" t="s">
        <v>141</v>
      </c>
      <c r="AU220" s="196" t="s">
        <v>84</v>
      </c>
      <c r="AV220" s="11" t="s">
        <v>84</v>
      </c>
      <c r="AW220" s="11" t="s">
        <v>38</v>
      </c>
      <c r="AX220" s="11" t="s">
        <v>74</v>
      </c>
      <c r="AY220" s="196" t="s">
        <v>131</v>
      </c>
    </row>
    <row r="221" spans="2:51" s="14" customFormat="1">
      <c r="B221" s="227"/>
      <c r="D221" s="207" t="s">
        <v>141</v>
      </c>
      <c r="E221" s="228" t="s">
        <v>5</v>
      </c>
      <c r="F221" s="229" t="s">
        <v>232</v>
      </c>
      <c r="H221" s="230">
        <v>9.7100000000000009</v>
      </c>
      <c r="I221" s="231"/>
      <c r="L221" s="227"/>
      <c r="M221" s="232"/>
      <c r="N221" s="233"/>
      <c r="O221" s="233"/>
      <c r="P221" s="233"/>
      <c r="Q221" s="233"/>
      <c r="R221" s="233"/>
      <c r="S221" s="233"/>
      <c r="T221" s="234"/>
      <c r="AT221" s="228" t="s">
        <v>141</v>
      </c>
      <c r="AU221" s="228" t="s">
        <v>84</v>
      </c>
      <c r="AV221" s="14" t="s">
        <v>132</v>
      </c>
      <c r="AW221" s="14" t="s">
        <v>38</v>
      </c>
      <c r="AX221" s="14" t="s">
        <v>74</v>
      </c>
      <c r="AY221" s="228" t="s">
        <v>131</v>
      </c>
    </row>
    <row r="222" spans="2:51" s="11" customFormat="1">
      <c r="B222" s="187"/>
      <c r="D222" s="207" t="s">
        <v>141</v>
      </c>
      <c r="E222" s="196" t="s">
        <v>5</v>
      </c>
      <c r="F222" s="208" t="s">
        <v>276</v>
      </c>
      <c r="H222" s="209">
        <v>41.555</v>
      </c>
      <c r="I222" s="192"/>
      <c r="L222" s="187"/>
      <c r="M222" s="193"/>
      <c r="N222" s="194"/>
      <c r="O222" s="194"/>
      <c r="P222" s="194"/>
      <c r="Q222" s="194"/>
      <c r="R222" s="194"/>
      <c r="S222" s="194"/>
      <c r="T222" s="195"/>
      <c r="AT222" s="196" t="s">
        <v>141</v>
      </c>
      <c r="AU222" s="196" t="s">
        <v>84</v>
      </c>
      <c r="AV222" s="11" t="s">
        <v>84</v>
      </c>
      <c r="AW222" s="11" t="s">
        <v>38</v>
      </c>
      <c r="AX222" s="11" t="s">
        <v>74</v>
      </c>
      <c r="AY222" s="196" t="s">
        <v>131</v>
      </c>
    </row>
    <row r="223" spans="2:51" s="11" customFormat="1">
      <c r="B223" s="187"/>
      <c r="D223" s="207" t="s">
        <v>141</v>
      </c>
      <c r="E223" s="196" t="s">
        <v>5</v>
      </c>
      <c r="F223" s="208" t="s">
        <v>262</v>
      </c>
      <c r="H223" s="209">
        <v>-8.3390000000000004</v>
      </c>
      <c r="I223" s="192"/>
      <c r="L223" s="187"/>
      <c r="M223" s="193"/>
      <c r="N223" s="194"/>
      <c r="O223" s="194"/>
      <c r="P223" s="194"/>
      <c r="Q223" s="194"/>
      <c r="R223" s="194"/>
      <c r="S223" s="194"/>
      <c r="T223" s="195"/>
      <c r="AT223" s="196" t="s">
        <v>141</v>
      </c>
      <c r="AU223" s="196" t="s">
        <v>84</v>
      </c>
      <c r="AV223" s="11" t="s">
        <v>84</v>
      </c>
      <c r="AW223" s="11" t="s">
        <v>38</v>
      </c>
      <c r="AX223" s="11" t="s">
        <v>74</v>
      </c>
      <c r="AY223" s="196" t="s">
        <v>131</v>
      </c>
    </row>
    <row r="224" spans="2:51" s="14" customFormat="1">
      <c r="B224" s="227"/>
      <c r="D224" s="207" t="s">
        <v>141</v>
      </c>
      <c r="E224" s="228" t="s">
        <v>5</v>
      </c>
      <c r="F224" s="229" t="s">
        <v>232</v>
      </c>
      <c r="H224" s="230">
        <v>33.216000000000001</v>
      </c>
      <c r="I224" s="231"/>
      <c r="L224" s="227"/>
      <c r="M224" s="232"/>
      <c r="N224" s="233"/>
      <c r="O224" s="233"/>
      <c r="P224" s="233"/>
      <c r="Q224" s="233"/>
      <c r="R224" s="233"/>
      <c r="S224" s="233"/>
      <c r="T224" s="234"/>
      <c r="AT224" s="228" t="s">
        <v>141</v>
      </c>
      <c r="AU224" s="228" t="s">
        <v>84</v>
      </c>
      <c r="AV224" s="14" t="s">
        <v>132</v>
      </c>
      <c r="AW224" s="14" t="s">
        <v>38</v>
      </c>
      <c r="AX224" s="14" t="s">
        <v>74</v>
      </c>
      <c r="AY224" s="228" t="s">
        <v>131</v>
      </c>
    </row>
    <row r="225" spans="2:51" s="11" customFormat="1">
      <c r="B225" s="187"/>
      <c r="D225" s="207" t="s">
        <v>141</v>
      </c>
      <c r="E225" s="196" t="s">
        <v>5</v>
      </c>
      <c r="F225" s="208" t="s">
        <v>277</v>
      </c>
      <c r="H225" s="209">
        <v>43.234999999999999</v>
      </c>
      <c r="I225" s="192"/>
      <c r="L225" s="187"/>
      <c r="M225" s="193"/>
      <c r="N225" s="194"/>
      <c r="O225" s="194"/>
      <c r="P225" s="194"/>
      <c r="Q225" s="194"/>
      <c r="R225" s="194"/>
      <c r="S225" s="194"/>
      <c r="T225" s="195"/>
      <c r="AT225" s="196" t="s">
        <v>141</v>
      </c>
      <c r="AU225" s="196" t="s">
        <v>84</v>
      </c>
      <c r="AV225" s="11" t="s">
        <v>84</v>
      </c>
      <c r="AW225" s="11" t="s">
        <v>38</v>
      </c>
      <c r="AX225" s="11" t="s">
        <v>74</v>
      </c>
      <c r="AY225" s="196" t="s">
        <v>131</v>
      </c>
    </row>
    <row r="226" spans="2:51" s="11" customFormat="1">
      <c r="B226" s="187"/>
      <c r="D226" s="207" t="s">
        <v>141</v>
      </c>
      <c r="E226" s="196" t="s">
        <v>5</v>
      </c>
      <c r="F226" s="208" t="s">
        <v>262</v>
      </c>
      <c r="H226" s="209">
        <v>-8.3390000000000004</v>
      </c>
      <c r="I226" s="192"/>
      <c r="L226" s="187"/>
      <c r="M226" s="193"/>
      <c r="N226" s="194"/>
      <c r="O226" s="194"/>
      <c r="P226" s="194"/>
      <c r="Q226" s="194"/>
      <c r="R226" s="194"/>
      <c r="S226" s="194"/>
      <c r="T226" s="195"/>
      <c r="AT226" s="196" t="s">
        <v>141</v>
      </c>
      <c r="AU226" s="196" t="s">
        <v>84</v>
      </c>
      <c r="AV226" s="11" t="s">
        <v>84</v>
      </c>
      <c r="AW226" s="11" t="s">
        <v>38</v>
      </c>
      <c r="AX226" s="11" t="s">
        <v>74</v>
      </c>
      <c r="AY226" s="196" t="s">
        <v>131</v>
      </c>
    </row>
    <row r="227" spans="2:51" s="14" customFormat="1">
      <c r="B227" s="227"/>
      <c r="D227" s="207" t="s">
        <v>141</v>
      </c>
      <c r="E227" s="228" t="s">
        <v>5</v>
      </c>
      <c r="F227" s="229" t="s">
        <v>232</v>
      </c>
      <c r="H227" s="230">
        <v>34.896000000000001</v>
      </c>
      <c r="I227" s="231"/>
      <c r="L227" s="227"/>
      <c r="M227" s="232"/>
      <c r="N227" s="233"/>
      <c r="O227" s="233"/>
      <c r="P227" s="233"/>
      <c r="Q227" s="233"/>
      <c r="R227" s="233"/>
      <c r="S227" s="233"/>
      <c r="T227" s="234"/>
      <c r="AT227" s="228" t="s">
        <v>141</v>
      </c>
      <c r="AU227" s="228" t="s">
        <v>84</v>
      </c>
      <c r="AV227" s="14" t="s">
        <v>132</v>
      </c>
      <c r="AW227" s="14" t="s">
        <v>38</v>
      </c>
      <c r="AX227" s="14" t="s">
        <v>74</v>
      </c>
      <c r="AY227" s="228" t="s">
        <v>131</v>
      </c>
    </row>
    <row r="228" spans="2:51" s="11" customFormat="1">
      <c r="B228" s="187"/>
      <c r="D228" s="207" t="s">
        <v>141</v>
      </c>
      <c r="E228" s="196" t="s">
        <v>5</v>
      </c>
      <c r="F228" s="208" t="s">
        <v>278</v>
      </c>
      <c r="H228" s="209">
        <v>43.234999999999999</v>
      </c>
      <c r="I228" s="192"/>
      <c r="L228" s="187"/>
      <c r="M228" s="193"/>
      <c r="N228" s="194"/>
      <c r="O228" s="194"/>
      <c r="P228" s="194"/>
      <c r="Q228" s="194"/>
      <c r="R228" s="194"/>
      <c r="S228" s="194"/>
      <c r="T228" s="195"/>
      <c r="AT228" s="196" t="s">
        <v>141</v>
      </c>
      <c r="AU228" s="196" t="s">
        <v>84</v>
      </c>
      <c r="AV228" s="11" t="s">
        <v>84</v>
      </c>
      <c r="AW228" s="11" t="s">
        <v>38</v>
      </c>
      <c r="AX228" s="11" t="s">
        <v>74</v>
      </c>
      <c r="AY228" s="196" t="s">
        <v>131</v>
      </c>
    </row>
    <row r="229" spans="2:51" s="11" customFormat="1">
      <c r="B229" s="187"/>
      <c r="D229" s="207" t="s">
        <v>141</v>
      </c>
      <c r="E229" s="196" t="s">
        <v>5</v>
      </c>
      <c r="F229" s="208" t="s">
        <v>262</v>
      </c>
      <c r="H229" s="209">
        <v>-8.3390000000000004</v>
      </c>
      <c r="I229" s="192"/>
      <c r="L229" s="187"/>
      <c r="M229" s="193"/>
      <c r="N229" s="194"/>
      <c r="O229" s="194"/>
      <c r="P229" s="194"/>
      <c r="Q229" s="194"/>
      <c r="R229" s="194"/>
      <c r="S229" s="194"/>
      <c r="T229" s="195"/>
      <c r="AT229" s="196" t="s">
        <v>141</v>
      </c>
      <c r="AU229" s="196" t="s">
        <v>84</v>
      </c>
      <c r="AV229" s="11" t="s">
        <v>84</v>
      </c>
      <c r="AW229" s="11" t="s">
        <v>38</v>
      </c>
      <c r="AX229" s="11" t="s">
        <v>74</v>
      </c>
      <c r="AY229" s="196" t="s">
        <v>131</v>
      </c>
    </row>
    <row r="230" spans="2:51" s="14" customFormat="1">
      <c r="B230" s="227"/>
      <c r="D230" s="207" t="s">
        <v>141</v>
      </c>
      <c r="E230" s="228" t="s">
        <v>5</v>
      </c>
      <c r="F230" s="229" t="s">
        <v>232</v>
      </c>
      <c r="H230" s="230">
        <v>34.896000000000001</v>
      </c>
      <c r="I230" s="231"/>
      <c r="L230" s="227"/>
      <c r="M230" s="232"/>
      <c r="N230" s="233"/>
      <c r="O230" s="233"/>
      <c r="P230" s="233"/>
      <c r="Q230" s="233"/>
      <c r="R230" s="233"/>
      <c r="S230" s="233"/>
      <c r="T230" s="234"/>
      <c r="AT230" s="228" t="s">
        <v>141</v>
      </c>
      <c r="AU230" s="228" t="s">
        <v>84</v>
      </c>
      <c r="AV230" s="14" t="s">
        <v>132</v>
      </c>
      <c r="AW230" s="14" t="s">
        <v>38</v>
      </c>
      <c r="AX230" s="14" t="s">
        <v>74</v>
      </c>
      <c r="AY230" s="228" t="s">
        <v>131</v>
      </c>
    </row>
    <row r="231" spans="2:51" s="11" customFormat="1">
      <c r="B231" s="187"/>
      <c r="D231" s="207" t="s">
        <v>141</v>
      </c>
      <c r="E231" s="196" t="s">
        <v>5</v>
      </c>
      <c r="F231" s="208" t="s">
        <v>279</v>
      </c>
      <c r="H231" s="209">
        <v>43.347000000000001</v>
      </c>
      <c r="I231" s="192"/>
      <c r="L231" s="187"/>
      <c r="M231" s="193"/>
      <c r="N231" s="194"/>
      <c r="O231" s="194"/>
      <c r="P231" s="194"/>
      <c r="Q231" s="194"/>
      <c r="R231" s="194"/>
      <c r="S231" s="194"/>
      <c r="T231" s="195"/>
      <c r="AT231" s="196" t="s">
        <v>141</v>
      </c>
      <c r="AU231" s="196" t="s">
        <v>84</v>
      </c>
      <c r="AV231" s="11" t="s">
        <v>84</v>
      </c>
      <c r="AW231" s="11" t="s">
        <v>38</v>
      </c>
      <c r="AX231" s="11" t="s">
        <v>74</v>
      </c>
      <c r="AY231" s="196" t="s">
        <v>131</v>
      </c>
    </row>
    <row r="232" spans="2:51" s="11" customFormat="1">
      <c r="B232" s="187"/>
      <c r="D232" s="207" t="s">
        <v>141</v>
      </c>
      <c r="E232" s="196" t="s">
        <v>5</v>
      </c>
      <c r="F232" s="208" t="s">
        <v>252</v>
      </c>
      <c r="H232" s="209">
        <v>-3.7490000000000001</v>
      </c>
      <c r="I232" s="192"/>
      <c r="L232" s="187"/>
      <c r="M232" s="193"/>
      <c r="N232" s="194"/>
      <c r="O232" s="194"/>
      <c r="P232" s="194"/>
      <c r="Q232" s="194"/>
      <c r="R232" s="194"/>
      <c r="S232" s="194"/>
      <c r="T232" s="195"/>
      <c r="AT232" s="196" t="s">
        <v>141</v>
      </c>
      <c r="AU232" s="196" t="s">
        <v>84</v>
      </c>
      <c r="AV232" s="11" t="s">
        <v>84</v>
      </c>
      <c r="AW232" s="11" t="s">
        <v>38</v>
      </c>
      <c r="AX232" s="11" t="s">
        <v>74</v>
      </c>
      <c r="AY232" s="196" t="s">
        <v>131</v>
      </c>
    </row>
    <row r="233" spans="2:51" s="14" customFormat="1">
      <c r="B233" s="227"/>
      <c r="D233" s="207" t="s">
        <v>141</v>
      </c>
      <c r="E233" s="228" t="s">
        <v>5</v>
      </c>
      <c r="F233" s="229" t="s">
        <v>232</v>
      </c>
      <c r="H233" s="230">
        <v>39.597999999999999</v>
      </c>
      <c r="I233" s="231"/>
      <c r="L233" s="227"/>
      <c r="M233" s="232"/>
      <c r="N233" s="233"/>
      <c r="O233" s="233"/>
      <c r="P233" s="233"/>
      <c r="Q233" s="233"/>
      <c r="R233" s="233"/>
      <c r="S233" s="233"/>
      <c r="T233" s="234"/>
      <c r="AT233" s="228" t="s">
        <v>141</v>
      </c>
      <c r="AU233" s="228" t="s">
        <v>84</v>
      </c>
      <c r="AV233" s="14" t="s">
        <v>132</v>
      </c>
      <c r="AW233" s="14" t="s">
        <v>38</v>
      </c>
      <c r="AX233" s="14" t="s">
        <v>74</v>
      </c>
      <c r="AY233" s="228" t="s">
        <v>131</v>
      </c>
    </row>
    <row r="234" spans="2:51" s="11" customFormat="1">
      <c r="B234" s="187"/>
      <c r="D234" s="207" t="s">
        <v>141</v>
      </c>
      <c r="E234" s="196" t="s">
        <v>5</v>
      </c>
      <c r="F234" s="208" t="s">
        <v>280</v>
      </c>
      <c r="H234" s="209">
        <v>12.576000000000001</v>
      </c>
      <c r="I234" s="192"/>
      <c r="L234" s="187"/>
      <c r="M234" s="193"/>
      <c r="N234" s="194"/>
      <c r="O234" s="194"/>
      <c r="P234" s="194"/>
      <c r="Q234" s="194"/>
      <c r="R234" s="194"/>
      <c r="S234" s="194"/>
      <c r="T234" s="195"/>
      <c r="AT234" s="196" t="s">
        <v>141</v>
      </c>
      <c r="AU234" s="196" t="s">
        <v>84</v>
      </c>
      <c r="AV234" s="11" t="s">
        <v>84</v>
      </c>
      <c r="AW234" s="11" t="s">
        <v>38</v>
      </c>
      <c r="AX234" s="11" t="s">
        <v>74</v>
      </c>
      <c r="AY234" s="196" t="s">
        <v>131</v>
      </c>
    </row>
    <row r="235" spans="2:51" s="11" customFormat="1">
      <c r="B235" s="187"/>
      <c r="D235" s="207" t="s">
        <v>141</v>
      </c>
      <c r="E235" s="196" t="s">
        <v>5</v>
      </c>
      <c r="F235" s="208" t="s">
        <v>281</v>
      </c>
      <c r="H235" s="209">
        <v>50.598999999999997</v>
      </c>
      <c r="I235" s="192"/>
      <c r="L235" s="187"/>
      <c r="M235" s="193"/>
      <c r="N235" s="194"/>
      <c r="O235" s="194"/>
      <c r="P235" s="194"/>
      <c r="Q235" s="194"/>
      <c r="R235" s="194"/>
      <c r="S235" s="194"/>
      <c r="T235" s="195"/>
      <c r="AT235" s="196" t="s">
        <v>141</v>
      </c>
      <c r="AU235" s="196" t="s">
        <v>84</v>
      </c>
      <c r="AV235" s="11" t="s">
        <v>84</v>
      </c>
      <c r="AW235" s="11" t="s">
        <v>38</v>
      </c>
      <c r="AX235" s="11" t="s">
        <v>74</v>
      </c>
      <c r="AY235" s="196" t="s">
        <v>131</v>
      </c>
    </row>
    <row r="236" spans="2:51" s="11" customFormat="1">
      <c r="B236" s="187"/>
      <c r="D236" s="207" t="s">
        <v>141</v>
      </c>
      <c r="E236" s="196" t="s">
        <v>5</v>
      </c>
      <c r="F236" s="208" t="s">
        <v>282</v>
      </c>
      <c r="H236" s="209">
        <v>-24.7</v>
      </c>
      <c r="I236" s="192"/>
      <c r="L236" s="187"/>
      <c r="M236" s="193"/>
      <c r="N236" s="194"/>
      <c r="O236" s="194"/>
      <c r="P236" s="194"/>
      <c r="Q236" s="194"/>
      <c r="R236" s="194"/>
      <c r="S236" s="194"/>
      <c r="T236" s="195"/>
      <c r="AT236" s="196" t="s">
        <v>141</v>
      </c>
      <c r="AU236" s="196" t="s">
        <v>84</v>
      </c>
      <c r="AV236" s="11" t="s">
        <v>84</v>
      </c>
      <c r="AW236" s="11" t="s">
        <v>38</v>
      </c>
      <c r="AX236" s="11" t="s">
        <v>74</v>
      </c>
      <c r="AY236" s="196" t="s">
        <v>131</v>
      </c>
    </row>
    <row r="237" spans="2:51" s="14" customFormat="1">
      <c r="B237" s="227"/>
      <c r="D237" s="207" t="s">
        <v>141</v>
      </c>
      <c r="E237" s="228" t="s">
        <v>5</v>
      </c>
      <c r="F237" s="229" t="s">
        <v>232</v>
      </c>
      <c r="H237" s="230">
        <v>38.475000000000001</v>
      </c>
      <c r="I237" s="231"/>
      <c r="L237" s="227"/>
      <c r="M237" s="232"/>
      <c r="N237" s="233"/>
      <c r="O237" s="233"/>
      <c r="P237" s="233"/>
      <c r="Q237" s="233"/>
      <c r="R237" s="233"/>
      <c r="S237" s="233"/>
      <c r="T237" s="234"/>
      <c r="AT237" s="228" t="s">
        <v>141</v>
      </c>
      <c r="AU237" s="228" t="s">
        <v>84</v>
      </c>
      <c r="AV237" s="14" t="s">
        <v>132</v>
      </c>
      <c r="AW237" s="14" t="s">
        <v>38</v>
      </c>
      <c r="AX237" s="14" t="s">
        <v>74</v>
      </c>
      <c r="AY237" s="228" t="s">
        <v>131</v>
      </c>
    </row>
    <row r="238" spans="2:51" s="11" customFormat="1">
      <c r="B238" s="187"/>
      <c r="D238" s="207" t="s">
        <v>141</v>
      </c>
      <c r="E238" s="196" t="s">
        <v>5</v>
      </c>
      <c r="F238" s="208" t="s">
        <v>283</v>
      </c>
      <c r="H238" s="209">
        <v>43.122999999999998</v>
      </c>
      <c r="I238" s="192"/>
      <c r="L238" s="187"/>
      <c r="M238" s="193"/>
      <c r="N238" s="194"/>
      <c r="O238" s="194"/>
      <c r="P238" s="194"/>
      <c r="Q238" s="194"/>
      <c r="R238" s="194"/>
      <c r="S238" s="194"/>
      <c r="T238" s="195"/>
      <c r="AT238" s="196" t="s">
        <v>141</v>
      </c>
      <c r="AU238" s="196" t="s">
        <v>84</v>
      </c>
      <c r="AV238" s="11" t="s">
        <v>84</v>
      </c>
      <c r="AW238" s="11" t="s">
        <v>38</v>
      </c>
      <c r="AX238" s="11" t="s">
        <v>74</v>
      </c>
      <c r="AY238" s="196" t="s">
        <v>131</v>
      </c>
    </row>
    <row r="239" spans="2:51" s="11" customFormat="1">
      <c r="B239" s="187"/>
      <c r="D239" s="207" t="s">
        <v>141</v>
      </c>
      <c r="E239" s="196" t="s">
        <v>5</v>
      </c>
      <c r="F239" s="208" t="s">
        <v>252</v>
      </c>
      <c r="H239" s="209">
        <v>-3.7490000000000001</v>
      </c>
      <c r="I239" s="192"/>
      <c r="L239" s="187"/>
      <c r="M239" s="193"/>
      <c r="N239" s="194"/>
      <c r="O239" s="194"/>
      <c r="P239" s="194"/>
      <c r="Q239" s="194"/>
      <c r="R239" s="194"/>
      <c r="S239" s="194"/>
      <c r="T239" s="195"/>
      <c r="AT239" s="196" t="s">
        <v>141</v>
      </c>
      <c r="AU239" s="196" t="s">
        <v>84</v>
      </c>
      <c r="AV239" s="11" t="s">
        <v>84</v>
      </c>
      <c r="AW239" s="11" t="s">
        <v>38</v>
      </c>
      <c r="AX239" s="11" t="s">
        <v>74</v>
      </c>
      <c r="AY239" s="196" t="s">
        <v>131</v>
      </c>
    </row>
    <row r="240" spans="2:51" s="14" customFormat="1">
      <c r="B240" s="227"/>
      <c r="D240" s="207" t="s">
        <v>141</v>
      </c>
      <c r="E240" s="228" t="s">
        <v>5</v>
      </c>
      <c r="F240" s="229" t="s">
        <v>232</v>
      </c>
      <c r="H240" s="230">
        <v>39.374000000000002</v>
      </c>
      <c r="I240" s="231"/>
      <c r="L240" s="227"/>
      <c r="M240" s="232"/>
      <c r="N240" s="233"/>
      <c r="O240" s="233"/>
      <c r="P240" s="233"/>
      <c r="Q240" s="233"/>
      <c r="R240" s="233"/>
      <c r="S240" s="233"/>
      <c r="T240" s="234"/>
      <c r="AT240" s="228" t="s">
        <v>141</v>
      </c>
      <c r="AU240" s="228" t="s">
        <v>84</v>
      </c>
      <c r="AV240" s="14" t="s">
        <v>132</v>
      </c>
      <c r="AW240" s="14" t="s">
        <v>38</v>
      </c>
      <c r="AX240" s="14" t="s">
        <v>74</v>
      </c>
      <c r="AY240" s="228" t="s">
        <v>131</v>
      </c>
    </row>
    <row r="241" spans="2:65" s="11" customFormat="1">
      <c r="B241" s="187"/>
      <c r="D241" s="207" t="s">
        <v>141</v>
      </c>
      <c r="E241" s="196" t="s">
        <v>5</v>
      </c>
      <c r="F241" s="208" t="s">
        <v>284</v>
      </c>
      <c r="H241" s="209">
        <v>141.54400000000001</v>
      </c>
      <c r="I241" s="192"/>
      <c r="L241" s="187"/>
      <c r="M241" s="193"/>
      <c r="N241" s="194"/>
      <c r="O241" s="194"/>
      <c r="P241" s="194"/>
      <c r="Q241" s="194"/>
      <c r="R241" s="194"/>
      <c r="S241" s="194"/>
      <c r="T241" s="195"/>
      <c r="AT241" s="196" t="s">
        <v>141</v>
      </c>
      <c r="AU241" s="196" t="s">
        <v>84</v>
      </c>
      <c r="AV241" s="11" t="s">
        <v>84</v>
      </c>
      <c r="AW241" s="11" t="s">
        <v>38</v>
      </c>
      <c r="AX241" s="11" t="s">
        <v>74</v>
      </c>
      <c r="AY241" s="196" t="s">
        <v>131</v>
      </c>
    </row>
    <row r="242" spans="2:65" s="11" customFormat="1">
      <c r="B242" s="187"/>
      <c r="D242" s="207" t="s">
        <v>141</v>
      </c>
      <c r="E242" s="196" t="s">
        <v>5</v>
      </c>
      <c r="F242" s="208" t="s">
        <v>285</v>
      </c>
      <c r="H242" s="209">
        <v>-40.555999999999997</v>
      </c>
      <c r="I242" s="192"/>
      <c r="L242" s="187"/>
      <c r="M242" s="193"/>
      <c r="N242" s="194"/>
      <c r="O242" s="194"/>
      <c r="P242" s="194"/>
      <c r="Q242" s="194"/>
      <c r="R242" s="194"/>
      <c r="S242" s="194"/>
      <c r="T242" s="195"/>
      <c r="AT242" s="196" t="s">
        <v>141</v>
      </c>
      <c r="AU242" s="196" t="s">
        <v>84</v>
      </c>
      <c r="AV242" s="11" t="s">
        <v>84</v>
      </c>
      <c r="AW242" s="11" t="s">
        <v>38</v>
      </c>
      <c r="AX242" s="11" t="s">
        <v>74</v>
      </c>
      <c r="AY242" s="196" t="s">
        <v>131</v>
      </c>
    </row>
    <row r="243" spans="2:65" s="11" customFormat="1">
      <c r="B243" s="187"/>
      <c r="D243" s="207" t="s">
        <v>141</v>
      </c>
      <c r="E243" s="196" t="s">
        <v>5</v>
      </c>
      <c r="F243" s="208" t="s">
        <v>286</v>
      </c>
      <c r="H243" s="209">
        <v>17.204000000000001</v>
      </c>
      <c r="I243" s="192"/>
      <c r="L243" s="187"/>
      <c r="M243" s="193"/>
      <c r="N243" s="194"/>
      <c r="O243" s="194"/>
      <c r="P243" s="194"/>
      <c r="Q243" s="194"/>
      <c r="R243" s="194"/>
      <c r="S243" s="194"/>
      <c r="T243" s="195"/>
      <c r="AT243" s="196" t="s">
        <v>141</v>
      </c>
      <c r="AU243" s="196" t="s">
        <v>84</v>
      </c>
      <c r="AV243" s="11" t="s">
        <v>84</v>
      </c>
      <c r="AW243" s="11" t="s">
        <v>38</v>
      </c>
      <c r="AX243" s="11" t="s">
        <v>74</v>
      </c>
      <c r="AY243" s="196" t="s">
        <v>131</v>
      </c>
    </row>
    <row r="244" spans="2:65" s="11" customFormat="1">
      <c r="B244" s="187"/>
      <c r="D244" s="207" t="s">
        <v>141</v>
      </c>
      <c r="E244" s="196" t="s">
        <v>5</v>
      </c>
      <c r="F244" s="208" t="s">
        <v>287</v>
      </c>
      <c r="H244" s="209">
        <v>9.69</v>
      </c>
      <c r="I244" s="192"/>
      <c r="L244" s="187"/>
      <c r="M244" s="193"/>
      <c r="N244" s="194"/>
      <c r="O244" s="194"/>
      <c r="P244" s="194"/>
      <c r="Q244" s="194"/>
      <c r="R244" s="194"/>
      <c r="S244" s="194"/>
      <c r="T244" s="195"/>
      <c r="AT244" s="196" t="s">
        <v>141</v>
      </c>
      <c r="AU244" s="196" t="s">
        <v>84</v>
      </c>
      <c r="AV244" s="11" t="s">
        <v>84</v>
      </c>
      <c r="AW244" s="11" t="s">
        <v>38</v>
      </c>
      <c r="AX244" s="11" t="s">
        <v>74</v>
      </c>
      <c r="AY244" s="196" t="s">
        <v>131</v>
      </c>
    </row>
    <row r="245" spans="2:65" s="14" customFormat="1">
      <c r="B245" s="227"/>
      <c r="D245" s="207" t="s">
        <v>141</v>
      </c>
      <c r="E245" s="228" t="s">
        <v>5</v>
      </c>
      <c r="F245" s="229" t="s">
        <v>232</v>
      </c>
      <c r="H245" s="230">
        <v>127.88200000000001</v>
      </c>
      <c r="I245" s="231"/>
      <c r="L245" s="227"/>
      <c r="M245" s="232"/>
      <c r="N245" s="233"/>
      <c r="O245" s="233"/>
      <c r="P245" s="233"/>
      <c r="Q245" s="233"/>
      <c r="R245" s="233"/>
      <c r="S245" s="233"/>
      <c r="T245" s="234"/>
      <c r="AT245" s="228" t="s">
        <v>141</v>
      </c>
      <c r="AU245" s="228" t="s">
        <v>84</v>
      </c>
      <c r="AV245" s="14" t="s">
        <v>132</v>
      </c>
      <c r="AW245" s="14" t="s">
        <v>38</v>
      </c>
      <c r="AX245" s="14" t="s">
        <v>74</v>
      </c>
      <c r="AY245" s="228" t="s">
        <v>131</v>
      </c>
    </row>
    <row r="246" spans="2:65" s="12" customFormat="1">
      <c r="B246" s="210"/>
      <c r="D246" s="188" t="s">
        <v>141</v>
      </c>
      <c r="E246" s="211" t="s">
        <v>5</v>
      </c>
      <c r="F246" s="212" t="s">
        <v>155</v>
      </c>
      <c r="H246" s="213">
        <v>774.22199999999998</v>
      </c>
      <c r="I246" s="214"/>
      <c r="L246" s="210"/>
      <c r="M246" s="215"/>
      <c r="N246" s="216"/>
      <c r="O246" s="216"/>
      <c r="P246" s="216"/>
      <c r="Q246" s="216"/>
      <c r="R246" s="216"/>
      <c r="S246" s="216"/>
      <c r="T246" s="217"/>
      <c r="AT246" s="218" t="s">
        <v>141</v>
      </c>
      <c r="AU246" s="218" t="s">
        <v>84</v>
      </c>
      <c r="AV246" s="12" t="s">
        <v>139</v>
      </c>
      <c r="AW246" s="12" t="s">
        <v>38</v>
      </c>
      <c r="AX246" s="12" t="s">
        <v>79</v>
      </c>
      <c r="AY246" s="218" t="s">
        <v>131</v>
      </c>
    </row>
    <row r="247" spans="2:65" s="1" customFormat="1" ht="22.5" customHeight="1">
      <c r="B247" s="174"/>
      <c r="C247" s="175" t="s">
        <v>288</v>
      </c>
      <c r="D247" s="175" t="s">
        <v>134</v>
      </c>
      <c r="E247" s="176" t="s">
        <v>289</v>
      </c>
      <c r="F247" s="177" t="s">
        <v>290</v>
      </c>
      <c r="G247" s="178" t="s">
        <v>163</v>
      </c>
      <c r="H247" s="179">
        <v>22.58</v>
      </c>
      <c r="I247" s="180"/>
      <c r="J247" s="181">
        <f>ROUND(I247*H247,2)</f>
        <v>0</v>
      </c>
      <c r="K247" s="177" t="s">
        <v>138</v>
      </c>
      <c r="L247" s="42"/>
      <c r="M247" s="182" t="s">
        <v>5</v>
      </c>
      <c r="N247" s="183" t="s">
        <v>45</v>
      </c>
      <c r="O247" s="43"/>
      <c r="P247" s="184">
        <f>O247*H247</f>
        <v>0</v>
      </c>
      <c r="Q247" s="184">
        <v>2.3000000000000001E-4</v>
      </c>
      <c r="R247" s="184">
        <f>Q247*H247</f>
        <v>5.1933999999999999E-3</v>
      </c>
      <c r="S247" s="184">
        <v>0</v>
      </c>
      <c r="T247" s="185">
        <f>S247*H247</f>
        <v>0</v>
      </c>
      <c r="AR247" s="24" t="s">
        <v>139</v>
      </c>
      <c r="AT247" s="24" t="s">
        <v>134</v>
      </c>
      <c r="AU247" s="24" t="s">
        <v>84</v>
      </c>
      <c r="AY247" s="24" t="s">
        <v>131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24" t="s">
        <v>79</v>
      </c>
      <c r="BK247" s="186">
        <f>ROUND(I247*H247,2)</f>
        <v>0</v>
      </c>
      <c r="BL247" s="24" t="s">
        <v>139</v>
      </c>
      <c r="BM247" s="24" t="s">
        <v>291</v>
      </c>
    </row>
    <row r="248" spans="2:65" s="13" customFormat="1">
      <c r="B248" s="219"/>
      <c r="D248" s="207" t="s">
        <v>141</v>
      </c>
      <c r="E248" s="220" t="s">
        <v>5</v>
      </c>
      <c r="F248" s="221" t="s">
        <v>292</v>
      </c>
      <c r="H248" s="222" t="s">
        <v>5</v>
      </c>
      <c r="I248" s="223"/>
      <c r="L248" s="219"/>
      <c r="M248" s="224"/>
      <c r="N248" s="225"/>
      <c r="O248" s="225"/>
      <c r="P248" s="225"/>
      <c r="Q248" s="225"/>
      <c r="R248" s="225"/>
      <c r="S248" s="225"/>
      <c r="T248" s="226"/>
      <c r="AT248" s="222" t="s">
        <v>141</v>
      </c>
      <c r="AU248" s="222" t="s">
        <v>84</v>
      </c>
      <c r="AV248" s="13" t="s">
        <v>79</v>
      </c>
      <c r="AW248" s="13" t="s">
        <v>38</v>
      </c>
      <c r="AX248" s="13" t="s">
        <v>74</v>
      </c>
      <c r="AY248" s="222" t="s">
        <v>131</v>
      </c>
    </row>
    <row r="249" spans="2:65" s="11" customFormat="1">
      <c r="B249" s="187"/>
      <c r="D249" s="188" t="s">
        <v>141</v>
      </c>
      <c r="E249" s="189" t="s">
        <v>5</v>
      </c>
      <c r="F249" s="190" t="s">
        <v>293</v>
      </c>
      <c r="H249" s="191">
        <v>22.58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96" t="s">
        <v>141</v>
      </c>
      <c r="AU249" s="196" t="s">
        <v>84</v>
      </c>
      <c r="AV249" s="11" t="s">
        <v>84</v>
      </c>
      <c r="AW249" s="11" t="s">
        <v>38</v>
      </c>
      <c r="AX249" s="11" t="s">
        <v>79</v>
      </c>
      <c r="AY249" s="196" t="s">
        <v>131</v>
      </c>
    </row>
    <row r="250" spans="2:65" s="1" customFormat="1" ht="22.5" customHeight="1">
      <c r="B250" s="174"/>
      <c r="C250" s="175" t="s">
        <v>294</v>
      </c>
      <c r="D250" s="175" t="s">
        <v>134</v>
      </c>
      <c r="E250" s="176" t="s">
        <v>295</v>
      </c>
      <c r="F250" s="177" t="s">
        <v>296</v>
      </c>
      <c r="G250" s="178" t="s">
        <v>163</v>
      </c>
      <c r="H250" s="179">
        <v>22.58</v>
      </c>
      <c r="I250" s="180"/>
      <c r="J250" s="181">
        <f>ROUND(I250*H250,2)</f>
        <v>0</v>
      </c>
      <c r="K250" s="177" t="s">
        <v>5</v>
      </c>
      <c r="L250" s="42"/>
      <c r="M250" s="182" t="s">
        <v>5</v>
      </c>
      <c r="N250" s="183" t="s">
        <v>45</v>
      </c>
      <c r="O250" s="43"/>
      <c r="P250" s="184">
        <f>O250*H250</f>
        <v>0</v>
      </c>
      <c r="Q250" s="184">
        <v>1.0000000000000001E-5</v>
      </c>
      <c r="R250" s="184">
        <f>Q250*H250</f>
        <v>2.2580000000000001E-4</v>
      </c>
      <c r="S250" s="184">
        <v>0</v>
      </c>
      <c r="T250" s="185">
        <f>S250*H250</f>
        <v>0</v>
      </c>
      <c r="AR250" s="24" t="s">
        <v>139</v>
      </c>
      <c r="AT250" s="24" t="s">
        <v>134</v>
      </c>
      <c r="AU250" s="24" t="s">
        <v>84</v>
      </c>
      <c r="AY250" s="24" t="s">
        <v>131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24" t="s">
        <v>79</v>
      </c>
      <c r="BK250" s="186">
        <f>ROUND(I250*H250,2)</f>
        <v>0</v>
      </c>
      <c r="BL250" s="24" t="s">
        <v>139</v>
      </c>
      <c r="BM250" s="24" t="s">
        <v>297</v>
      </c>
    </row>
    <row r="251" spans="2:65" s="1" customFormat="1" ht="22.5" customHeight="1">
      <c r="B251" s="174"/>
      <c r="C251" s="175" t="s">
        <v>11</v>
      </c>
      <c r="D251" s="175" t="s">
        <v>134</v>
      </c>
      <c r="E251" s="176" t="s">
        <v>298</v>
      </c>
      <c r="F251" s="177" t="s">
        <v>299</v>
      </c>
      <c r="G251" s="178" t="s">
        <v>300</v>
      </c>
      <c r="H251" s="179">
        <v>2</v>
      </c>
      <c r="I251" s="180"/>
      <c r="J251" s="181">
        <f>ROUND(I251*H251,2)</f>
        <v>0</v>
      </c>
      <c r="K251" s="177" t="s">
        <v>138</v>
      </c>
      <c r="L251" s="42"/>
      <c r="M251" s="182" t="s">
        <v>5</v>
      </c>
      <c r="N251" s="183" t="s">
        <v>45</v>
      </c>
      <c r="O251" s="43"/>
      <c r="P251" s="184">
        <f>O251*H251</f>
        <v>0</v>
      </c>
      <c r="Q251" s="184">
        <v>1.6979999999999999E-2</v>
      </c>
      <c r="R251" s="184">
        <f>Q251*H251</f>
        <v>3.3959999999999997E-2</v>
      </c>
      <c r="S251" s="184">
        <v>0</v>
      </c>
      <c r="T251" s="185">
        <f>S251*H251</f>
        <v>0</v>
      </c>
      <c r="AR251" s="24" t="s">
        <v>139</v>
      </c>
      <c r="AT251" s="24" t="s">
        <v>134</v>
      </c>
      <c r="AU251" s="24" t="s">
        <v>84</v>
      </c>
      <c r="AY251" s="24" t="s">
        <v>131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24" t="s">
        <v>79</v>
      </c>
      <c r="BK251" s="186">
        <f>ROUND(I251*H251,2)</f>
        <v>0</v>
      </c>
      <c r="BL251" s="24" t="s">
        <v>139</v>
      </c>
      <c r="BM251" s="24" t="s">
        <v>301</v>
      </c>
    </row>
    <row r="252" spans="2:65" s="11" customFormat="1">
      <c r="B252" s="187"/>
      <c r="D252" s="188" t="s">
        <v>141</v>
      </c>
      <c r="E252" s="189" t="s">
        <v>5</v>
      </c>
      <c r="F252" s="190" t="s">
        <v>302</v>
      </c>
      <c r="H252" s="191">
        <v>2</v>
      </c>
      <c r="I252" s="192"/>
      <c r="L252" s="187"/>
      <c r="M252" s="193"/>
      <c r="N252" s="194"/>
      <c r="O252" s="194"/>
      <c r="P252" s="194"/>
      <c r="Q252" s="194"/>
      <c r="R252" s="194"/>
      <c r="S252" s="194"/>
      <c r="T252" s="195"/>
      <c r="AT252" s="196" t="s">
        <v>141</v>
      </c>
      <c r="AU252" s="196" t="s">
        <v>84</v>
      </c>
      <c r="AV252" s="11" t="s">
        <v>84</v>
      </c>
      <c r="AW252" s="11" t="s">
        <v>38</v>
      </c>
      <c r="AX252" s="11" t="s">
        <v>79</v>
      </c>
      <c r="AY252" s="196" t="s">
        <v>131</v>
      </c>
    </row>
    <row r="253" spans="2:65" s="1" customFormat="1" ht="22.5" customHeight="1">
      <c r="B253" s="174"/>
      <c r="C253" s="197" t="s">
        <v>303</v>
      </c>
      <c r="D253" s="197" t="s">
        <v>143</v>
      </c>
      <c r="E253" s="198" t="s">
        <v>304</v>
      </c>
      <c r="F253" s="199" t="s">
        <v>305</v>
      </c>
      <c r="G253" s="200" t="s">
        <v>300</v>
      </c>
      <c r="H253" s="201">
        <v>2</v>
      </c>
      <c r="I253" s="202"/>
      <c r="J253" s="203">
        <f>ROUND(I253*H253,2)</f>
        <v>0</v>
      </c>
      <c r="K253" s="199" t="s">
        <v>138</v>
      </c>
      <c r="L253" s="204"/>
      <c r="M253" s="205" t="s">
        <v>5</v>
      </c>
      <c r="N253" s="206" t="s">
        <v>45</v>
      </c>
      <c r="O253" s="43"/>
      <c r="P253" s="184">
        <f>O253*H253</f>
        <v>0</v>
      </c>
      <c r="Q253" s="184">
        <v>1.201E-2</v>
      </c>
      <c r="R253" s="184">
        <f>Q253*H253</f>
        <v>2.402E-2</v>
      </c>
      <c r="S253" s="184">
        <v>0</v>
      </c>
      <c r="T253" s="185">
        <f>S253*H253</f>
        <v>0</v>
      </c>
      <c r="AR253" s="24" t="s">
        <v>146</v>
      </c>
      <c r="AT253" s="24" t="s">
        <v>143</v>
      </c>
      <c r="AU253" s="24" t="s">
        <v>84</v>
      </c>
      <c r="AY253" s="24" t="s">
        <v>131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24" t="s">
        <v>79</v>
      </c>
      <c r="BK253" s="186">
        <f>ROUND(I253*H253,2)</f>
        <v>0</v>
      </c>
      <c r="BL253" s="24" t="s">
        <v>139</v>
      </c>
      <c r="BM253" s="24" t="s">
        <v>306</v>
      </c>
    </row>
    <row r="254" spans="2:65" s="10" customFormat="1" ht="29.85" customHeight="1">
      <c r="B254" s="160"/>
      <c r="D254" s="171" t="s">
        <v>73</v>
      </c>
      <c r="E254" s="172" t="s">
        <v>216</v>
      </c>
      <c r="F254" s="172" t="s">
        <v>307</v>
      </c>
      <c r="I254" s="163"/>
      <c r="J254" s="173">
        <f>BK254</f>
        <v>0</v>
      </c>
      <c r="L254" s="160"/>
      <c r="M254" s="165"/>
      <c r="N254" s="166"/>
      <c r="O254" s="166"/>
      <c r="P254" s="167">
        <f>SUM(P255:P421)</f>
        <v>0</v>
      </c>
      <c r="Q254" s="166"/>
      <c r="R254" s="167">
        <f>SUM(R255:R421)</f>
        <v>5.8182499999999998E-2</v>
      </c>
      <c r="S254" s="166"/>
      <c r="T254" s="168">
        <f>SUM(T255:T421)</f>
        <v>22.053921000000003</v>
      </c>
      <c r="AR254" s="161" t="s">
        <v>79</v>
      </c>
      <c r="AT254" s="169" t="s">
        <v>73</v>
      </c>
      <c r="AU254" s="169" t="s">
        <v>79</v>
      </c>
      <c r="AY254" s="161" t="s">
        <v>131</v>
      </c>
      <c r="BK254" s="170">
        <f>SUM(BK255:BK421)</f>
        <v>0</v>
      </c>
    </row>
    <row r="255" spans="2:65" s="1" customFormat="1" ht="31.5" customHeight="1">
      <c r="B255" s="174"/>
      <c r="C255" s="175" t="s">
        <v>308</v>
      </c>
      <c r="D255" s="175" t="s">
        <v>134</v>
      </c>
      <c r="E255" s="176" t="s">
        <v>309</v>
      </c>
      <c r="F255" s="177" t="s">
        <v>310</v>
      </c>
      <c r="G255" s="178" t="s">
        <v>151</v>
      </c>
      <c r="H255" s="179">
        <v>342.25</v>
      </c>
      <c r="I255" s="180"/>
      <c r="J255" s="181">
        <f>ROUND(I255*H255,2)</f>
        <v>0</v>
      </c>
      <c r="K255" s="177" t="s">
        <v>138</v>
      </c>
      <c r="L255" s="42"/>
      <c r="M255" s="182" t="s">
        <v>5</v>
      </c>
      <c r="N255" s="183" t="s">
        <v>45</v>
      </c>
      <c r="O255" s="43"/>
      <c r="P255" s="184">
        <f>O255*H255</f>
        <v>0</v>
      </c>
      <c r="Q255" s="184">
        <v>1.2999999999999999E-4</v>
      </c>
      <c r="R255" s="184">
        <f>Q255*H255</f>
        <v>4.4492499999999997E-2</v>
      </c>
      <c r="S255" s="184">
        <v>0</v>
      </c>
      <c r="T255" s="185">
        <f>S255*H255</f>
        <v>0</v>
      </c>
      <c r="AR255" s="24" t="s">
        <v>139</v>
      </c>
      <c r="AT255" s="24" t="s">
        <v>134</v>
      </c>
      <c r="AU255" s="24" t="s">
        <v>84</v>
      </c>
      <c r="AY255" s="24" t="s">
        <v>131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24" t="s">
        <v>79</v>
      </c>
      <c r="BK255" s="186">
        <f>ROUND(I255*H255,2)</f>
        <v>0</v>
      </c>
      <c r="BL255" s="24" t="s">
        <v>139</v>
      </c>
      <c r="BM255" s="24" t="s">
        <v>311</v>
      </c>
    </row>
    <row r="256" spans="2:65" s="11" customFormat="1">
      <c r="B256" s="187"/>
      <c r="D256" s="207" t="s">
        <v>141</v>
      </c>
      <c r="E256" s="196" t="s">
        <v>5</v>
      </c>
      <c r="F256" s="208" t="s">
        <v>172</v>
      </c>
      <c r="H256" s="209">
        <v>12.74</v>
      </c>
      <c r="I256" s="192"/>
      <c r="L256" s="187"/>
      <c r="M256" s="193"/>
      <c r="N256" s="194"/>
      <c r="O256" s="194"/>
      <c r="P256" s="194"/>
      <c r="Q256" s="194"/>
      <c r="R256" s="194"/>
      <c r="S256" s="194"/>
      <c r="T256" s="195"/>
      <c r="AT256" s="196" t="s">
        <v>141</v>
      </c>
      <c r="AU256" s="196" t="s">
        <v>84</v>
      </c>
      <c r="AV256" s="11" t="s">
        <v>84</v>
      </c>
      <c r="AW256" s="11" t="s">
        <v>38</v>
      </c>
      <c r="AX256" s="11" t="s">
        <v>74</v>
      </c>
      <c r="AY256" s="196" t="s">
        <v>131</v>
      </c>
    </row>
    <row r="257" spans="2:51" s="11" customFormat="1">
      <c r="B257" s="187"/>
      <c r="D257" s="207" t="s">
        <v>141</v>
      </c>
      <c r="E257" s="196" t="s">
        <v>5</v>
      </c>
      <c r="F257" s="208" t="s">
        <v>173</v>
      </c>
      <c r="H257" s="209">
        <v>11.87</v>
      </c>
      <c r="I257" s="192"/>
      <c r="L257" s="187"/>
      <c r="M257" s="193"/>
      <c r="N257" s="194"/>
      <c r="O257" s="194"/>
      <c r="P257" s="194"/>
      <c r="Q257" s="194"/>
      <c r="R257" s="194"/>
      <c r="S257" s="194"/>
      <c r="T257" s="195"/>
      <c r="AT257" s="196" t="s">
        <v>141</v>
      </c>
      <c r="AU257" s="196" t="s">
        <v>84</v>
      </c>
      <c r="AV257" s="11" t="s">
        <v>84</v>
      </c>
      <c r="AW257" s="11" t="s">
        <v>38</v>
      </c>
      <c r="AX257" s="11" t="s">
        <v>74</v>
      </c>
      <c r="AY257" s="196" t="s">
        <v>131</v>
      </c>
    </row>
    <row r="258" spans="2:51" s="11" customFormat="1">
      <c r="B258" s="187"/>
      <c r="D258" s="207" t="s">
        <v>141</v>
      </c>
      <c r="E258" s="196" t="s">
        <v>5</v>
      </c>
      <c r="F258" s="208" t="s">
        <v>174</v>
      </c>
      <c r="H258" s="209">
        <v>12.86</v>
      </c>
      <c r="I258" s="192"/>
      <c r="L258" s="187"/>
      <c r="M258" s="193"/>
      <c r="N258" s="194"/>
      <c r="O258" s="194"/>
      <c r="P258" s="194"/>
      <c r="Q258" s="194"/>
      <c r="R258" s="194"/>
      <c r="S258" s="194"/>
      <c r="T258" s="195"/>
      <c r="AT258" s="196" t="s">
        <v>141</v>
      </c>
      <c r="AU258" s="196" t="s">
        <v>84</v>
      </c>
      <c r="AV258" s="11" t="s">
        <v>84</v>
      </c>
      <c r="AW258" s="11" t="s">
        <v>38</v>
      </c>
      <c r="AX258" s="11" t="s">
        <v>74</v>
      </c>
      <c r="AY258" s="196" t="s">
        <v>131</v>
      </c>
    </row>
    <row r="259" spans="2:51" s="11" customFormat="1">
      <c r="B259" s="187"/>
      <c r="D259" s="207" t="s">
        <v>141</v>
      </c>
      <c r="E259" s="196" t="s">
        <v>5</v>
      </c>
      <c r="F259" s="208" t="s">
        <v>175</v>
      </c>
      <c r="H259" s="209">
        <v>12.59</v>
      </c>
      <c r="I259" s="192"/>
      <c r="L259" s="187"/>
      <c r="M259" s="193"/>
      <c r="N259" s="194"/>
      <c r="O259" s="194"/>
      <c r="P259" s="194"/>
      <c r="Q259" s="194"/>
      <c r="R259" s="194"/>
      <c r="S259" s="194"/>
      <c r="T259" s="195"/>
      <c r="AT259" s="196" t="s">
        <v>141</v>
      </c>
      <c r="AU259" s="196" t="s">
        <v>84</v>
      </c>
      <c r="AV259" s="11" t="s">
        <v>84</v>
      </c>
      <c r="AW259" s="11" t="s">
        <v>38</v>
      </c>
      <c r="AX259" s="11" t="s">
        <v>74</v>
      </c>
      <c r="AY259" s="196" t="s">
        <v>131</v>
      </c>
    </row>
    <row r="260" spans="2:51" s="11" customFormat="1">
      <c r="B260" s="187"/>
      <c r="D260" s="207" t="s">
        <v>141</v>
      </c>
      <c r="E260" s="196" t="s">
        <v>5</v>
      </c>
      <c r="F260" s="208" t="s">
        <v>176</v>
      </c>
      <c r="H260" s="209">
        <v>12.59</v>
      </c>
      <c r="I260" s="192"/>
      <c r="L260" s="187"/>
      <c r="M260" s="193"/>
      <c r="N260" s="194"/>
      <c r="O260" s="194"/>
      <c r="P260" s="194"/>
      <c r="Q260" s="194"/>
      <c r="R260" s="194"/>
      <c r="S260" s="194"/>
      <c r="T260" s="195"/>
      <c r="AT260" s="196" t="s">
        <v>141</v>
      </c>
      <c r="AU260" s="196" t="s">
        <v>84</v>
      </c>
      <c r="AV260" s="11" t="s">
        <v>84</v>
      </c>
      <c r="AW260" s="11" t="s">
        <v>38</v>
      </c>
      <c r="AX260" s="11" t="s">
        <v>74</v>
      </c>
      <c r="AY260" s="196" t="s">
        <v>131</v>
      </c>
    </row>
    <row r="261" spans="2:51" s="11" customFormat="1">
      <c r="B261" s="187"/>
      <c r="D261" s="207" t="s">
        <v>141</v>
      </c>
      <c r="E261" s="196" t="s">
        <v>5</v>
      </c>
      <c r="F261" s="208" t="s">
        <v>177</v>
      </c>
      <c r="H261" s="209">
        <v>11.7</v>
      </c>
      <c r="I261" s="192"/>
      <c r="L261" s="187"/>
      <c r="M261" s="193"/>
      <c r="N261" s="194"/>
      <c r="O261" s="194"/>
      <c r="P261" s="194"/>
      <c r="Q261" s="194"/>
      <c r="R261" s="194"/>
      <c r="S261" s="194"/>
      <c r="T261" s="195"/>
      <c r="AT261" s="196" t="s">
        <v>141</v>
      </c>
      <c r="AU261" s="196" t="s">
        <v>84</v>
      </c>
      <c r="AV261" s="11" t="s">
        <v>84</v>
      </c>
      <c r="AW261" s="11" t="s">
        <v>38</v>
      </c>
      <c r="AX261" s="11" t="s">
        <v>74</v>
      </c>
      <c r="AY261" s="196" t="s">
        <v>131</v>
      </c>
    </row>
    <row r="262" spans="2:51" s="11" customFormat="1">
      <c r="B262" s="187"/>
      <c r="D262" s="207" t="s">
        <v>141</v>
      </c>
      <c r="E262" s="196" t="s">
        <v>5</v>
      </c>
      <c r="F262" s="208" t="s">
        <v>178</v>
      </c>
      <c r="H262" s="209">
        <v>11.32</v>
      </c>
      <c r="I262" s="192"/>
      <c r="L262" s="187"/>
      <c r="M262" s="193"/>
      <c r="N262" s="194"/>
      <c r="O262" s="194"/>
      <c r="P262" s="194"/>
      <c r="Q262" s="194"/>
      <c r="R262" s="194"/>
      <c r="S262" s="194"/>
      <c r="T262" s="195"/>
      <c r="AT262" s="196" t="s">
        <v>141</v>
      </c>
      <c r="AU262" s="196" t="s">
        <v>84</v>
      </c>
      <c r="AV262" s="11" t="s">
        <v>84</v>
      </c>
      <c r="AW262" s="11" t="s">
        <v>38</v>
      </c>
      <c r="AX262" s="11" t="s">
        <v>74</v>
      </c>
      <c r="AY262" s="196" t="s">
        <v>131</v>
      </c>
    </row>
    <row r="263" spans="2:51" s="11" customFormat="1">
      <c r="B263" s="187"/>
      <c r="D263" s="207" t="s">
        <v>141</v>
      </c>
      <c r="E263" s="196" t="s">
        <v>5</v>
      </c>
      <c r="F263" s="208" t="s">
        <v>179</v>
      </c>
      <c r="H263" s="209">
        <v>5.7</v>
      </c>
      <c r="I263" s="192"/>
      <c r="L263" s="187"/>
      <c r="M263" s="193"/>
      <c r="N263" s="194"/>
      <c r="O263" s="194"/>
      <c r="P263" s="194"/>
      <c r="Q263" s="194"/>
      <c r="R263" s="194"/>
      <c r="S263" s="194"/>
      <c r="T263" s="195"/>
      <c r="AT263" s="196" t="s">
        <v>141</v>
      </c>
      <c r="AU263" s="196" t="s">
        <v>84</v>
      </c>
      <c r="AV263" s="11" t="s">
        <v>84</v>
      </c>
      <c r="AW263" s="11" t="s">
        <v>38</v>
      </c>
      <c r="AX263" s="11" t="s">
        <v>74</v>
      </c>
      <c r="AY263" s="196" t="s">
        <v>131</v>
      </c>
    </row>
    <row r="264" spans="2:51" s="11" customFormat="1">
      <c r="B264" s="187"/>
      <c r="D264" s="207" t="s">
        <v>141</v>
      </c>
      <c r="E264" s="196" t="s">
        <v>5</v>
      </c>
      <c r="F264" s="208" t="s">
        <v>180</v>
      </c>
      <c r="H264" s="209">
        <v>8.2899999999999991</v>
      </c>
      <c r="I264" s="192"/>
      <c r="L264" s="187"/>
      <c r="M264" s="193"/>
      <c r="N264" s="194"/>
      <c r="O264" s="194"/>
      <c r="P264" s="194"/>
      <c r="Q264" s="194"/>
      <c r="R264" s="194"/>
      <c r="S264" s="194"/>
      <c r="T264" s="195"/>
      <c r="AT264" s="196" t="s">
        <v>141</v>
      </c>
      <c r="AU264" s="196" t="s">
        <v>84</v>
      </c>
      <c r="AV264" s="11" t="s">
        <v>84</v>
      </c>
      <c r="AW264" s="11" t="s">
        <v>38</v>
      </c>
      <c r="AX264" s="11" t="s">
        <v>74</v>
      </c>
      <c r="AY264" s="196" t="s">
        <v>131</v>
      </c>
    </row>
    <row r="265" spans="2:51" s="11" customFormat="1">
      <c r="B265" s="187"/>
      <c r="D265" s="207" t="s">
        <v>141</v>
      </c>
      <c r="E265" s="196" t="s">
        <v>5</v>
      </c>
      <c r="F265" s="208" t="s">
        <v>181</v>
      </c>
      <c r="H265" s="209">
        <v>11.77</v>
      </c>
      <c r="I265" s="192"/>
      <c r="L265" s="187"/>
      <c r="M265" s="193"/>
      <c r="N265" s="194"/>
      <c r="O265" s="194"/>
      <c r="P265" s="194"/>
      <c r="Q265" s="194"/>
      <c r="R265" s="194"/>
      <c r="S265" s="194"/>
      <c r="T265" s="195"/>
      <c r="AT265" s="196" t="s">
        <v>141</v>
      </c>
      <c r="AU265" s="196" t="s">
        <v>84</v>
      </c>
      <c r="AV265" s="11" t="s">
        <v>84</v>
      </c>
      <c r="AW265" s="11" t="s">
        <v>38</v>
      </c>
      <c r="AX265" s="11" t="s">
        <v>74</v>
      </c>
      <c r="AY265" s="196" t="s">
        <v>131</v>
      </c>
    </row>
    <row r="266" spans="2:51" s="11" customFormat="1">
      <c r="B266" s="187"/>
      <c r="D266" s="207" t="s">
        <v>141</v>
      </c>
      <c r="E266" s="196" t="s">
        <v>5</v>
      </c>
      <c r="F266" s="208" t="s">
        <v>182</v>
      </c>
      <c r="H266" s="209">
        <v>11.7</v>
      </c>
      <c r="I266" s="192"/>
      <c r="L266" s="187"/>
      <c r="M266" s="193"/>
      <c r="N266" s="194"/>
      <c r="O266" s="194"/>
      <c r="P266" s="194"/>
      <c r="Q266" s="194"/>
      <c r="R266" s="194"/>
      <c r="S266" s="194"/>
      <c r="T266" s="195"/>
      <c r="AT266" s="196" t="s">
        <v>141</v>
      </c>
      <c r="AU266" s="196" t="s">
        <v>84</v>
      </c>
      <c r="AV266" s="11" t="s">
        <v>84</v>
      </c>
      <c r="AW266" s="11" t="s">
        <v>38</v>
      </c>
      <c r="AX266" s="11" t="s">
        <v>74</v>
      </c>
      <c r="AY266" s="196" t="s">
        <v>131</v>
      </c>
    </row>
    <row r="267" spans="2:51" s="11" customFormat="1">
      <c r="B267" s="187"/>
      <c r="D267" s="207" t="s">
        <v>141</v>
      </c>
      <c r="E267" s="196" t="s">
        <v>5</v>
      </c>
      <c r="F267" s="208" t="s">
        <v>183</v>
      </c>
      <c r="H267" s="209">
        <v>15.68</v>
      </c>
      <c r="I267" s="192"/>
      <c r="L267" s="187"/>
      <c r="M267" s="193"/>
      <c r="N267" s="194"/>
      <c r="O267" s="194"/>
      <c r="P267" s="194"/>
      <c r="Q267" s="194"/>
      <c r="R267" s="194"/>
      <c r="S267" s="194"/>
      <c r="T267" s="195"/>
      <c r="AT267" s="196" t="s">
        <v>141</v>
      </c>
      <c r="AU267" s="196" t="s">
        <v>84</v>
      </c>
      <c r="AV267" s="11" t="s">
        <v>84</v>
      </c>
      <c r="AW267" s="11" t="s">
        <v>38</v>
      </c>
      <c r="AX267" s="11" t="s">
        <v>74</v>
      </c>
      <c r="AY267" s="196" t="s">
        <v>131</v>
      </c>
    </row>
    <row r="268" spans="2:51" s="11" customFormat="1">
      <c r="B268" s="187"/>
      <c r="D268" s="207" t="s">
        <v>141</v>
      </c>
      <c r="E268" s="196" t="s">
        <v>5</v>
      </c>
      <c r="F268" s="208" t="s">
        <v>184</v>
      </c>
      <c r="H268" s="209">
        <v>15.61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96" t="s">
        <v>141</v>
      </c>
      <c r="AU268" s="196" t="s">
        <v>84</v>
      </c>
      <c r="AV268" s="11" t="s">
        <v>84</v>
      </c>
      <c r="AW268" s="11" t="s">
        <v>38</v>
      </c>
      <c r="AX268" s="11" t="s">
        <v>74</v>
      </c>
      <c r="AY268" s="196" t="s">
        <v>131</v>
      </c>
    </row>
    <row r="269" spans="2:51" s="11" customFormat="1">
      <c r="B269" s="187"/>
      <c r="D269" s="207" t="s">
        <v>141</v>
      </c>
      <c r="E269" s="196" t="s">
        <v>5</v>
      </c>
      <c r="F269" s="208" t="s">
        <v>185</v>
      </c>
      <c r="H269" s="209">
        <v>4.55</v>
      </c>
      <c r="I269" s="192"/>
      <c r="L269" s="187"/>
      <c r="M269" s="193"/>
      <c r="N269" s="194"/>
      <c r="O269" s="194"/>
      <c r="P269" s="194"/>
      <c r="Q269" s="194"/>
      <c r="R269" s="194"/>
      <c r="S269" s="194"/>
      <c r="T269" s="195"/>
      <c r="AT269" s="196" t="s">
        <v>141</v>
      </c>
      <c r="AU269" s="196" t="s">
        <v>84</v>
      </c>
      <c r="AV269" s="11" t="s">
        <v>84</v>
      </c>
      <c r="AW269" s="11" t="s">
        <v>38</v>
      </c>
      <c r="AX269" s="11" t="s">
        <v>74</v>
      </c>
      <c r="AY269" s="196" t="s">
        <v>131</v>
      </c>
    </row>
    <row r="270" spans="2:51" s="11" customFormat="1">
      <c r="B270" s="187"/>
      <c r="D270" s="207" t="s">
        <v>141</v>
      </c>
      <c r="E270" s="196" t="s">
        <v>5</v>
      </c>
      <c r="F270" s="208" t="s">
        <v>186</v>
      </c>
      <c r="H270" s="209">
        <v>11.7</v>
      </c>
      <c r="I270" s="192"/>
      <c r="L270" s="187"/>
      <c r="M270" s="193"/>
      <c r="N270" s="194"/>
      <c r="O270" s="194"/>
      <c r="P270" s="194"/>
      <c r="Q270" s="194"/>
      <c r="R270" s="194"/>
      <c r="S270" s="194"/>
      <c r="T270" s="195"/>
      <c r="AT270" s="196" t="s">
        <v>141</v>
      </c>
      <c r="AU270" s="196" t="s">
        <v>84</v>
      </c>
      <c r="AV270" s="11" t="s">
        <v>84</v>
      </c>
      <c r="AW270" s="11" t="s">
        <v>38</v>
      </c>
      <c r="AX270" s="11" t="s">
        <v>74</v>
      </c>
      <c r="AY270" s="196" t="s">
        <v>131</v>
      </c>
    </row>
    <row r="271" spans="2:51" s="11" customFormat="1">
      <c r="B271" s="187"/>
      <c r="D271" s="207" t="s">
        <v>141</v>
      </c>
      <c r="E271" s="196" t="s">
        <v>5</v>
      </c>
      <c r="F271" s="208" t="s">
        <v>187</v>
      </c>
      <c r="H271" s="209">
        <v>12.59</v>
      </c>
      <c r="I271" s="192"/>
      <c r="L271" s="187"/>
      <c r="M271" s="193"/>
      <c r="N271" s="194"/>
      <c r="O271" s="194"/>
      <c r="P271" s="194"/>
      <c r="Q271" s="194"/>
      <c r="R271" s="194"/>
      <c r="S271" s="194"/>
      <c r="T271" s="195"/>
      <c r="AT271" s="196" t="s">
        <v>141</v>
      </c>
      <c r="AU271" s="196" t="s">
        <v>84</v>
      </c>
      <c r="AV271" s="11" t="s">
        <v>84</v>
      </c>
      <c r="AW271" s="11" t="s">
        <v>38</v>
      </c>
      <c r="AX271" s="11" t="s">
        <v>74</v>
      </c>
      <c r="AY271" s="196" t="s">
        <v>131</v>
      </c>
    </row>
    <row r="272" spans="2:51" s="11" customFormat="1">
      <c r="B272" s="187"/>
      <c r="D272" s="207" t="s">
        <v>141</v>
      </c>
      <c r="E272" s="196" t="s">
        <v>5</v>
      </c>
      <c r="F272" s="208" t="s">
        <v>188</v>
      </c>
      <c r="H272" s="209">
        <v>12.45</v>
      </c>
      <c r="I272" s="192"/>
      <c r="L272" s="187"/>
      <c r="M272" s="193"/>
      <c r="N272" s="194"/>
      <c r="O272" s="194"/>
      <c r="P272" s="194"/>
      <c r="Q272" s="194"/>
      <c r="R272" s="194"/>
      <c r="S272" s="194"/>
      <c r="T272" s="195"/>
      <c r="AT272" s="196" t="s">
        <v>141</v>
      </c>
      <c r="AU272" s="196" t="s">
        <v>84</v>
      </c>
      <c r="AV272" s="11" t="s">
        <v>84</v>
      </c>
      <c r="AW272" s="11" t="s">
        <v>38</v>
      </c>
      <c r="AX272" s="11" t="s">
        <v>74</v>
      </c>
      <c r="AY272" s="196" t="s">
        <v>131</v>
      </c>
    </row>
    <row r="273" spans="2:65" s="11" customFormat="1">
      <c r="B273" s="187"/>
      <c r="D273" s="207" t="s">
        <v>141</v>
      </c>
      <c r="E273" s="196" t="s">
        <v>5</v>
      </c>
      <c r="F273" s="208" t="s">
        <v>189</v>
      </c>
      <c r="H273" s="209">
        <v>12.86</v>
      </c>
      <c r="I273" s="192"/>
      <c r="L273" s="187"/>
      <c r="M273" s="193"/>
      <c r="N273" s="194"/>
      <c r="O273" s="194"/>
      <c r="P273" s="194"/>
      <c r="Q273" s="194"/>
      <c r="R273" s="194"/>
      <c r="S273" s="194"/>
      <c r="T273" s="195"/>
      <c r="AT273" s="196" t="s">
        <v>141</v>
      </c>
      <c r="AU273" s="196" t="s">
        <v>84</v>
      </c>
      <c r="AV273" s="11" t="s">
        <v>84</v>
      </c>
      <c r="AW273" s="11" t="s">
        <v>38</v>
      </c>
      <c r="AX273" s="11" t="s">
        <v>74</v>
      </c>
      <c r="AY273" s="196" t="s">
        <v>131</v>
      </c>
    </row>
    <row r="274" spans="2:65" s="11" customFormat="1">
      <c r="B274" s="187"/>
      <c r="D274" s="207" t="s">
        <v>141</v>
      </c>
      <c r="E274" s="196" t="s">
        <v>5</v>
      </c>
      <c r="F274" s="208" t="s">
        <v>190</v>
      </c>
      <c r="H274" s="209">
        <v>12.04</v>
      </c>
      <c r="I274" s="192"/>
      <c r="L274" s="187"/>
      <c r="M274" s="193"/>
      <c r="N274" s="194"/>
      <c r="O274" s="194"/>
      <c r="P274" s="194"/>
      <c r="Q274" s="194"/>
      <c r="R274" s="194"/>
      <c r="S274" s="194"/>
      <c r="T274" s="195"/>
      <c r="AT274" s="196" t="s">
        <v>141</v>
      </c>
      <c r="AU274" s="196" t="s">
        <v>84</v>
      </c>
      <c r="AV274" s="11" t="s">
        <v>84</v>
      </c>
      <c r="AW274" s="11" t="s">
        <v>38</v>
      </c>
      <c r="AX274" s="11" t="s">
        <v>74</v>
      </c>
      <c r="AY274" s="196" t="s">
        <v>131</v>
      </c>
    </row>
    <row r="275" spans="2:65" s="11" customFormat="1">
      <c r="B275" s="187"/>
      <c r="D275" s="207" t="s">
        <v>141</v>
      </c>
      <c r="E275" s="196" t="s">
        <v>5</v>
      </c>
      <c r="F275" s="208" t="s">
        <v>191</v>
      </c>
      <c r="H275" s="209">
        <v>12.74</v>
      </c>
      <c r="I275" s="192"/>
      <c r="L275" s="187"/>
      <c r="M275" s="193"/>
      <c r="N275" s="194"/>
      <c r="O275" s="194"/>
      <c r="P275" s="194"/>
      <c r="Q275" s="194"/>
      <c r="R275" s="194"/>
      <c r="S275" s="194"/>
      <c r="T275" s="195"/>
      <c r="AT275" s="196" t="s">
        <v>141</v>
      </c>
      <c r="AU275" s="196" t="s">
        <v>84</v>
      </c>
      <c r="AV275" s="11" t="s">
        <v>84</v>
      </c>
      <c r="AW275" s="11" t="s">
        <v>38</v>
      </c>
      <c r="AX275" s="11" t="s">
        <v>74</v>
      </c>
      <c r="AY275" s="196" t="s">
        <v>131</v>
      </c>
    </row>
    <row r="276" spans="2:65" s="11" customFormat="1">
      <c r="B276" s="187"/>
      <c r="D276" s="207" t="s">
        <v>141</v>
      </c>
      <c r="E276" s="196" t="s">
        <v>5</v>
      </c>
      <c r="F276" s="208" t="s">
        <v>192</v>
      </c>
      <c r="H276" s="209">
        <v>108.9</v>
      </c>
      <c r="I276" s="192"/>
      <c r="L276" s="187"/>
      <c r="M276" s="193"/>
      <c r="N276" s="194"/>
      <c r="O276" s="194"/>
      <c r="P276" s="194"/>
      <c r="Q276" s="194"/>
      <c r="R276" s="194"/>
      <c r="S276" s="194"/>
      <c r="T276" s="195"/>
      <c r="AT276" s="196" t="s">
        <v>141</v>
      </c>
      <c r="AU276" s="196" t="s">
        <v>84</v>
      </c>
      <c r="AV276" s="11" t="s">
        <v>84</v>
      </c>
      <c r="AW276" s="11" t="s">
        <v>38</v>
      </c>
      <c r="AX276" s="11" t="s">
        <v>74</v>
      </c>
      <c r="AY276" s="196" t="s">
        <v>131</v>
      </c>
    </row>
    <row r="277" spans="2:65" s="12" customFormat="1">
      <c r="B277" s="210"/>
      <c r="D277" s="188" t="s">
        <v>141</v>
      </c>
      <c r="E277" s="211" t="s">
        <v>5</v>
      </c>
      <c r="F277" s="212" t="s">
        <v>155</v>
      </c>
      <c r="H277" s="213">
        <v>342.25</v>
      </c>
      <c r="I277" s="214"/>
      <c r="L277" s="210"/>
      <c r="M277" s="215"/>
      <c r="N277" s="216"/>
      <c r="O277" s="216"/>
      <c r="P277" s="216"/>
      <c r="Q277" s="216"/>
      <c r="R277" s="216"/>
      <c r="S277" s="216"/>
      <c r="T277" s="217"/>
      <c r="AT277" s="218" t="s">
        <v>141</v>
      </c>
      <c r="AU277" s="218" t="s">
        <v>84</v>
      </c>
      <c r="AV277" s="12" t="s">
        <v>139</v>
      </c>
      <c r="AW277" s="12" t="s">
        <v>38</v>
      </c>
      <c r="AX277" s="12" t="s">
        <v>79</v>
      </c>
      <c r="AY277" s="218" t="s">
        <v>131</v>
      </c>
    </row>
    <row r="278" spans="2:65" s="1" customFormat="1" ht="31.5" customHeight="1">
      <c r="B278" s="174"/>
      <c r="C278" s="175" t="s">
        <v>312</v>
      </c>
      <c r="D278" s="175" t="s">
        <v>134</v>
      </c>
      <c r="E278" s="176" t="s">
        <v>313</v>
      </c>
      <c r="F278" s="177" t="s">
        <v>314</v>
      </c>
      <c r="G278" s="178" t="s">
        <v>151</v>
      </c>
      <c r="H278" s="179">
        <v>342.25</v>
      </c>
      <c r="I278" s="180"/>
      <c r="J278" s="181">
        <f>ROUND(I278*H278,2)</f>
        <v>0</v>
      </c>
      <c r="K278" s="177" t="s">
        <v>138</v>
      </c>
      <c r="L278" s="42"/>
      <c r="M278" s="182" t="s">
        <v>5</v>
      </c>
      <c r="N278" s="183" t="s">
        <v>45</v>
      </c>
      <c r="O278" s="43"/>
      <c r="P278" s="184">
        <f>O278*H278</f>
        <v>0</v>
      </c>
      <c r="Q278" s="184">
        <v>4.0000000000000003E-5</v>
      </c>
      <c r="R278" s="184">
        <f>Q278*H278</f>
        <v>1.3690000000000001E-2</v>
      </c>
      <c r="S278" s="184">
        <v>0</v>
      </c>
      <c r="T278" s="185">
        <f>S278*H278</f>
        <v>0</v>
      </c>
      <c r="AR278" s="24" t="s">
        <v>139</v>
      </c>
      <c r="AT278" s="24" t="s">
        <v>134</v>
      </c>
      <c r="AU278" s="24" t="s">
        <v>84</v>
      </c>
      <c r="AY278" s="24" t="s">
        <v>131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24" t="s">
        <v>79</v>
      </c>
      <c r="BK278" s="186">
        <f>ROUND(I278*H278,2)</f>
        <v>0</v>
      </c>
      <c r="BL278" s="24" t="s">
        <v>139</v>
      </c>
      <c r="BM278" s="24" t="s">
        <v>315</v>
      </c>
    </row>
    <row r="279" spans="2:65" s="1" customFormat="1" ht="22.5" customHeight="1">
      <c r="B279" s="174"/>
      <c r="C279" s="175" t="s">
        <v>316</v>
      </c>
      <c r="D279" s="175" t="s">
        <v>134</v>
      </c>
      <c r="E279" s="176" t="s">
        <v>317</v>
      </c>
      <c r="F279" s="177" t="s">
        <v>318</v>
      </c>
      <c r="G279" s="178" t="s">
        <v>319</v>
      </c>
      <c r="H279" s="179">
        <v>1</v>
      </c>
      <c r="I279" s="180"/>
      <c r="J279" s="181">
        <f>ROUND(I279*H279,2)</f>
        <v>0</v>
      </c>
      <c r="K279" s="177"/>
      <c r="L279" s="42"/>
      <c r="M279" s="182" t="s">
        <v>5</v>
      </c>
      <c r="N279" s="183" t="s">
        <v>45</v>
      </c>
      <c r="O279" s="43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AR279" s="24" t="s">
        <v>139</v>
      </c>
      <c r="AT279" s="24" t="s">
        <v>134</v>
      </c>
      <c r="AU279" s="24" t="s">
        <v>84</v>
      </c>
      <c r="AY279" s="24" t="s">
        <v>131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24" t="s">
        <v>79</v>
      </c>
      <c r="BK279" s="186">
        <f>ROUND(I279*H279,2)</f>
        <v>0</v>
      </c>
      <c r="BL279" s="24" t="s">
        <v>139</v>
      </c>
      <c r="BM279" s="24" t="s">
        <v>320</v>
      </c>
    </row>
    <row r="280" spans="2:65" s="1" customFormat="1" ht="22.5" customHeight="1">
      <c r="B280" s="174"/>
      <c r="C280" s="175" t="s">
        <v>321</v>
      </c>
      <c r="D280" s="175" t="s">
        <v>134</v>
      </c>
      <c r="E280" s="176" t="s">
        <v>322</v>
      </c>
      <c r="F280" s="177" t="s">
        <v>323</v>
      </c>
      <c r="G280" s="178" t="s">
        <v>151</v>
      </c>
      <c r="H280" s="179">
        <v>14.47</v>
      </c>
      <c r="I280" s="180"/>
      <c r="J280" s="181">
        <f>ROUND(I280*H280,2)</f>
        <v>0</v>
      </c>
      <c r="K280" s="177" t="s">
        <v>138</v>
      </c>
      <c r="L280" s="42"/>
      <c r="M280" s="182" t="s">
        <v>5</v>
      </c>
      <c r="N280" s="183" t="s">
        <v>45</v>
      </c>
      <c r="O280" s="43"/>
      <c r="P280" s="184">
        <f>O280*H280</f>
        <v>0</v>
      </c>
      <c r="Q280" s="184">
        <v>0</v>
      </c>
      <c r="R280" s="184">
        <f>Q280*H280</f>
        <v>0</v>
      </c>
      <c r="S280" s="184">
        <v>0.13100000000000001</v>
      </c>
      <c r="T280" s="185">
        <f>S280*H280</f>
        <v>1.8955700000000002</v>
      </c>
      <c r="AR280" s="24" t="s">
        <v>139</v>
      </c>
      <c r="AT280" s="24" t="s">
        <v>134</v>
      </c>
      <c r="AU280" s="24" t="s">
        <v>84</v>
      </c>
      <c r="AY280" s="24" t="s">
        <v>131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24" t="s">
        <v>79</v>
      </c>
      <c r="BK280" s="186">
        <f>ROUND(I280*H280,2)</f>
        <v>0</v>
      </c>
      <c r="BL280" s="24" t="s">
        <v>139</v>
      </c>
      <c r="BM280" s="24" t="s">
        <v>324</v>
      </c>
    </row>
    <row r="281" spans="2:65" s="11" customFormat="1">
      <c r="B281" s="187"/>
      <c r="D281" s="188" t="s">
        <v>141</v>
      </c>
      <c r="E281" s="189" t="s">
        <v>5</v>
      </c>
      <c r="F281" s="190" t="s">
        <v>325</v>
      </c>
      <c r="H281" s="191">
        <v>14.47</v>
      </c>
      <c r="I281" s="192"/>
      <c r="L281" s="187"/>
      <c r="M281" s="193"/>
      <c r="N281" s="194"/>
      <c r="O281" s="194"/>
      <c r="P281" s="194"/>
      <c r="Q281" s="194"/>
      <c r="R281" s="194"/>
      <c r="S281" s="194"/>
      <c r="T281" s="195"/>
      <c r="AT281" s="196" t="s">
        <v>141</v>
      </c>
      <c r="AU281" s="196" t="s">
        <v>84</v>
      </c>
      <c r="AV281" s="11" t="s">
        <v>84</v>
      </c>
      <c r="AW281" s="11" t="s">
        <v>38</v>
      </c>
      <c r="AX281" s="11" t="s">
        <v>79</v>
      </c>
      <c r="AY281" s="196" t="s">
        <v>131</v>
      </c>
    </row>
    <row r="282" spans="2:65" s="1" customFormat="1" ht="22.5" customHeight="1">
      <c r="B282" s="174"/>
      <c r="C282" s="175" t="s">
        <v>10</v>
      </c>
      <c r="D282" s="175" t="s">
        <v>134</v>
      </c>
      <c r="E282" s="176" t="s">
        <v>326</v>
      </c>
      <c r="F282" s="177" t="s">
        <v>327</v>
      </c>
      <c r="G282" s="178" t="s">
        <v>151</v>
      </c>
      <c r="H282" s="179">
        <v>35.880000000000003</v>
      </c>
      <c r="I282" s="180"/>
      <c r="J282" s="181">
        <f>ROUND(I282*H282,2)</f>
        <v>0</v>
      </c>
      <c r="K282" s="177" t="s">
        <v>138</v>
      </c>
      <c r="L282" s="42"/>
      <c r="M282" s="182" t="s">
        <v>5</v>
      </c>
      <c r="N282" s="183" t="s">
        <v>45</v>
      </c>
      <c r="O282" s="43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AR282" s="24" t="s">
        <v>139</v>
      </c>
      <c r="AT282" s="24" t="s">
        <v>134</v>
      </c>
      <c r="AU282" s="24" t="s">
        <v>84</v>
      </c>
      <c r="AY282" s="24" t="s">
        <v>131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24" t="s">
        <v>79</v>
      </c>
      <c r="BK282" s="186">
        <f>ROUND(I282*H282,2)</f>
        <v>0</v>
      </c>
      <c r="BL282" s="24" t="s">
        <v>139</v>
      </c>
      <c r="BM282" s="24" t="s">
        <v>328</v>
      </c>
    </row>
    <row r="283" spans="2:65" s="13" customFormat="1">
      <c r="B283" s="219"/>
      <c r="D283" s="207" t="s">
        <v>141</v>
      </c>
      <c r="E283" s="220" t="s">
        <v>5</v>
      </c>
      <c r="F283" s="221" t="s">
        <v>329</v>
      </c>
      <c r="H283" s="222" t="s">
        <v>5</v>
      </c>
      <c r="I283" s="223"/>
      <c r="L283" s="219"/>
      <c r="M283" s="224"/>
      <c r="N283" s="225"/>
      <c r="O283" s="225"/>
      <c r="P283" s="225"/>
      <c r="Q283" s="225"/>
      <c r="R283" s="225"/>
      <c r="S283" s="225"/>
      <c r="T283" s="226"/>
      <c r="AT283" s="222" t="s">
        <v>141</v>
      </c>
      <c r="AU283" s="222" t="s">
        <v>84</v>
      </c>
      <c r="AV283" s="13" t="s">
        <v>79</v>
      </c>
      <c r="AW283" s="13" t="s">
        <v>38</v>
      </c>
      <c r="AX283" s="13" t="s">
        <v>74</v>
      </c>
      <c r="AY283" s="222" t="s">
        <v>131</v>
      </c>
    </row>
    <row r="284" spans="2:65" s="11" customFormat="1">
      <c r="B284" s="187"/>
      <c r="D284" s="207" t="s">
        <v>141</v>
      </c>
      <c r="E284" s="196" t="s">
        <v>5</v>
      </c>
      <c r="F284" s="208" t="s">
        <v>330</v>
      </c>
      <c r="H284" s="209">
        <v>2.59</v>
      </c>
      <c r="I284" s="192"/>
      <c r="L284" s="187"/>
      <c r="M284" s="193"/>
      <c r="N284" s="194"/>
      <c r="O284" s="194"/>
      <c r="P284" s="194"/>
      <c r="Q284" s="194"/>
      <c r="R284" s="194"/>
      <c r="S284" s="194"/>
      <c r="T284" s="195"/>
      <c r="AT284" s="196" t="s">
        <v>141</v>
      </c>
      <c r="AU284" s="196" t="s">
        <v>84</v>
      </c>
      <c r="AV284" s="11" t="s">
        <v>84</v>
      </c>
      <c r="AW284" s="11" t="s">
        <v>38</v>
      </c>
      <c r="AX284" s="11" t="s">
        <v>74</v>
      </c>
      <c r="AY284" s="196" t="s">
        <v>131</v>
      </c>
    </row>
    <row r="285" spans="2:65" s="11" customFormat="1">
      <c r="B285" s="187"/>
      <c r="D285" s="207" t="s">
        <v>141</v>
      </c>
      <c r="E285" s="196" t="s">
        <v>5</v>
      </c>
      <c r="F285" s="208" t="s">
        <v>183</v>
      </c>
      <c r="H285" s="209">
        <v>15.68</v>
      </c>
      <c r="I285" s="192"/>
      <c r="L285" s="187"/>
      <c r="M285" s="193"/>
      <c r="N285" s="194"/>
      <c r="O285" s="194"/>
      <c r="P285" s="194"/>
      <c r="Q285" s="194"/>
      <c r="R285" s="194"/>
      <c r="S285" s="194"/>
      <c r="T285" s="195"/>
      <c r="AT285" s="196" t="s">
        <v>141</v>
      </c>
      <c r="AU285" s="196" t="s">
        <v>84</v>
      </c>
      <c r="AV285" s="11" t="s">
        <v>84</v>
      </c>
      <c r="AW285" s="11" t="s">
        <v>38</v>
      </c>
      <c r="AX285" s="11" t="s">
        <v>74</v>
      </c>
      <c r="AY285" s="196" t="s">
        <v>131</v>
      </c>
    </row>
    <row r="286" spans="2:65" s="11" customFormat="1">
      <c r="B286" s="187"/>
      <c r="D286" s="207" t="s">
        <v>141</v>
      </c>
      <c r="E286" s="196" t="s">
        <v>5</v>
      </c>
      <c r="F286" s="208" t="s">
        <v>331</v>
      </c>
      <c r="H286" s="209">
        <v>14.93</v>
      </c>
      <c r="I286" s="192"/>
      <c r="L286" s="187"/>
      <c r="M286" s="193"/>
      <c r="N286" s="194"/>
      <c r="O286" s="194"/>
      <c r="P286" s="194"/>
      <c r="Q286" s="194"/>
      <c r="R286" s="194"/>
      <c r="S286" s="194"/>
      <c r="T286" s="195"/>
      <c r="AT286" s="196" t="s">
        <v>141</v>
      </c>
      <c r="AU286" s="196" t="s">
        <v>84</v>
      </c>
      <c r="AV286" s="11" t="s">
        <v>84</v>
      </c>
      <c r="AW286" s="11" t="s">
        <v>38</v>
      </c>
      <c r="AX286" s="11" t="s">
        <v>74</v>
      </c>
      <c r="AY286" s="196" t="s">
        <v>131</v>
      </c>
    </row>
    <row r="287" spans="2:65" s="11" customFormat="1">
      <c r="B287" s="187"/>
      <c r="D287" s="207" t="s">
        <v>141</v>
      </c>
      <c r="E287" s="196" t="s">
        <v>5</v>
      </c>
      <c r="F287" s="208" t="s">
        <v>332</v>
      </c>
      <c r="H287" s="209">
        <v>2.68</v>
      </c>
      <c r="I287" s="192"/>
      <c r="L287" s="187"/>
      <c r="M287" s="193"/>
      <c r="N287" s="194"/>
      <c r="O287" s="194"/>
      <c r="P287" s="194"/>
      <c r="Q287" s="194"/>
      <c r="R287" s="194"/>
      <c r="S287" s="194"/>
      <c r="T287" s="195"/>
      <c r="AT287" s="196" t="s">
        <v>141</v>
      </c>
      <c r="AU287" s="196" t="s">
        <v>84</v>
      </c>
      <c r="AV287" s="11" t="s">
        <v>84</v>
      </c>
      <c r="AW287" s="11" t="s">
        <v>38</v>
      </c>
      <c r="AX287" s="11" t="s">
        <v>74</v>
      </c>
      <c r="AY287" s="196" t="s">
        <v>131</v>
      </c>
    </row>
    <row r="288" spans="2:65" s="12" customFormat="1">
      <c r="B288" s="210"/>
      <c r="D288" s="188" t="s">
        <v>141</v>
      </c>
      <c r="E288" s="211" t="s">
        <v>5</v>
      </c>
      <c r="F288" s="212" t="s">
        <v>155</v>
      </c>
      <c r="H288" s="213">
        <v>35.880000000000003</v>
      </c>
      <c r="I288" s="214"/>
      <c r="L288" s="210"/>
      <c r="M288" s="215"/>
      <c r="N288" s="216"/>
      <c r="O288" s="216"/>
      <c r="P288" s="216"/>
      <c r="Q288" s="216"/>
      <c r="R288" s="216"/>
      <c r="S288" s="216"/>
      <c r="T288" s="217"/>
      <c r="AT288" s="218" t="s">
        <v>141</v>
      </c>
      <c r="AU288" s="218" t="s">
        <v>84</v>
      </c>
      <c r="AV288" s="12" t="s">
        <v>139</v>
      </c>
      <c r="AW288" s="12" t="s">
        <v>38</v>
      </c>
      <c r="AX288" s="12" t="s">
        <v>79</v>
      </c>
      <c r="AY288" s="218" t="s">
        <v>131</v>
      </c>
    </row>
    <row r="289" spans="2:65" s="1" customFormat="1" ht="22.5" customHeight="1">
      <c r="B289" s="174"/>
      <c r="C289" s="175" t="s">
        <v>333</v>
      </c>
      <c r="D289" s="175" t="s">
        <v>134</v>
      </c>
      <c r="E289" s="176" t="s">
        <v>334</v>
      </c>
      <c r="F289" s="177" t="s">
        <v>335</v>
      </c>
      <c r="G289" s="178" t="s">
        <v>151</v>
      </c>
      <c r="H289" s="179">
        <v>71.760000000000005</v>
      </c>
      <c r="I289" s="180"/>
      <c r="J289" s="181">
        <f>ROUND(I289*H289,2)</f>
        <v>0</v>
      </c>
      <c r="K289" s="177" t="s">
        <v>138</v>
      </c>
      <c r="L289" s="42"/>
      <c r="M289" s="182" t="s">
        <v>5</v>
      </c>
      <c r="N289" s="183" t="s">
        <v>45</v>
      </c>
      <c r="O289" s="43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AR289" s="24" t="s">
        <v>139</v>
      </c>
      <c r="AT289" s="24" t="s">
        <v>134</v>
      </c>
      <c r="AU289" s="24" t="s">
        <v>84</v>
      </c>
      <c r="AY289" s="24" t="s">
        <v>131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24" t="s">
        <v>79</v>
      </c>
      <c r="BK289" s="186">
        <f>ROUND(I289*H289,2)</f>
        <v>0</v>
      </c>
      <c r="BL289" s="24" t="s">
        <v>139</v>
      </c>
      <c r="BM289" s="24" t="s">
        <v>336</v>
      </c>
    </row>
    <row r="290" spans="2:65" s="13" customFormat="1">
      <c r="B290" s="219"/>
      <c r="D290" s="207" t="s">
        <v>141</v>
      </c>
      <c r="E290" s="220" t="s">
        <v>5</v>
      </c>
      <c r="F290" s="221" t="s">
        <v>337</v>
      </c>
      <c r="H290" s="222" t="s">
        <v>5</v>
      </c>
      <c r="I290" s="223"/>
      <c r="L290" s="219"/>
      <c r="M290" s="224"/>
      <c r="N290" s="225"/>
      <c r="O290" s="225"/>
      <c r="P290" s="225"/>
      <c r="Q290" s="225"/>
      <c r="R290" s="225"/>
      <c r="S290" s="225"/>
      <c r="T290" s="226"/>
      <c r="AT290" s="222" t="s">
        <v>141</v>
      </c>
      <c r="AU290" s="222" t="s">
        <v>84</v>
      </c>
      <c r="AV290" s="13" t="s">
        <v>79</v>
      </c>
      <c r="AW290" s="13" t="s">
        <v>38</v>
      </c>
      <c r="AX290" s="13" t="s">
        <v>74</v>
      </c>
      <c r="AY290" s="222" t="s">
        <v>131</v>
      </c>
    </row>
    <row r="291" spans="2:65" s="11" customFormat="1">
      <c r="B291" s="187"/>
      <c r="D291" s="207" t="s">
        <v>141</v>
      </c>
      <c r="E291" s="196" t="s">
        <v>5</v>
      </c>
      <c r="F291" s="208" t="s">
        <v>338</v>
      </c>
      <c r="H291" s="209">
        <v>5.18</v>
      </c>
      <c r="I291" s="192"/>
      <c r="L291" s="187"/>
      <c r="M291" s="193"/>
      <c r="N291" s="194"/>
      <c r="O291" s="194"/>
      <c r="P291" s="194"/>
      <c r="Q291" s="194"/>
      <c r="R291" s="194"/>
      <c r="S291" s="194"/>
      <c r="T291" s="195"/>
      <c r="AT291" s="196" t="s">
        <v>141</v>
      </c>
      <c r="AU291" s="196" t="s">
        <v>84</v>
      </c>
      <c r="AV291" s="11" t="s">
        <v>84</v>
      </c>
      <c r="AW291" s="11" t="s">
        <v>38</v>
      </c>
      <c r="AX291" s="11" t="s">
        <v>74</v>
      </c>
      <c r="AY291" s="196" t="s">
        <v>131</v>
      </c>
    </row>
    <row r="292" spans="2:65" s="11" customFormat="1">
      <c r="B292" s="187"/>
      <c r="D292" s="207" t="s">
        <v>141</v>
      </c>
      <c r="E292" s="196" t="s">
        <v>5</v>
      </c>
      <c r="F292" s="208" t="s">
        <v>339</v>
      </c>
      <c r="H292" s="209">
        <v>31.36</v>
      </c>
      <c r="I292" s="192"/>
      <c r="L292" s="187"/>
      <c r="M292" s="193"/>
      <c r="N292" s="194"/>
      <c r="O292" s="194"/>
      <c r="P292" s="194"/>
      <c r="Q292" s="194"/>
      <c r="R292" s="194"/>
      <c r="S292" s="194"/>
      <c r="T292" s="195"/>
      <c r="AT292" s="196" t="s">
        <v>141</v>
      </c>
      <c r="AU292" s="196" t="s">
        <v>84</v>
      </c>
      <c r="AV292" s="11" t="s">
        <v>84</v>
      </c>
      <c r="AW292" s="11" t="s">
        <v>38</v>
      </c>
      <c r="AX292" s="11" t="s">
        <v>74</v>
      </c>
      <c r="AY292" s="196" t="s">
        <v>131</v>
      </c>
    </row>
    <row r="293" spans="2:65" s="11" customFormat="1">
      <c r="B293" s="187"/>
      <c r="D293" s="207" t="s">
        <v>141</v>
      </c>
      <c r="E293" s="196" t="s">
        <v>5</v>
      </c>
      <c r="F293" s="208" t="s">
        <v>340</v>
      </c>
      <c r="H293" s="209">
        <v>29.86</v>
      </c>
      <c r="I293" s="192"/>
      <c r="L293" s="187"/>
      <c r="M293" s="193"/>
      <c r="N293" s="194"/>
      <c r="O293" s="194"/>
      <c r="P293" s="194"/>
      <c r="Q293" s="194"/>
      <c r="R293" s="194"/>
      <c r="S293" s="194"/>
      <c r="T293" s="195"/>
      <c r="AT293" s="196" t="s">
        <v>141</v>
      </c>
      <c r="AU293" s="196" t="s">
        <v>84</v>
      </c>
      <c r="AV293" s="11" t="s">
        <v>84</v>
      </c>
      <c r="AW293" s="11" t="s">
        <v>38</v>
      </c>
      <c r="AX293" s="11" t="s">
        <v>74</v>
      </c>
      <c r="AY293" s="196" t="s">
        <v>131</v>
      </c>
    </row>
    <row r="294" spans="2:65" s="11" customFormat="1">
      <c r="B294" s="187"/>
      <c r="D294" s="207" t="s">
        <v>141</v>
      </c>
      <c r="E294" s="196" t="s">
        <v>5</v>
      </c>
      <c r="F294" s="208" t="s">
        <v>341</v>
      </c>
      <c r="H294" s="209">
        <v>5.36</v>
      </c>
      <c r="I294" s="192"/>
      <c r="L294" s="187"/>
      <c r="M294" s="193"/>
      <c r="N294" s="194"/>
      <c r="O294" s="194"/>
      <c r="P294" s="194"/>
      <c r="Q294" s="194"/>
      <c r="R294" s="194"/>
      <c r="S294" s="194"/>
      <c r="T294" s="195"/>
      <c r="AT294" s="196" t="s">
        <v>141</v>
      </c>
      <c r="AU294" s="196" t="s">
        <v>84</v>
      </c>
      <c r="AV294" s="11" t="s">
        <v>84</v>
      </c>
      <c r="AW294" s="11" t="s">
        <v>38</v>
      </c>
      <c r="AX294" s="11" t="s">
        <v>74</v>
      </c>
      <c r="AY294" s="196" t="s">
        <v>131</v>
      </c>
    </row>
    <row r="295" spans="2:65" s="12" customFormat="1">
      <c r="B295" s="210"/>
      <c r="D295" s="188" t="s">
        <v>141</v>
      </c>
      <c r="E295" s="211" t="s">
        <v>5</v>
      </c>
      <c r="F295" s="212" t="s">
        <v>155</v>
      </c>
      <c r="H295" s="213">
        <v>71.760000000000005</v>
      </c>
      <c r="I295" s="214"/>
      <c r="L295" s="210"/>
      <c r="M295" s="215"/>
      <c r="N295" s="216"/>
      <c r="O295" s="216"/>
      <c r="P295" s="216"/>
      <c r="Q295" s="216"/>
      <c r="R295" s="216"/>
      <c r="S295" s="216"/>
      <c r="T295" s="217"/>
      <c r="AT295" s="218" t="s">
        <v>141</v>
      </c>
      <c r="AU295" s="218" t="s">
        <v>84</v>
      </c>
      <c r="AV295" s="12" t="s">
        <v>139</v>
      </c>
      <c r="AW295" s="12" t="s">
        <v>38</v>
      </c>
      <c r="AX295" s="12" t="s">
        <v>79</v>
      </c>
      <c r="AY295" s="218" t="s">
        <v>131</v>
      </c>
    </row>
    <row r="296" spans="2:65" s="1" customFormat="1" ht="22.5" customHeight="1">
      <c r="B296" s="174"/>
      <c r="C296" s="175" t="s">
        <v>342</v>
      </c>
      <c r="D296" s="175" t="s">
        <v>134</v>
      </c>
      <c r="E296" s="176" t="s">
        <v>343</v>
      </c>
      <c r="F296" s="177" t="s">
        <v>344</v>
      </c>
      <c r="G296" s="178" t="s">
        <v>151</v>
      </c>
      <c r="H296" s="179">
        <v>35.880000000000003</v>
      </c>
      <c r="I296" s="180"/>
      <c r="J296" s="181">
        <f>ROUND(I296*H296,2)</f>
        <v>0</v>
      </c>
      <c r="K296" s="177" t="s">
        <v>138</v>
      </c>
      <c r="L296" s="42"/>
      <c r="M296" s="182" t="s">
        <v>5</v>
      </c>
      <c r="N296" s="183" t="s">
        <v>45</v>
      </c>
      <c r="O296" s="43"/>
      <c r="P296" s="184">
        <f>O296*H296</f>
        <v>0</v>
      </c>
      <c r="Q296" s="184">
        <v>0</v>
      </c>
      <c r="R296" s="184">
        <f>Q296*H296</f>
        <v>0</v>
      </c>
      <c r="S296" s="184">
        <v>3.5000000000000003E-2</v>
      </c>
      <c r="T296" s="185">
        <f>S296*H296</f>
        <v>1.2558000000000002</v>
      </c>
      <c r="AR296" s="24" t="s">
        <v>139</v>
      </c>
      <c r="AT296" s="24" t="s">
        <v>134</v>
      </c>
      <c r="AU296" s="24" t="s">
        <v>84</v>
      </c>
      <c r="AY296" s="24" t="s">
        <v>131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24" t="s">
        <v>79</v>
      </c>
      <c r="BK296" s="186">
        <f>ROUND(I296*H296,2)</f>
        <v>0</v>
      </c>
      <c r="BL296" s="24" t="s">
        <v>139</v>
      </c>
      <c r="BM296" s="24" t="s">
        <v>345</v>
      </c>
    </row>
    <row r="297" spans="2:65" s="11" customFormat="1">
      <c r="B297" s="187"/>
      <c r="D297" s="207" t="s">
        <v>141</v>
      </c>
      <c r="E297" s="196" t="s">
        <v>5</v>
      </c>
      <c r="F297" s="208" t="s">
        <v>330</v>
      </c>
      <c r="H297" s="209">
        <v>2.59</v>
      </c>
      <c r="I297" s="192"/>
      <c r="L297" s="187"/>
      <c r="M297" s="193"/>
      <c r="N297" s="194"/>
      <c r="O297" s="194"/>
      <c r="P297" s="194"/>
      <c r="Q297" s="194"/>
      <c r="R297" s="194"/>
      <c r="S297" s="194"/>
      <c r="T297" s="195"/>
      <c r="AT297" s="196" t="s">
        <v>141</v>
      </c>
      <c r="AU297" s="196" t="s">
        <v>84</v>
      </c>
      <c r="AV297" s="11" t="s">
        <v>84</v>
      </c>
      <c r="AW297" s="11" t="s">
        <v>38</v>
      </c>
      <c r="AX297" s="11" t="s">
        <v>74</v>
      </c>
      <c r="AY297" s="196" t="s">
        <v>131</v>
      </c>
    </row>
    <row r="298" spans="2:65" s="11" customFormat="1">
      <c r="B298" s="187"/>
      <c r="D298" s="207" t="s">
        <v>141</v>
      </c>
      <c r="E298" s="196" t="s">
        <v>5</v>
      </c>
      <c r="F298" s="208" t="s">
        <v>183</v>
      </c>
      <c r="H298" s="209">
        <v>15.68</v>
      </c>
      <c r="I298" s="192"/>
      <c r="L298" s="187"/>
      <c r="M298" s="193"/>
      <c r="N298" s="194"/>
      <c r="O298" s="194"/>
      <c r="P298" s="194"/>
      <c r="Q298" s="194"/>
      <c r="R298" s="194"/>
      <c r="S298" s="194"/>
      <c r="T298" s="195"/>
      <c r="AT298" s="196" t="s">
        <v>141</v>
      </c>
      <c r="AU298" s="196" t="s">
        <v>84</v>
      </c>
      <c r="AV298" s="11" t="s">
        <v>84</v>
      </c>
      <c r="AW298" s="11" t="s">
        <v>38</v>
      </c>
      <c r="AX298" s="11" t="s">
        <v>74</v>
      </c>
      <c r="AY298" s="196" t="s">
        <v>131</v>
      </c>
    </row>
    <row r="299" spans="2:65" s="11" customFormat="1">
      <c r="B299" s="187"/>
      <c r="D299" s="207" t="s">
        <v>141</v>
      </c>
      <c r="E299" s="196" t="s">
        <v>5</v>
      </c>
      <c r="F299" s="208" t="s">
        <v>331</v>
      </c>
      <c r="H299" s="209">
        <v>14.93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96" t="s">
        <v>141</v>
      </c>
      <c r="AU299" s="196" t="s">
        <v>84</v>
      </c>
      <c r="AV299" s="11" t="s">
        <v>84</v>
      </c>
      <c r="AW299" s="11" t="s">
        <v>38</v>
      </c>
      <c r="AX299" s="11" t="s">
        <v>74</v>
      </c>
      <c r="AY299" s="196" t="s">
        <v>131</v>
      </c>
    </row>
    <row r="300" spans="2:65" s="11" customFormat="1">
      <c r="B300" s="187"/>
      <c r="D300" s="207" t="s">
        <v>141</v>
      </c>
      <c r="E300" s="196" t="s">
        <v>5</v>
      </c>
      <c r="F300" s="208" t="s">
        <v>332</v>
      </c>
      <c r="H300" s="209">
        <v>2.68</v>
      </c>
      <c r="I300" s="192"/>
      <c r="L300" s="187"/>
      <c r="M300" s="193"/>
      <c r="N300" s="194"/>
      <c r="O300" s="194"/>
      <c r="P300" s="194"/>
      <c r="Q300" s="194"/>
      <c r="R300" s="194"/>
      <c r="S300" s="194"/>
      <c r="T300" s="195"/>
      <c r="AT300" s="196" t="s">
        <v>141</v>
      </c>
      <c r="AU300" s="196" t="s">
        <v>84</v>
      </c>
      <c r="AV300" s="11" t="s">
        <v>84</v>
      </c>
      <c r="AW300" s="11" t="s">
        <v>38</v>
      </c>
      <c r="AX300" s="11" t="s">
        <v>74</v>
      </c>
      <c r="AY300" s="196" t="s">
        <v>131</v>
      </c>
    </row>
    <row r="301" spans="2:65" s="12" customFormat="1">
      <c r="B301" s="210"/>
      <c r="D301" s="188" t="s">
        <v>141</v>
      </c>
      <c r="E301" s="211" t="s">
        <v>5</v>
      </c>
      <c r="F301" s="212" t="s">
        <v>155</v>
      </c>
      <c r="H301" s="213">
        <v>35.880000000000003</v>
      </c>
      <c r="I301" s="214"/>
      <c r="L301" s="210"/>
      <c r="M301" s="215"/>
      <c r="N301" s="216"/>
      <c r="O301" s="216"/>
      <c r="P301" s="216"/>
      <c r="Q301" s="216"/>
      <c r="R301" s="216"/>
      <c r="S301" s="216"/>
      <c r="T301" s="217"/>
      <c r="AT301" s="218" t="s">
        <v>141</v>
      </c>
      <c r="AU301" s="218" t="s">
        <v>84</v>
      </c>
      <c r="AV301" s="12" t="s">
        <v>139</v>
      </c>
      <c r="AW301" s="12" t="s">
        <v>38</v>
      </c>
      <c r="AX301" s="12" t="s">
        <v>79</v>
      </c>
      <c r="AY301" s="218" t="s">
        <v>131</v>
      </c>
    </row>
    <row r="302" spans="2:65" s="1" customFormat="1" ht="22.5" customHeight="1">
      <c r="B302" s="174"/>
      <c r="C302" s="175" t="s">
        <v>346</v>
      </c>
      <c r="D302" s="175" t="s">
        <v>134</v>
      </c>
      <c r="E302" s="176" t="s">
        <v>347</v>
      </c>
      <c r="F302" s="177" t="s">
        <v>348</v>
      </c>
      <c r="G302" s="178" t="s">
        <v>151</v>
      </c>
      <c r="H302" s="179">
        <v>1.175</v>
      </c>
      <c r="I302" s="180"/>
      <c r="J302" s="181">
        <f>ROUND(I302*H302,2)</f>
        <v>0</v>
      </c>
      <c r="K302" s="177" t="s">
        <v>138</v>
      </c>
      <c r="L302" s="42"/>
      <c r="M302" s="182" t="s">
        <v>5</v>
      </c>
      <c r="N302" s="183" t="s">
        <v>45</v>
      </c>
      <c r="O302" s="43"/>
      <c r="P302" s="184">
        <f>O302*H302</f>
        <v>0</v>
      </c>
      <c r="Q302" s="184">
        <v>0</v>
      </c>
      <c r="R302" s="184">
        <f>Q302*H302</f>
        <v>0</v>
      </c>
      <c r="S302" s="184">
        <v>0.183</v>
      </c>
      <c r="T302" s="185">
        <f>S302*H302</f>
        <v>0.21502499999999999</v>
      </c>
      <c r="AR302" s="24" t="s">
        <v>139</v>
      </c>
      <c r="AT302" s="24" t="s">
        <v>134</v>
      </c>
      <c r="AU302" s="24" t="s">
        <v>84</v>
      </c>
      <c r="AY302" s="24" t="s">
        <v>131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24" t="s">
        <v>79</v>
      </c>
      <c r="BK302" s="186">
        <f>ROUND(I302*H302,2)</f>
        <v>0</v>
      </c>
      <c r="BL302" s="24" t="s">
        <v>139</v>
      </c>
      <c r="BM302" s="24" t="s">
        <v>349</v>
      </c>
    </row>
    <row r="303" spans="2:65" s="11" customFormat="1">
      <c r="B303" s="187"/>
      <c r="D303" s="188" t="s">
        <v>141</v>
      </c>
      <c r="E303" s="189" t="s">
        <v>5</v>
      </c>
      <c r="F303" s="190" t="s">
        <v>350</v>
      </c>
      <c r="H303" s="191">
        <v>1.175</v>
      </c>
      <c r="I303" s="192"/>
      <c r="L303" s="187"/>
      <c r="M303" s="193"/>
      <c r="N303" s="194"/>
      <c r="O303" s="194"/>
      <c r="P303" s="194"/>
      <c r="Q303" s="194"/>
      <c r="R303" s="194"/>
      <c r="S303" s="194"/>
      <c r="T303" s="195"/>
      <c r="AT303" s="196" t="s">
        <v>141</v>
      </c>
      <c r="AU303" s="196" t="s">
        <v>84</v>
      </c>
      <c r="AV303" s="11" t="s">
        <v>84</v>
      </c>
      <c r="AW303" s="11" t="s">
        <v>38</v>
      </c>
      <c r="AX303" s="11" t="s">
        <v>79</v>
      </c>
      <c r="AY303" s="196" t="s">
        <v>131</v>
      </c>
    </row>
    <row r="304" spans="2:65" s="1" customFormat="1" ht="22.5" customHeight="1">
      <c r="B304" s="174"/>
      <c r="C304" s="175" t="s">
        <v>351</v>
      </c>
      <c r="D304" s="175" t="s">
        <v>134</v>
      </c>
      <c r="E304" s="176" t="s">
        <v>352</v>
      </c>
      <c r="F304" s="177" t="s">
        <v>353</v>
      </c>
      <c r="G304" s="178" t="s">
        <v>151</v>
      </c>
      <c r="H304" s="179">
        <v>8</v>
      </c>
      <c r="I304" s="180"/>
      <c r="J304" s="181">
        <f>ROUND(I304*H304,2)</f>
        <v>0</v>
      </c>
      <c r="K304" s="177" t="s">
        <v>138</v>
      </c>
      <c r="L304" s="42"/>
      <c r="M304" s="182" t="s">
        <v>5</v>
      </c>
      <c r="N304" s="183" t="s">
        <v>45</v>
      </c>
      <c r="O304" s="43"/>
      <c r="P304" s="184">
        <f>O304*H304</f>
        <v>0</v>
      </c>
      <c r="Q304" s="184">
        <v>0</v>
      </c>
      <c r="R304" s="184">
        <f>Q304*H304</f>
        <v>0</v>
      </c>
      <c r="S304" s="184">
        <v>7.5999999999999998E-2</v>
      </c>
      <c r="T304" s="185">
        <f>S304*H304</f>
        <v>0.60799999999999998</v>
      </c>
      <c r="AR304" s="24" t="s">
        <v>139</v>
      </c>
      <c r="AT304" s="24" t="s">
        <v>134</v>
      </c>
      <c r="AU304" s="24" t="s">
        <v>84</v>
      </c>
      <c r="AY304" s="24" t="s">
        <v>131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24" t="s">
        <v>79</v>
      </c>
      <c r="BK304" s="186">
        <f>ROUND(I304*H304,2)</f>
        <v>0</v>
      </c>
      <c r="BL304" s="24" t="s">
        <v>139</v>
      </c>
      <c r="BM304" s="24" t="s">
        <v>354</v>
      </c>
    </row>
    <row r="305" spans="2:65" s="11" customFormat="1">
      <c r="B305" s="187"/>
      <c r="D305" s="207" t="s">
        <v>141</v>
      </c>
      <c r="E305" s="196" t="s">
        <v>5</v>
      </c>
      <c r="F305" s="208" t="s">
        <v>355</v>
      </c>
      <c r="H305" s="209">
        <v>6.4</v>
      </c>
      <c r="I305" s="192"/>
      <c r="L305" s="187"/>
      <c r="M305" s="193"/>
      <c r="N305" s="194"/>
      <c r="O305" s="194"/>
      <c r="P305" s="194"/>
      <c r="Q305" s="194"/>
      <c r="R305" s="194"/>
      <c r="S305" s="194"/>
      <c r="T305" s="195"/>
      <c r="AT305" s="196" t="s">
        <v>141</v>
      </c>
      <c r="AU305" s="196" t="s">
        <v>84</v>
      </c>
      <c r="AV305" s="11" t="s">
        <v>84</v>
      </c>
      <c r="AW305" s="11" t="s">
        <v>38</v>
      </c>
      <c r="AX305" s="11" t="s">
        <v>74</v>
      </c>
      <c r="AY305" s="196" t="s">
        <v>131</v>
      </c>
    </row>
    <row r="306" spans="2:65" s="11" customFormat="1">
      <c r="B306" s="187"/>
      <c r="D306" s="207" t="s">
        <v>141</v>
      </c>
      <c r="E306" s="196" t="s">
        <v>5</v>
      </c>
      <c r="F306" s="208" t="s">
        <v>356</v>
      </c>
      <c r="H306" s="209">
        <v>1.6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96" t="s">
        <v>141</v>
      </c>
      <c r="AU306" s="196" t="s">
        <v>84</v>
      </c>
      <c r="AV306" s="11" t="s">
        <v>84</v>
      </c>
      <c r="AW306" s="11" t="s">
        <v>38</v>
      </c>
      <c r="AX306" s="11" t="s">
        <v>74</v>
      </c>
      <c r="AY306" s="196" t="s">
        <v>131</v>
      </c>
    </row>
    <row r="307" spans="2:65" s="12" customFormat="1">
      <c r="B307" s="210"/>
      <c r="D307" s="188" t="s">
        <v>141</v>
      </c>
      <c r="E307" s="211" t="s">
        <v>5</v>
      </c>
      <c r="F307" s="212" t="s">
        <v>155</v>
      </c>
      <c r="H307" s="213">
        <v>8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8" t="s">
        <v>141</v>
      </c>
      <c r="AU307" s="218" t="s">
        <v>84</v>
      </c>
      <c r="AV307" s="12" t="s">
        <v>139</v>
      </c>
      <c r="AW307" s="12" t="s">
        <v>38</v>
      </c>
      <c r="AX307" s="12" t="s">
        <v>79</v>
      </c>
      <c r="AY307" s="218" t="s">
        <v>131</v>
      </c>
    </row>
    <row r="308" spans="2:65" s="1" customFormat="1" ht="22.5" customHeight="1">
      <c r="B308" s="174"/>
      <c r="C308" s="175" t="s">
        <v>357</v>
      </c>
      <c r="D308" s="175" t="s">
        <v>134</v>
      </c>
      <c r="E308" s="176" t="s">
        <v>358</v>
      </c>
      <c r="F308" s="177" t="s">
        <v>359</v>
      </c>
      <c r="G308" s="178" t="s">
        <v>163</v>
      </c>
      <c r="H308" s="179">
        <v>28.32</v>
      </c>
      <c r="I308" s="180"/>
      <c r="J308" s="181">
        <f>ROUND(I308*H308,2)</f>
        <v>0</v>
      </c>
      <c r="K308" s="177" t="s">
        <v>138</v>
      </c>
      <c r="L308" s="42"/>
      <c r="M308" s="182" t="s">
        <v>5</v>
      </c>
      <c r="N308" s="183" t="s">
        <v>45</v>
      </c>
      <c r="O308" s="43"/>
      <c r="P308" s="184">
        <f>O308*H308</f>
        <v>0</v>
      </c>
      <c r="Q308" s="184">
        <v>0</v>
      </c>
      <c r="R308" s="184">
        <f>Q308*H308</f>
        <v>0</v>
      </c>
      <c r="S308" s="184">
        <v>7.0000000000000001E-3</v>
      </c>
      <c r="T308" s="185">
        <f>S308*H308</f>
        <v>0.19824</v>
      </c>
      <c r="AR308" s="24" t="s">
        <v>139</v>
      </c>
      <c r="AT308" s="24" t="s">
        <v>134</v>
      </c>
      <c r="AU308" s="24" t="s">
        <v>84</v>
      </c>
      <c r="AY308" s="24" t="s">
        <v>131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24" t="s">
        <v>79</v>
      </c>
      <c r="BK308" s="186">
        <f>ROUND(I308*H308,2)</f>
        <v>0</v>
      </c>
      <c r="BL308" s="24" t="s">
        <v>139</v>
      </c>
      <c r="BM308" s="24" t="s">
        <v>360</v>
      </c>
    </row>
    <row r="309" spans="2:65" s="13" customFormat="1">
      <c r="B309" s="219"/>
      <c r="D309" s="207" t="s">
        <v>141</v>
      </c>
      <c r="E309" s="220" t="s">
        <v>5</v>
      </c>
      <c r="F309" s="221" t="s">
        <v>165</v>
      </c>
      <c r="H309" s="222" t="s">
        <v>5</v>
      </c>
      <c r="I309" s="223"/>
      <c r="L309" s="219"/>
      <c r="M309" s="224"/>
      <c r="N309" s="225"/>
      <c r="O309" s="225"/>
      <c r="P309" s="225"/>
      <c r="Q309" s="225"/>
      <c r="R309" s="225"/>
      <c r="S309" s="225"/>
      <c r="T309" s="226"/>
      <c r="AT309" s="222" t="s">
        <v>141</v>
      </c>
      <c r="AU309" s="222" t="s">
        <v>84</v>
      </c>
      <c r="AV309" s="13" t="s">
        <v>79</v>
      </c>
      <c r="AW309" s="13" t="s">
        <v>38</v>
      </c>
      <c r="AX309" s="13" t="s">
        <v>74</v>
      </c>
      <c r="AY309" s="222" t="s">
        <v>131</v>
      </c>
    </row>
    <row r="310" spans="2:65" s="11" customFormat="1">
      <c r="B310" s="187"/>
      <c r="D310" s="188" t="s">
        <v>141</v>
      </c>
      <c r="E310" s="189" t="s">
        <v>5</v>
      </c>
      <c r="F310" s="190" t="s">
        <v>361</v>
      </c>
      <c r="H310" s="191">
        <v>28.32</v>
      </c>
      <c r="I310" s="192"/>
      <c r="L310" s="187"/>
      <c r="M310" s="193"/>
      <c r="N310" s="194"/>
      <c r="O310" s="194"/>
      <c r="P310" s="194"/>
      <c r="Q310" s="194"/>
      <c r="R310" s="194"/>
      <c r="S310" s="194"/>
      <c r="T310" s="195"/>
      <c r="AT310" s="196" t="s">
        <v>141</v>
      </c>
      <c r="AU310" s="196" t="s">
        <v>84</v>
      </c>
      <c r="AV310" s="11" t="s">
        <v>84</v>
      </c>
      <c r="AW310" s="11" t="s">
        <v>38</v>
      </c>
      <c r="AX310" s="11" t="s">
        <v>79</v>
      </c>
      <c r="AY310" s="196" t="s">
        <v>131</v>
      </c>
    </row>
    <row r="311" spans="2:65" s="1" customFormat="1" ht="22.5" customHeight="1">
      <c r="B311" s="174"/>
      <c r="C311" s="175" t="s">
        <v>362</v>
      </c>
      <c r="D311" s="175" t="s">
        <v>134</v>
      </c>
      <c r="E311" s="176" t="s">
        <v>363</v>
      </c>
      <c r="F311" s="177" t="s">
        <v>364</v>
      </c>
      <c r="G311" s="178" t="s">
        <v>163</v>
      </c>
      <c r="H311" s="179">
        <v>6.28</v>
      </c>
      <c r="I311" s="180"/>
      <c r="J311" s="181">
        <f>ROUND(I311*H311,2)</f>
        <v>0</v>
      </c>
      <c r="K311" s="177" t="s">
        <v>138</v>
      </c>
      <c r="L311" s="42"/>
      <c r="M311" s="182" t="s">
        <v>5</v>
      </c>
      <c r="N311" s="183" t="s">
        <v>45</v>
      </c>
      <c r="O311" s="43"/>
      <c r="P311" s="184">
        <f>O311*H311</f>
        <v>0</v>
      </c>
      <c r="Q311" s="184">
        <v>0</v>
      </c>
      <c r="R311" s="184">
        <f>Q311*H311</f>
        <v>0</v>
      </c>
      <c r="S311" s="184">
        <v>8.9999999999999993E-3</v>
      </c>
      <c r="T311" s="185">
        <f>S311*H311</f>
        <v>5.6520000000000001E-2</v>
      </c>
      <c r="AR311" s="24" t="s">
        <v>139</v>
      </c>
      <c r="AT311" s="24" t="s">
        <v>134</v>
      </c>
      <c r="AU311" s="24" t="s">
        <v>84</v>
      </c>
      <c r="AY311" s="24" t="s">
        <v>131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24" t="s">
        <v>79</v>
      </c>
      <c r="BK311" s="186">
        <f>ROUND(I311*H311,2)</f>
        <v>0</v>
      </c>
      <c r="BL311" s="24" t="s">
        <v>139</v>
      </c>
      <c r="BM311" s="24" t="s">
        <v>365</v>
      </c>
    </row>
    <row r="312" spans="2:65" s="13" customFormat="1">
      <c r="B312" s="219"/>
      <c r="D312" s="207" t="s">
        <v>141</v>
      </c>
      <c r="E312" s="220" t="s">
        <v>5</v>
      </c>
      <c r="F312" s="221" t="s">
        <v>165</v>
      </c>
      <c r="H312" s="222" t="s">
        <v>5</v>
      </c>
      <c r="I312" s="223"/>
      <c r="L312" s="219"/>
      <c r="M312" s="224"/>
      <c r="N312" s="225"/>
      <c r="O312" s="225"/>
      <c r="P312" s="225"/>
      <c r="Q312" s="225"/>
      <c r="R312" s="225"/>
      <c r="S312" s="225"/>
      <c r="T312" s="226"/>
      <c r="AT312" s="222" t="s">
        <v>141</v>
      </c>
      <c r="AU312" s="222" t="s">
        <v>84</v>
      </c>
      <c r="AV312" s="13" t="s">
        <v>79</v>
      </c>
      <c r="AW312" s="13" t="s">
        <v>38</v>
      </c>
      <c r="AX312" s="13" t="s">
        <v>74</v>
      </c>
      <c r="AY312" s="222" t="s">
        <v>131</v>
      </c>
    </row>
    <row r="313" spans="2:65" s="11" customFormat="1">
      <c r="B313" s="187"/>
      <c r="D313" s="188" t="s">
        <v>141</v>
      </c>
      <c r="E313" s="189" t="s">
        <v>5</v>
      </c>
      <c r="F313" s="190" t="s">
        <v>366</v>
      </c>
      <c r="H313" s="191">
        <v>6.28</v>
      </c>
      <c r="I313" s="192"/>
      <c r="L313" s="187"/>
      <c r="M313" s="193"/>
      <c r="N313" s="194"/>
      <c r="O313" s="194"/>
      <c r="P313" s="194"/>
      <c r="Q313" s="194"/>
      <c r="R313" s="194"/>
      <c r="S313" s="194"/>
      <c r="T313" s="195"/>
      <c r="AT313" s="196" t="s">
        <v>141</v>
      </c>
      <c r="AU313" s="196" t="s">
        <v>84</v>
      </c>
      <c r="AV313" s="11" t="s">
        <v>84</v>
      </c>
      <c r="AW313" s="11" t="s">
        <v>38</v>
      </c>
      <c r="AX313" s="11" t="s">
        <v>79</v>
      </c>
      <c r="AY313" s="196" t="s">
        <v>131</v>
      </c>
    </row>
    <row r="314" spans="2:65" s="1" customFormat="1" ht="22.5" customHeight="1">
      <c r="B314" s="174"/>
      <c r="C314" s="175" t="s">
        <v>367</v>
      </c>
      <c r="D314" s="175" t="s">
        <v>134</v>
      </c>
      <c r="E314" s="176" t="s">
        <v>368</v>
      </c>
      <c r="F314" s="177" t="s">
        <v>369</v>
      </c>
      <c r="G314" s="178" t="s">
        <v>163</v>
      </c>
      <c r="H314" s="179">
        <v>14.2</v>
      </c>
      <c r="I314" s="180"/>
      <c r="J314" s="181">
        <f>ROUND(I314*H314,2)</f>
        <v>0</v>
      </c>
      <c r="K314" s="177" t="s">
        <v>138</v>
      </c>
      <c r="L314" s="42"/>
      <c r="M314" s="182" t="s">
        <v>5</v>
      </c>
      <c r="N314" s="183" t="s">
        <v>45</v>
      </c>
      <c r="O314" s="43"/>
      <c r="P314" s="184">
        <f>O314*H314</f>
        <v>0</v>
      </c>
      <c r="Q314" s="184">
        <v>0</v>
      </c>
      <c r="R314" s="184">
        <f>Q314*H314</f>
        <v>0</v>
      </c>
      <c r="S314" s="184">
        <v>1.6E-2</v>
      </c>
      <c r="T314" s="185">
        <f>S314*H314</f>
        <v>0.22719999999999999</v>
      </c>
      <c r="AR314" s="24" t="s">
        <v>139</v>
      </c>
      <c r="AT314" s="24" t="s">
        <v>134</v>
      </c>
      <c r="AU314" s="24" t="s">
        <v>84</v>
      </c>
      <c r="AY314" s="24" t="s">
        <v>131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24" t="s">
        <v>79</v>
      </c>
      <c r="BK314" s="186">
        <f>ROUND(I314*H314,2)</f>
        <v>0</v>
      </c>
      <c r="BL314" s="24" t="s">
        <v>139</v>
      </c>
      <c r="BM314" s="24" t="s">
        <v>370</v>
      </c>
    </row>
    <row r="315" spans="2:65" s="13" customFormat="1">
      <c r="B315" s="219"/>
      <c r="D315" s="207" t="s">
        <v>141</v>
      </c>
      <c r="E315" s="220" t="s">
        <v>5</v>
      </c>
      <c r="F315" s="221" t="s">
        <v>371</v>
      </c>
      <c r="H315" s="222" t="s">
        <v>5</v>
      </c>
      <c r="I315" s="223"/>
      <c r="L315" s="219"/>
      <c r="M315" s="224"/>
      <c r="N315" s="225"/>
      <c r="O315" s="225"/>
      <c r="P315" s="225"/>
      <c r="Q315" s="225"/>
      <c r="R315" s="225"/>
      <c r="S315" s="225"/>
      <c r="T315" s="226"/>
      <c r="AT315" s="222" t="s">
        <v>141</v>
      </c>
      <c r="AU315" s="222" t="s">
        <v>84</v>
      </c>
      <c r="AV315" s="13" t="s">
        <v>79</v>
      </c>
      <c r="AW315" s="13" t="s">
        <v>38</v>
      </c>
      <c r="AX315" s="13" t="s">
        <v>74</v>
      </c>
      <c r="AY315" s="222" t="s">
        <v>131</v>
      </c>
    </row>
    <row r="316" spans="2:65" s="11" customFormat="1">
      <c r="B316" s="187"/>
      <c r="D316" s="188" t="s">
        <v>141</v>
      </c>
      <c r="E316" s="189" t="s">
        <v>5</v>
      </c>
      <c r="F316" s="190" t="s">
        <v>372</v>
      </c>
      <c r="H316" s="191">
        <v>14.2</v>
      </c>
      <c r="I316" s="192"/>
      <c r="L316" s="187"/>
      <c r="M316" s="193"/>
      <c r="N316" s="194"/>
      <c r="O316" s="194"/>
      <c r="P316" s="194"/>
      <c r="Q316" s="194"/>
      <c r="R316" s="194"/>
      <c r="S316" s="194"/>
      <c r="T316" s="195"/>
      <c r="AT316" s="196" t="s">
        <v>141</v>
      </c>
      <c r="AU316" s="196" t="s">
        <v>84</v>
      </c>
      <c r="AV316" s="11" t="s">
        <v>84</v>
      </c>
      <c r="AW316" s="11" t="s">
        <v>38</v>
      </c>
      <c r="AX316" s="11" t="s">
        <v>79</v>
      </c>
      <c r="AY316" s="196" t="s">
        <v>131</v>
      </c>
    </row>
    <row r="317" spans="2:65" s="1" customFormat="1" ht="22.5" customHeight="1">
      <c r="B317" s="174"/>
      <c r="C317" s="175" t="s">
        <v>373</v>
      </c>
      <c r="D317" s="175" t="s">
        <v>134</v>
      </c>
      <c r="E317" s="176" t="s">
        <v>374</v>
      </c>
      <c r="F317" s="177" t="s">
        <v>375</v>
      </c>
      <c r="G317" s="178" t="s">
        <v>163</v>
      </c>
      <c r="H317" s="179">
        <v>3.6</v>
      </c>
      <c r="I317" s="180"/>
      <c r="J317" s="181">
        <f>ROUND(I317*H317,2)</f>
        <v>0</v>
      </c>
      <c r="K317" s="177" t="s">
        <v>138</v>
      </c>
      <c r="L317" s="42"/>
      <c r="M317" s="182" t="s">
        <v>5</v>
      </c>
      <c r="N317" s="183" t="s">
        <v>45</v>
      </c>
      <c r="O317" s="43"/>
      <c r="P317" s="184">
        <f>O317*H317</f>
        <v>0</v>
      </c>
      <c r="Q317" s="184">
        <v>0</v>
      </c>
      <c r="R317" s="184">
        <f>Q317*H317</f>
        <v>0</v>
      </c>
      <c r="S317" s="184">
        <v>2.1999999999999999E-2</v>
      </c>
      <c r="T317" s="185">
        <f>S317*H317</f>
        <v>7.9199999999999993E-2</v>
      </c>
      <c r="AR317" s="24" t="s">
        <v>139</v>
      </c>
      <c r="AT317" s="24" t="s">
        <v>134</v>
      </c>
      <c r="AU317" s="24" t="s">
        <v>84</v>
      </c>
      <c r="AY317" s="24" t="s">
        <v>131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24" t="s">
        <v>79</v>
      </c>
      <c r="BK317" s="186">
        <f>ROUND(I317*H317,2)</f>
        <v>0</v>
      </c>
      <c r="BL317" s="24" t="s">
        <v>139</v>
      </c>
      <c r="BM317" s="24" t="s">
        <v>376</v>
      </c>
    </row>
    <row r="318" spans="2:65" s="13" customFormat="1">
      <c r="B318" s="219"/>
      <c r="D318" s="207" t="s">
        <v>141</v>
      </c>
      <c r="E318" s="220" t="s">
        <v>5</v>
      </c>
      <c r="F318" s="221" t="s">
        <v>371</v>
      </c>
      <c r="H318" s="222" t="s">
        <v>5</v>
      </c>
      <c r="I318" s="223"/>
      <c r="L318" s="219"/>
      <c r="M318" s="224"/>
      <c r="N318" s="225"/>
      <c r="O318" s="225"/>
      <c r="P318" s="225"/>
      <c r="Q318" s="225"/>
      <c r="R318" s="225"/>
      <c r="S318" s="225"/>
      <c r="T318" s="226"/>
      <c r="AT318" s="222" t="s">
        <v>141</v>
      </c>
      <c r="AU318" s="222" t="s">
        <v>84</v>
      </c>
      <c r="AV318" s="13" t="s">
        <v>79</v>
      </c>
      <c r="AW318" s="13" t="s">
        <v>38</v>
      </c>
      <c r="AX318" s="13" t="s">
        <v>74</v>
      </c>
      <c r="AY318" s="222" t="s">
        <v>131</v>
      </c>
    </row>
    <row r="319" spans="2:65" s="11" customFormat="1">
      <c r="B319" s="187"/>
      <c r="D319" s="188" t="s">
        <v>141</v>
      </c>
      <c r="E319" s="189" t="s">
        <v>5</v>
      </c>
      <c r="F319" s="190" t="s">
        <v>377</v>
      </c>
      <c r="H319" s="191">
        <v>3.6</v>
      </c>
      <c r="I319" s="192"/>
      <c r="L319" s="187"/>
      <c r="M319" s="193"/>
      <c r="N319" s="194"/>
      <c r="O319" s="194"/>
      <c r="P319" s="194"/>
      <c r="Q319" s="194"/>
      <c r="R319" s="194"/>
      <c r="S319" s="194"/>
      <c r="T319" s="195"/>
      <c r="AT319" s="196" t="s">
        <v>141</v>
      </c>
      <c r="AU319" s="196" t="s">
        <v>84</v>
      </c>
      <c r="AV319" s="11" t="s">
        <v>84</v>
      </c>
      <c r="AW319" s="11" t="s">
        <v>38</v>
      </c>
      <c r="AX319" s="11" t="s">
        <v>79</v>
      </c>
      <c r="AY319" s="196" t="s">
        <v>131</v>
      </c>
    </row>
    <row r="320" spans="2:65" s="1" customFormat="1" ht="22.5" customHeight="1">
      <c r="B320" s="174"/>
      <c r="C320" s="175" t="s">
        <v>378</v>
      </c>
      <c r="D320" s="175" t="s">
        <v>134</v>
      </c>
      <c r="E320" s="176" t="s">
        <v>379</v>
      </c>
      <c r="F320" s="177" t="s">
        <v>380</v>
      </c>
      <c r="G320" s="178" t="s">
        <v>319</v>
      </c>
      <c r="H320" s="179">
        <v>1</v>
      </c>
      <c r="I320" s="180"/>
      <c r="J320" s="181">
        <f>ROUND(I320*H320,2)</f>
        <v>0</v>
      </c>
      <c r="K320" s="177" t="s">
        <v>5</v>
      </c>
      <c r="L320" s="42"/>
      <c r="M320" s="182" t="s">
        <v>5</v>
      </c>
      <c r="N320" s="183" t="s">
        <v>45</v>
      </c>
      <c r="O320" s="43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AR320" s="24" t="s">
        <v>139</v>
      </c>
      <c r="AT320" s="24" t="s">
        <v>134</v>
      </c>
      <c r="AU320" s="24" t="s">
        <v>84</v>
      </c>
      <c r="AY320" s="24" t="s">
        <v>131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24" t="s">
        <v>79</v>
      </c>
      <c r="BK320" s="186">
        <f>ROUND(I320*H320,2)</f>
        <v>0</v>
      </c>
      <c r="BL320" s="24" t="s">
        <v>139</v>
      </c>
      <c r="BM320" s="24" t="s">
        <v>381</v>
      </c>
    </row>
    <row r="321" spans="2:65" s="1" customFormat="1" ht="22.5" customHeight="1">
      <c r="B321" s="174"/>
      <c r="C321" s="175" t="s">
        <v>382</v>
      </c>
      <c r="D321" s="175" t="s">
        <v>134</v>
      </c>
      <c r="E321" s="176" t="s">
        <v>383</v>
      </c>
      <c r="F321" s="177" t="s">
        <v>384</v>
      </c>
      <c r="G321" s="178" t="s">
        <v>151</v>
      </c>
      <c r="H321" s="179">
        <v>342.39</v>
      </c>
      <c r="I321" s="180"/>
      <c r="J321" s="181">
        <f>ROUND(I321*H321,2)</f>
        <v>0</v>
      </c>
      <c r="K321" s="177" t="s">
        <v>138</v>
      </c>
      <c r="L321" s="42"/>
      <c r="M321" s="182" t="s">
        <v>5</v>
      </c>
      <c r="N321" s="183" t="s">
        <v>45</v>
      </c>
      <c r="O321" s="43"/>
      <c r="P321" s="184">
        <f>O321*H321</f>
        <v>0</v>
      </c>
      <c r="Q321" s="184">
        <v>0</v>
      </c>
      <c r="R321" s="184">
        <f>Q321*H321</f>
        <v>0</v>
      </c>
      <c r="S321" s="184">
        <v>4.0000000000000001E-3</v>
      </c>
      <c r="T321" s="185">
        <f>S321*H321</f>
        <v>1.3695599999999999</v>
      </c>
      <c r="AR321" s="24" t="s">
        <v>139</v>
      </c>
      <c r="AT321" s="24" t="s">
        <v>134</v>
      </c>
      <c r="AU321" s="24" t="s">
        <v>84</v>
      </c>
      <c r="AY321" s="24" t="s">
        <v>131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24" t="s">
        <v>79</v>
      </c>
      <c r="BK321" s="186">
        <f>ROUND(I321*H321,2)</f>
        <v>0</v>
      </c>
      <c r="BL321" s="24" t="s">
        <v>139</v>
      </c>
      <c r="BM321" s="24" t="s">
        <v>385</v>
      </c>
    </row>
    <row r="322" spans="2:65" s="11" customFormat="1">
      <c r="B322" s="187"/>
      <c r="D322" s="207" t="s">
        <v>141</v>
      </c>
      <c r="E322" s="196" t="s">
        <v>5</v>
      </c>
      <c r="F322" s="208" t="s">
        <v>172</v>
      </c>
      <c r="H322" s="209">
        <v>12.74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96" t="s">
        <v>141</v>
      </c>
      <c r="AU322" s="196" t="s">
        <v>84</v>
      </c>
      <c r="AV322" s="11" t="s">
        <v>84</v>
      </c>
      <c r="AW322" s="11" t="s">
        <v>38</v>
      </c>
      <c r="AX322" s="11" t="s">
        <v>74</v>
      </c>
      <c r="AY322" s="196" t="s">
        <v>131</v>
      </c>
    </row>
    <row r="323" spans="2:65" s="11" customFormat="1">
      <c r="B323" s="187"/>
      <c r="D323" s="207" t="s">
        <v>141</v>
      </c>
      <c r="E323" s="196" t="s">
        <v>5</v>
      </c>
      <c r="F323" s="208" t="s">
        <v>173</v>
      </c>
      <c r="H323" s="209">
        <v>11.87</v>
      </c>
      <c r="I323" s="192"/>
      <c r="L323" s="187"/>
      <c r="M323" s="193"/>
      <c r="N323" s="194"/>
      <c r="O323" s="194"/>
      <c r="P323" s="194"/>
      <c r="Q323" s="194"/>
      <c r="R323" s="194"/>
      <c r="S323" s="194"/>
      <c r="T323" s="195"/>
      <c r="AT323" s="196" t="s">
        <v>141</v>
      </c>
      <c r="AU323" s="196" t="s">
        <v>84</v>
      </c>
      <c r="AV323" s="11" t="s">
        <v>84</v>
      </c>
      <c r="AW323" s="11" t="s">
        <v>38</v>
      </c>
      <c r="AX323" s="11" t="s">
        <v>74</v>
      </c>
      <c r="AY323" s="196" t="s">
        <v>131</v>
      </c>
    </row>
    <row r="324" spans="2:65" s="11" customFormat="1">
      <c r="B324" s="187"/>
      <c r="D324" s="207" t="s">
        <v>141</v>
      </c>
      <c r="E324" s="196" t="s">
        <v>5</v>
      </c>
      <c r="F324" s="208" t="s">
        <v>174</v>
      </c>
      <c r="H324" s="209">
        <v>12.86</v>
      </c>
      <c r="I324" s="192"/>
      <c r="L324" s="187"/>
      <c r="M324" s="193"/>
      <c r="N324" s="194"/>
      <c r="O324" s="194"/>
      <c r="P324" s="194"/>
      <c r="Q324" s="194"/>
      <c r="R324" s="194"/>
      <c r="S324" s="194"/>
      <c r="T324" s="195"/>
      <c r="AT324" s="196" t="s">
        <v>141</v>
      </c>
      <c r="AU324" s="196" t="s">
        <v>84</v>
      </c>
      <c r="AV324" s="11" t="s">
        <v>84</v>
      </c>
      <c r="AW324" s="11" t="s">
        <v>38</v>
      </c>
      <c r="AX324" s="11" t="s">
        <v>74</v>
      </c>
      <c r="AY324" s="196" t="s">
        <v>131</v>
      </c>
    </row>
    <row r="325" spans="2:65" s="11" customFormat="1">
      <c r="B325" s="187"/>
      <c r="D325" s="207" t="s">
        <v>141</v>
      </c>
      <c r="E325" s="196" t="s">
        <v>5</v>
      </c>
      <c r="F325" s="208" t="s">
        <v>175</v>
      </c>
      <c r="H325" s="209">
        <v>12.59</v>
      </c>
      <c r="I325" s="192"/>
      <c r="L325" s="187"/>
      <c r="M325" s="193"/>
      <c r="N325" s="194"/>
      <c r="O325" s="194"/>
      <c r="P325" s="194"/>
      <c r="Q325" s="194"/>
      <c r="R325" s="194"/>
      <c r="S325" s="194"/>
      <c r="T325" s="195"/>
      <c r="AT325" s="196" t="s">
        <v>141</v>
      </c>
      <c r="AU325" s="196" t="s">
        <v>84</v>
      </c>
      <c r="AV325" s="11" t="s">
        <v>84</v>
      </c>
      <c r="AW325" s="11" t="s">
        <v>38</v>
      </c>
      <c r="AX325" s="11" t="s">
        <v>74</v>
      </c>
      <c r="AY325" s="196" t="s">
        <v>131</v>
      </c>
    </row>
    <row r="326" spans="2:65" s="11" customFormat="1">
      <c r="B326" s="187"/>
      <c r="D326" s="207" t="s">
        <v>141</v>
      </c>
      <c r="E326" s="196" t="s">
        <v>5</v>
      </c>
      <c r="F326" s="208" t="s">
        <v>176</v>
      </c>
      <c r="H326" s="209">
        <v>12.59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96" t="s">
        <v>141</v>
      </c>
      <c r="AU326" s="196" t="s">
        <v>84</v>
      </c>
      <c r="AV326" s="11" t="s">
        <v>84</v>
      </c>
      <c r="AW326" s="11" t="s">
        <v>38</v>
      </c>
      <c r="AX326" s="11" t="s">
        <v>74</v>
      </c>
      <c r="AY326" s="196" t="s">
        <v>131</v>
      </c>
    </row>
    <row r="327" spans="2:65" s="11" customFormat="1">
      <c r="B327" s="187"/>
      <c r="D327" s="207" t="s">
        <v>141</v>
      </c>
      <c r="E327" s="196" t="s">
        <v>5</v>
      </c>
      <c r="F327" s="208" t="s">
        <v>177</v>
      </c>
      <c r="H327" s="209">
        <v>11.7</v>
      </c>
      <c r="I327" s="192"/>
      <c r="L327" s="187"/>
      <c r="M327" s="193"/>
      <c r="N327" s="194"/>
      <c r="O327" s="194"/>
      <c r="P327" s="194"/>
      <c r="Q327" s="194"/>
      <c r="R327" s="194"/>
      <c r="S327" s="194"/>
      <c r="T327" s="195"/>
      <c r="AT327" s="196" t="s">
        <v>141</v>
      </c>
      <c r="AU327" s="196" t="s">
        <v>84</v>
      </c>
      <c r="AV327" s="11" t="s">
        <v>84</v>
      </c>
      <c r="AW327" s="11" t="s">
        <v>38</v>
      </c>
      <c r="AX327" s="11" t="s">
        <v>74</v>
      </c>
      <c r="AY327" s="196" t="s">
        <v>131</v>
      </c>
    </row>
    <row r="328" spans="2:65" s="11" customFormat="1">
      <c r="B328" s="187"/>
      <c r="D328" s="207" t="s">
        <v>141</v>
      </c>
      <c r="E328" s="196" t="s">
        <v>5</v>
      </c>
      <c r="F328" s="208" t="s">
        <v>178</v>
      </c>
      <c r="H328" s="209">
        <v>11.32</v>
      </c>
      <c r="I328" s="192"/>
      <c r="L328" s="187"/>
      <c r="M328" s="193"/>
      <c r="N328" s="194"/>
      <c r="O328" s="194"/>
      <c r="P328" s="194"/>
      <c r="Q328" s="194"/>
      <c r="R328" s="194"/>
      <c r="S328" s="194"/>
      <c r="T328" s="195"/>
      <c r="AT328" s="196" t="s">
        <v>141</v>
      </c>
      <c r="AU328" s="196" t="s">
        <v>84</v>
      </c>
      <c r="AV328" s="11" t="s">
        <v>84</v>
      </c>
      <c r="AW328" s="11" t="s">
        <v>38</v>
      </c>
      <c r="AX328" s="11" t="s">
        <v>74</v>
      </c>
      <c r="AY328" s="196" t="s">
        <v>131</v>
      </c>
    </row>
    <row r="329" spans="2:65" s="11" customFormat="1">
      <c r="B329" s="187"/>
      <c r="D329" s="207" t="s">
        <v>141</v>
      </c>
      <c r="E329" s="196" t="s">
        <v>5</v>
      </c>
      <c r="F329" s="208" t="s">
        <v>179</v>
      </c>
      <c r="H329" s="209">
        <v>5.7</v>
      </c>
      <c r="I329" s="192"/>
      <c r="L329" s="187"/>
      <c r="M329" s="193"/>
      <c r="N329" s="194"/>
      <c r="O329" s="194"/>
      <c r="P329" s="194"/>
      <c r="Q329" s="194"/>
      <c r="R329" s="194"/>
      <c r="S329" s="194"/>
      <c r="T329" s="195"/>
      <c r="AT329" s="196" t="s">
        <v>141</v>
      </c>
      <c r="AU329" s="196" t="s">
        <v>84</v>
      </c>
      <c r="AV329" s="11" t="s">
        <v>84</v>
      </c>
      <c r="AW329" s="11" t="s">
        <v>38</v>
      </c>
      <c r="AX329" s="11" t="s">
        <v>74</v>
      </c>
      <c r="AY329" s="196" t="s">
        <v>131</v>
      </c>
    </row>
    <row r="330" spans="2:65" s="11" customFormat="1">
      <c r="B330" s="187"/>
      <c r="D330" s="207" t="s">
        <v>141</v>
      </c>
      <c r="E330" s="196" t="s">
        <v>5</v>
      </c>
      <c r="F330" s="208" t="s">
        <v>180</v>
      </c>
      <c r="H330" s="209">
        <v>8.2899999999999991</v>
      </c>
      <c r="I330" s="192"/>
      <c r="L330" s="187"/>
      <c r="M330" s="193"/>
      <c r="N330" s="194"/>
      <c r="O330" s="194"/>
      <c r="P330" s="194"/>
      <c r="Q330" s="194"/>
      <c r="R330" s="194"/>
      <c r="S330" s="194"/>
      <c r="T330" s="195"/>
      <c r="AT330" s="196" t="s">
        <v>141</v>
      </c>
      <c r="AU330" s="196" t="s">
        <v>84</v>
      </c>
      <c r="AV330" s="11" t="s">
        <v>84</v>
      </c>
      <c r="AW330" s="11" t="s">
        <v>38</v>
      </c>
      <c r="AX330" s="11" t="s">
        <v>74</v>
      </c>
      <c r="AY330" s="196" t="s">
        <v>131</v>
      </c>
    </row>
    <row r="331" spans="2:65" s="11" customFormat="1">
      <c r="B331" s="187"/>
      <c r="D331" s="207" t="s">
        <v>141</v>
      </c>
      <c r="E331" s="196" t="s">
        <v>5</v>
      </c>
      <c r="F331" s="208" t="s">
        <v>181</v>
      </c>
      <c r="H331" s="209">
        <v>11.77</v>
      </c>
      <c r="I331" s="192"/>
      <c r="L331" s="187"/>
      <c r="M331" s="193"/>
      <c r="N331" s="194"/>
      <c r="O331" s="194"/>
      <c r="P331" s="194"/>
      <c r="Q331" s="194"/>
      <c r="R331" s="194"/>
      <c r="S331" s="194"/>
      <c r="T331" s="195"/>
      <c r="AT331" s="196" t="s">
        <v>141</v>
      </c>
      <c r="AU331" s="196" t="s">
        <v>84</v>
      </c>
      <c r="AV331" s="11" t="s">
        <v>84</v>
      </c>
      <c r="AW331" s="11" t="s">
        <v>38</v>
      </c>
      <c r="AX331" s="11" t="s">
        <v>74</v>
      </c>
      <c r="AY331" s="196" t="s">
        <v>131</v>
      </c>
    </row>
    <row r="332" spans="2:65" s="11" customFormat="1">
      <c r="B332" s="187"/>
      <c r="D332" s="207" t="s">
        <v>141</v>
      </c>
      <c r="E332" s="196" t="s">
        <v>5</v>
      </c>
      <c r="F332" s="208" t="s">
        <v>182</v>
      </c>
      <c r="H332" s="209">
        <v>11.7</v>
      </c>
      <c r="I332" s="192"/>
      <c r="L332" s="187"/>
      <c r="M332" s="193"/>
      <c r="N332" s="194"/>
      <c r="O332" s="194"/>
      <c r="P332" s="194"/>
      <c r="Q332" s="194"/>
      <c r="R332" s="194"/>
      <c r="S332" s="194"/>
      <c r="T332" s="195"/>
      <c r="AT332" s="196" t="s">
        <v>141</v>
      </c>
      <c r="AU332" s="196" t="s">
        <v>84</v>
      </c>
      <c r="AV332" s="11" t="s">
        <v>84</v>
      </c>
      <c r="AW332" s="11" t="s">
        <v>38</v>
      </c>
      <c r="AX332" s="11" t="s">
        <v>74</v>
      </c>
      <c r="AY332" s="196" t="s">
        <v>131</v>
      </c>
    </row>
    <row r="333" spans="2:65" s="11" customFormat="1">
      <c r="B333" s="187"/>
      <c r="D333" s="207" t="s">
        <v>141</v>
      </c>
      <c r="E333" s="196" t="s">
        <v>5</v>
      </c>
      <c r="F333" s="208" t="s">
        <v>183</v>
      </c>
      <c r="H333" s="209">
        <v>15.68</v>
      </c>
      <c r="I333" s="192"/>
      <c r="L333" s="187"/>
      <c r="M333" s="193"/>
      <c r="N333" s="194"/>
      <c r="O333" s="194"/>
      <c r="P333" s="194"/>
      <c r="Q333" s="194"/>
      <c r="R333" s="194"/>
      <c r="S333" s="194"/>
      <c r="T333" s="195"/>
      <c r="AT333" s="196" t="s">
        <v>141</v>
      </c>
      <c r="AU333" s="196" t="s">
        <v>84</v>
      </c>
      <c r="AV333" s="11" t="s">
        <v>84</v>
      </c>
      <c r="AW333" s="11" t="s">
        <v>38</v>
      </c>
      <c r="AX333" s="11" t="s">
        <v>74</v>
      </c>
      <c r="AY333" s="196" t="s">
        <v>131</v>
      </c>
    </row>
    <row r="334" spans="2:65" s="11" customFormat="1">
      <c r="B334" s="187"/>
      <c r="D334" s="207" t="s">
        <v>141</v>
      </c>
      <c r="E334" s="196" t="s">
        <v>5</v>
      </c>
      <c r="F334" s="208" t="s">
        <v>184</v>
      </c>
      <c r="H334" s="209">
        <v>15.61</v>
      </c>
      <c r="I334" s="192"/>
      <c r="L334" s="187"/>
      <c r="M334" s="193"/>
      <c r="N334" s="194"/>
      <c r="O334" s="194"/>
      <c r="P334" s="194"/>
      <c r="Q334" s="194"/>
      <c r="R334" s="194"/>
      <c r="S334" s="194"/>
      <c r="T334" s="195"/>
      <c r="AT334" s="196" t="s">
        <v>141</v>
      </c>
      <c r="AU334" s="196" t="s">
        <v>84</v>
      </c>
      <c r="AV334" s="11" t="s">
        <v>84</v>
      </c>
      <c r="AW334" s="11" t="s">
        <v>38</v>
      </c>
      <c r="AX334" s="11" t="s">
        <v>74</v>
      </c>
      <c r="AY334" s="196" t="s">
        <v>131</v>
      </c>
    </row>
    <row r="335" spans="2:65" s="11" customFormat="1">
      <c r="B335" s="187"/>
      <c r="D335" s="207" t="s">
        <v>141</v>
      </c>
      <c r="E335" s="196" t="s">
        <v>5</v>
      </c>
      <c r="F335" s="208" t="s">
        <v>185</v>
      </c>
      <c r="H335" s="209">
        <v>4.55</v>
      </c>
      <c r="I335" s="192"/>
      <c r="L335" s="187"/>
      <c r="M335" s="193"/>
      <c r="N335" s="194"/>
      <c r="O335" s="194"/>
      <c r="P335" s="194"/>
      <c r="Q335" s="194"/>
      <c r="R335" s="194"/>
      <c r="S335" s="194"/>
      <c r="T335" s="195"/>
      <c r="AT335" s="196" t="s">
        <v>141</v>
      </c>
      <c r="AU335" s="196" t="s">
        <v>84</v>
      </c>
      <c r="AV335" s="11" t="s">
        <v>84</v>
      </c>
      <c r="AW335" s="11" t="s">
        <v>38</v>
      </c>
      <c r="AX335" s="11" t="s">
        <v>74</v>
      </c>
      <c r="AY335" s="196" t="s">
        <v>131</v>
      </c>
    </row>
    <row r="336" spans="2:65" s="11" customFormat="1">
      <c r="B336" s="187"/>
      <c r="D336" s="207" t="s">
        <v>141</v>
      </c>
      <c r="E336" s="196" t="s">
        <v>5</v>
      </c>
      <c r="F336" s="208" t="s">
        <v>186</v>
      </c>
      <c r="H336" s="209">
        <v>11.7</v>
      </c>
      <c r="I336" s="192"/>
      <c r="L336" s="187"/>
      <c r="M336" s="193"/>
      <c r="N336" s="194"/>
      <c r="O336" s="194"/>
      <c r="P336" s="194"/>
      <c r="Q336" s="194"/>
      <c r="R336" s="194"/>
      <c r="S336" s="194"/>
      <c r="T336" s="195"/>
      <c r="AT336" s="196" t="s">
        <v>141</v>
      </c>
      <c r="AU336" s="196" t="s">
        <v>84</v>
      </c>
      <c r="AV336" s="11" t="s">
        <v>84</v>
      </c>
      <c r="AW336" s="11" t="s">
        <v>38</v>
      </c>
      <c r="AX336" s="11" t="s">
        <v>74</v>
      </c>
      <c r="AY336" s="196" t="s">
        <v>131</v>
      </c>
    </row>
    <row r="337" spans="2:65" s="11" customFormat="1">
      <c r="B337" s="187"/>
      <c r="D337" s="207" t="s">
        <v>141</v>
      </c>
      <c r="E337" s="196" t="s">
        <v>5</v>
      </c>
      <c r="F337" s="208" t="s">
        <v>187</v>
      </c>
      <c r="H337" s="209">
        <v>12.59</v>
      </c>
      <c r="I337" s="192"/>
      <c r="L337" s="187"/>
      <c r="M337" s="193"/>
      <c r="N337" s="194"/>
      <c r="O337" s="194"/>
      <c r="P337" s="194"/>
      <c r="Q337" s="194"/>
      <c r="R337" s="194"/>
      <c r="S337" s="194"/>
      <c r="T337" s="195"/>
      <c r="AT337" s="196" t="s">
        <v>141</v>
      </c>
      <c r="AU337" s="196" t="s">
        <v>84</v>
      </c>
      <c r="AV337" s="11" t="s">
        <v>84</v>
      </c>
      <c r="AW337" s="11" t="s">
        <v>38</v>
      </c>
      <c r="AX337" s="11" t="s">
        <v>74</v>
      </c>
      <c r="AY337" s="196" t="s">
        <v>131</v>
      </c>
    </row>
    <row r="338" spans="2:65" s="11" customFormat="1">
      <c r="B338" s="187"/>
      <c r="D338" s="207" t="s">
        <v>141</v>
      </c>
      <c r="E338" s="196" t="s">
        <v>5</v>
      </c>
      <c r="F338" s="208" t="s">
        <v>386</v>
      </c>
      <c r="H338" s="209">
        <v>12.59</v>
      </c>
      <c r="I338" s="192"/>
      <c r="L338" s="187"/>
      <c r="M338" s="193"/>
      <c r="N338" s="194"/>
      <c r="O338" s="194"/>
      <c r="P338" s="194"/>
      <c r="Q338" s="194"/>
      <c r="R338" s="194"/>
      <c r="S338" s="194"/>
      <c r="T338" s="195"/>
      <c r="AT338" s="196" t="s">
        <v>141</v>
      </c>
      <c r="AU338" s="196" t="s">
        <v>84</v>
      </c>
      <c r="AV338" s="11" t="s">
        <v>84</v>
      </c>
      <c r="AW338" s="11" t="s">
        <v>38</v>
      </c>
      <c r="AX338" s="11" t="s">
        <v>74</v>
      </c>
      <c r="AY338" s="196" t="s">
        <v>131</v>
      </c>
    </row>
    <row r="339" spans="2:65" s="11" customFormat="1">
      <c r="B339" s="187"/>
      <c r="D339" s="207" t="s">
        <v>141</v>
      </c>
      <c r="E339" s="196" t="s">
        <v>5</v>
      </c>
      <c r="F339" s="208" t="s">
        <v>189</v>
      </c>
      <c r="H339" s="209">
        <v>12.86</v>
      </c>
      <c r="I339" s="192"/>
      <c r="L339" s="187"/>
      <c r="M339" s="193"/>
      <c r="N339" s="194"/>
      <c r="O339" s="194"/>
      <c r="P339" s="194"/>
      <c r="Q339" s="194"/>
      <c r="R339" s="194"/>
      <c r="S339" s="194"/>
      <c r="T339" s="195"/>
      <c r="AT339" s="196" t="s">
        <v>141</v>
      </c>
      <c r="AU339" s="196" t="s">
        <v>84</v>
      </c>
      <c r="AV339" s="11" t="s">
        <v>84</v>
      </c>
      <c r="AW339" s="11" t="s">
        <v>38</v>
      </c>
      <c r="AX339" s="11" t="s">
        <v>74</v>
      </c>
      <c r="AY339" s="196" t="s">
        <v>131</v>
      </c>
    </row>
    <row r="340" spans="2:65" s="11" customFormat="1">
      <c r="B340" s="187"/>
      <c r="D340" s="207" t="s">
        <v>141</v>
      </c>
      <c r="E340" s="196" t="s">
        <v>5</v>
      </c>
      <c r="F340" s="208" t="s">
        <v>190</v>
      </c>
      <c r="H340" s="209">
        <v>12.04</v>
      </c>
      <c r="I340" s="192"/>
      <c r="L340" s="187"/>
      <c r="M340" s="193"/>
      <c r="N340" s="194"/>
      <c r="O340" s="194"/>
      <c r="P340" s="194"/>
      <c r="Q340" s="194"/>
      <c r="R340" s="194"/>
      <c r="S340" s="194"/>
      <c r="T340" s="195"/>
      <c r="AT340" s="196" t="s">
        <v>141</v>
      </c>
      <c r="AU340" s="196" t="s">
        <v>84</v>
      </c>
      <c r="AV340" s="11" t="s">
        <v>84</v>
      </c>
      <c r="AW340" s="11" t="s">
        <v>38</v>
      </c>
      <c r="AX340" s="11" t="s">
        <v>74</v>
      </c>
      <c r="AY340" s="196" t="s">
        <v>131</v>
      </c>
    </row>
    <row r="341" spans="2:65" s="11" customFormat="1">
      <c r="B341" s="187"/>
      <c r="D341" s="207" t="s">
        <v>141</v>
      </c>
      <c r="E341" s="196" t="s">
        <v>5</v>
      </c>
      <c r="F341" s="208" t="s">
        <v>191</v>
      </c>
      <c r="H341" s="209">
        <v>12.74</v>
      </c>
      <c r="I341" s="192"/>
      <c r="L341" s="187"/>
      <c r="M341" s="193"/>
      <c r="N341" s="194"/>
      <c r="O341" s="194"/>
      <c r="P341" s="194"/>
      <c r="Q341" s="194"/>
      <c r="R341" s="194"/>
      <c r="S341" s="194"/>
      <c r="T341" s="195"/>
      <c r="AT341" s="196" t="s">
        <v>141</v>
      </c>
      <c r="AU341" s="196" t="s">
        <v>84</v>
      </c>
      <c r="AV341" s="11" t="s">
        <v>84</v>
      </c>
      <c r="AW341" s="11" t="s">
        <v>38</v>
      </c>
      <c r="AX341" s="11" t="s">
        <v>74</v>
      </c>
      <c r="AY341" s="196" t="s">
        <v>131</v>
      </c>
    </row>
    <row r="342" spans="2:65" s="11" customFormat="1">
      <c r="B342" s="187"/>
      <c r="D342" s="207" t="s">
        <v>141</v>
      </c>
      <c r="E342" s="196" t="s">
        <v>5</v>
      </c>
      <c r="F342" s="208" t="s">
        <v>192</v>
      </c>
      <c r="H342" s="209">
        <v>108.9</v>
      </c>
      <c r="I342" s="192"/>
      <c r="L342" s="187"/>
      <c r="M342" s="193"/>
      <c r="N342" s="194"/>
      <c r="O342" s="194"/>
      <c r="P342" s="194"/>
      <c r="Q342" s="194"/>
      <c r="R342" s="194"/>
      <c r="S342" s="194"/>
      <c r="T342" s="195"/>
      <c r="AT342" s="196" t="s">
        <v>141</v>
      </c>
      <c r="AU342" s="196" t="s">
        <v>84</v>
      </c>
      <c r="AV342" s="11" t="s">
        <v>84</v>
      </c>
      <c r="AW342" s="11" t="s">
        <v>38</v>
      </c>
      <c r="AX342" s="11" t="s">
        <v>74</v>
      </c>
      <c r="AY342" s="196" t="s">
        <v>131</v>
      </c>
    </row>
    <row r="343" spans="2:65" s="12" customFormat="1">
      <c r="B343" s="210"/>
      <c r="D343" s="188" t="s">
        <v>141</v>
      </c>
      <c r="E343" s="211" t="s">
        <v>5</v>
      </c>
      <c r="F343" s="212" t="s">
        <v>155</v>
      </c>
      <c r="H343" s="213">
        <v>342.39</v>
      </c>
      <c r="I343" s="214"/>
      <c r="L343" s="210"/>
      <c r="M343" s="215"/>
      <c r="N343" s="216"/>
      <c r="O343" s="216"/>
      <c r="P343" s="216"/>
      <c r="Q343" s="216"/>
      <c r="R343" s="216"/>
      <c r="S343" s="216"/>
      <c r="T343" s="217"/>
      <c r="AT343" s="218" t="s">
        <v>141</v>
      </c>
      <c r="AU343" s="218" t="s">
        <v>84</v>
      </c>
      <c r="AV343" s="12" t="s">
        <v>139</v>
      </c>
      <c r="AW343" s="12" t="s">
        <v>38</v>
      </c>
      <c r="AX343" s="12" t="s">
        <v>79</v>
      </c>
      <c r="AY343" s="218" t="s">
        <v>131</v>
      </c>
    </row>
    <row r="344" spans="2:65" s="1" customFormat="1" ht="22.5" customHeight="1">
      <c r="B344" s="174"/>
      <c r="C344" s="175" t="s">
        <v>387</v>
      </c>
      <c r="D344" s="175" t="s">
        <v>134</v>
      </c>
      <c r="E344" s="176" t="s">
        <v>388</v>
      </c>
      <c r="F344" s="177" t="s">
        <v>389</v>
      </c>
      <c r="G344" s="178" t="s">
        <v>151</v>
      </c>
      <c r="H344" s="179">
        <v>817.97500000000002</v>
      </c>
      <c r="I344" s="180"/>
      <c r="J344" s="181">
        <f>ROUND(I344*H344,2)</f>
        <v>0</v>
      </c>
      <c r="K344" s="177" t="s">
        <v>138</v>
      </c>
      <c r="L344" s="42"/>
      <c r="M344" s="182" t="s">
        <v>5</v>
      </c>
      <c r="N344" s="183" t="s">
        <v>45</v>
      </c>
      <c r="O344" s="43"/>
      <c r="P344" s="184">
        <f>O344*H344</f>
        <v>0</v>
      </c>
      <c r="Q344" s="184">
        <v>0</v>
      </c>
      <c r="R344" s="184">
        <f>Q344*H344</f>
        <v>0</v>
      </c>
      <c r="S344" s="184">
        <v>0.01</v>
      </c>
      <c r="T344" s="185">
        <f>S344*H344</f>
        <v>8.1797500000000003</v>
      </c>
      <c r="AR344" s="24" t="s">
        <v>139</v>
      </c>
      <c r="AT344" s="24" t="s">
        <v>134</v>
      </c>
      <c r="AU344" s="24" t="s">
        <v>84</v>
      </c>
      <c r="AY344" s="24" t="s">
        <v>131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24" t="s">
        <v>79</v>
      </c>
      <c r="BK344" s="186">
        <f>ROUND(I344*H344,2)</f>
        <v>0</v>
      </c>
      <c r="BL344" s="24" t="s">
        <v>139</v>
      </c>
      <c r="BM344" s="24" t="s">
        <v>390</v>
      </c>
    </row>
    <row r="345" spans="2:65" s="11" customFormat="1">
      <c r="B345" s="187"/>
      <c r="D345" s="207" t="s">
        <v>141</v>
      </c>
      <c r="E345" s="196" t="s">
        <v>5</v>
      </c>
      <c r="F345" s="208" t="s">
        <v>251</v>
      </c>
      <c r="H345" s="209">
        <v>43.122999999999998</v>
      </c>
      <c r="I345" s="192"/>
      <c r="L345" s="187"/>
      <c r="M345" s="193"/>
      <c r="N345" s="194"/>
      <c r="O345" s="194"/>
      <c r="P345" s="194"/>
      <c r="Q345" s="194"/>
      <c r="R345" s="194"/>
      <c r="S345" s="194"/>
      <c r="T345" s="195"/>
      <c r="AT345" s="196" t="s">
        <v>141</v>
      </c>
      <c r="AU345" s="196" t="s">
        <v>84</v>
      </c>
      <c r="AV345" s="11" t="s">
        <v>84</v>
      </c>
      <c r="AW345" s="11" t="s">
        <v>38</v>
      </c>
      <c r="AX345" s="11" t="s">
        <v>74</v>
      </c>
      <c r="AY345" s="196" t="s">
        <v>131</v>
      </c>
    </row>
    <row r="346" spans="2:65" s="11" customFormat="1">
      <c r="B346" s="187"/>
      <c r="D346" s="207" t="s">
        <v>141</v>
      </c>
      <c r="E346" s="196" t="s">
        <v>5</v>
      </c>
      <c r="F346" s="208" t="s">
        <v>252</v>
      </c>
      <c r="H346" s="209">
        <v>-3.7490000000000001</v>
      </c>
      <c r="I346" s="192"/>
      <c r="L346" s="187"/>
      <c r="M346" s="193"/>
      <c r="N346" s="194"/>
      <c r="O346" s="194"/>
      <c r="P346" s="194"/>
      <c r="Q346" s="194"/>
      <c r="R346" s="194"/>
      <c r="S346" s="194"/>
      <c r="T346" s="195"/>
      <c r="AT346" s="196" t="s">
        <v>141</v>
      </c>
      <c r="AU346" s="196" t="s">
        <v>84</v>
      </c>
      <c r="AV346" s="11" t="s">
        <v>84</v>
      </c>
      <c r="AW346" s="11" t="s">
        <v>38</v>
      </c>
      <c r="AX346" s="11" t="s">
        <v>74</v>
      </c>
      <c r="AY346" s="196" t="s">
        <v>131</v>
      </c>
    </row>
    <row r="347" spans="2:65" s="14" customFormat="1">
      <c r="B347" s="227"/>
      <c r="D347" s="207" t="s">
        <v>141</v>
      </c>
      <c r="E347" s="228" t="s">
        <v>5</v>
      </c>
      <c r="F347" s="229" t="s">
        <v>232</v>
      </c>
      <c r="H347" s="230">
        <v>39.374000000000002</v>
      </c>
      <c r="I347" s="231"/>
      <c r="L347" s="227"/>
      <c r="M347" s="232"/>
      <c r="N347" s="233"/>
      <c r="O347" s="233"/>
      <c r="P347" s="233"/>
      <c r="Q347" s="233"/>
      <c r="R347" s="233"/>
      <c r="S347" s="233"/>
      <c r="T347" s="234"/>
      <c r="AT347" s="228" t="s">
        <v>141</v>
      </c>
      <c r="AU347" s="228" t="s">
        <v>84</v>
      </c>
      <c r="AV347" s="14" t="s">
        <v>132</v>
      </c>
      <c r="AW347" s="14" t="s">
        <v>38</v>
      </c>
      <c r="AX347" s="14" t="s">
        <v>74</v>
      </c>
      <c r="AY347" s="228" t="s">
        <v>131</v>
      </c>
    </row>
    <row r="348" spans="2:65" s="11" customFormat="1">
      <c r="B348" s="187"/>
      <c r="D348" s="207" t="s">
        <v>141</v>
      </c>
      <c r="E348" s="196" t="s">
        <v>5</v>
      </c>
      <c r="F348" s="208" t="s">
        <v>253</v>
      </c>
      <c r="H348" s="209">
        <v>12.016</v>
      </c>
      <c r="I348" s="192"/>
      <c r="L348" s="187"/>
      <c r="M348" s="193"/>
      <c r="N348" s="194"/>
      <c r="O348" s="194"/>
      <c r="P348" s="194"/>
      <c r="Q348" s="194"/>
      <c r="R348" s="194"/>
      <c r="S348" s="194"/>
      <c r="T348" s="195"/>
      <c r="AT348" s="196" t="s">
        <v>141</v>
      </c>
      <c r="AU348" s="196" t="s">
        <v>84</v>
      </c>
      <c r="AV348" s="11" t="s">
        <v>84</v>
      </c>
      <c r="AW348" s="11" t="s">
        <v>38</v>
      </c>
      <c r="AX348" s="11" t="s">
        <v>74</v>
      </c>
      <c r="AY348" s="196" t="s">
        <v>131</v>
      </c>
    </row>
    <row r="349" spans="2:65" s="11" customFormat="1">
      <c r="B349" s="187"/>
      <c r="D349" s="207" t="s">
        <v>141</v>
      </c>
      <c r="E349" s="196" t="s">
        <v>5</v>
      </c>
      <c r="F349" s="208" t="s">
        <v>254</v>
      </c>
      <c r="H349" s="209">
        <v>50.878999999999998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96" t="s">
        <v>141</v>
      </c>
      <c r="AU349" s="196" t="s">
        <v>84</v>
      </c>
      <c r="AV349" s="11" t="s">
        <v>84</v>
      </c>
      <c r="AW349" s="11" t="s">
        <v>38</v>
      </c>
      <c r="AX349" s="11" t="s">
        <v>74</v>
      </c>
      <c r="AY349" s="196" t="s">
        <v>131</v>
      </c>
    </row>
    <row r="350" spans="2:65" s="11" customFormat="1">
      <c r="B350" s="187"/>
      <c r="D350" s="207" t="s">
        <v>141</v>
      </c>
      <c r="E350" s="196" t="s">
        <v>5</v>
      </c>
      <c r="F350" s="208" t="s">
        <v>255</v>
      </c>
      <c r="H350" s="209">
        <v>-5.2110000000000003</v>
      </c>
      <c r="I350" s="192"/>
      <c r="L350" s="187"/>
      <c r="M350" s="193"/>
      <c r="N350" s="194"/>
      <c r="O350" s="194"/>
      <c r="P350" s="194"/>
      <c r="Q350" s="194"/>
      <c r="R350" s="194"/>
      <c r="S350" s="194"/>
      <c r="T350" s="195"/>
      <c r="AT350" s="196" t="s">
        <v>141</v>
      </c>
      <c r="AU350" s="196" t="s">
        <v>84</v>
      </c>
      <c r="AV350" s="11" t="s">
        <v>84</v>
      </c>
      <c r="AW350" s="11" t="s">
        <v>38</v>
      </c>
      <c r="AX350" s="11" t="s">
        <v>74</v>
      </c>
      <c r="AY350" s="196" t="s">
        <v>131</v>
      </c>
    </row>
    <row r="351" spans="2:65" s="11" customFormat="1">
      <c r="B351" s="187"/>
      <c r="D351" s="207" t="s">
        <v>141</v>
      </c>
      <c r="E351" s="196" t="s">
        <v>5</v>
      </c>
      <c r="F351" s="208" t="s">
        <v>391</v>
      </c>
      <c r="H351" s="209">
        <v>-19.375</v>
      </c>
      <c r="I351" s="192"/>
      <c r="L351" s="187"/>
      <c r="M351" s="193"/>
      <c r="N351" s="194"/>
      <c r="O351" s="194"/>
      <c r="P351" s="194"/>
      <c r="Q351" s="194"/>
      <c r="R351" s="194"/>
      <c r="S351" s="194"/>
      <c r="T351" s="195"/>
      <c r="AT351" s="196" t="s">
        <v>141</v>
      </c>
      <c r="AU351" s="196" t="s">
        <v>84</v>
      </c>
      <c r="AV351" s="11" t="s">
        <v>84</v>
      </c>
      <c r="AW351" s="11" t="s">
        <v>38</v>
      </c>
      <c r="AX351" s="11" t="s">
        <v>74</v>
      </c>
      <c r="AY351" s="196" t="s">
        <v>131</v>
      </c>
    </row>
    <row r="352" spans="2:65" s="14" customFormat="1">
      <c r="B352" s="227"/>
      <c r="D352" s="207" t="s">
        <v>141</v>
      </c>
      <c r="E352" s="228" t="s">
        <v>5</v>
      </c>
      <c r="F352" s="229" t="s">
        <v>232</v>
      </c>
      <c r="H352" s="230">
        <v>38.308999999999997</v>
      </c>
      <c r="I352" s="231"/>
      <c r="L352" s="227"/>
      <c r="M352" s="232"/>
      <c r="N352" s="233"/>
      <c r="O352" s="233"/>
      <c r="P352" s="233"/>
      <c r="Q352" s="233"/>
      <c r="R352" s="233"/>
      <c r="S352" s="233"/>
      <c r="T352" s="234"/>
      <c r="AT352" s="228" t="s">
        <v>141</v>
      </c>
      <c r="AU352" s="228" t="s">
        <v>84</v>
      </c>
      <c r="AV352" s="14" t="s">
        <v>132</v>
      </c>
      <c r="AW352" s="14" t="s">
        <v>38</v>
      </c>
      <c r="AX352" s="14" t="s">
        <v>74</v>
      </c>
      <c r="AY352" s="228" t="s">
        <v>131</v>
      </c>
    </row>
    <row r="353" spans="2:51" s="11" customFormat="1">
      <c r="B353" s="187"/>
      <c r="D353" s="207" t="s">
        <v>141</v>
      </c>
      <c r="E353" s="196" t="s">
        <v>5</v>
      </c>
      <c r="F353" s="208" t="s">
        <v>257</v>
      </c>
      <c r="H353" s="209">
        <v>43.347000000000001</v>
      </c>
      <c r="I353" s="192"/>
      <c r="L353" s="187"/>
      <c r="M353" s="193"/>
      <c r="N353" s="194"/>
      <c r="O353" s="194"/>
      <c r="P353" s="194"/>
      <c r="Q353" s="194"/>
      <c r="R353" s="194"/>
      <c r="S353" s="194"/>
      <c r="T353" s="195"/>
      <c r="AT353" s="196" t="s">
        <v>141</v>
      </c>
      <c r="AU353" s="196" t="s">
        <v>84</v>
      </c>
      <c r="AV353" s="11" t="s">
        <v>84</v>
      </c>
      <c r="AW353" s="11" t="s">
        <v>38</v>
      </c>
      <c r="AX353" s="11" t="s">
        <v>74</v>
      </c>
      <c r="AY353" s="196" t="s">
        <v>131</v>
      </c>
    </row>
    <row r="354" spans="2:51" s="11" customFormat="1">
      <c r="B354" s="187"/>
      <c r="D354" s="207" t="s">
        <v>141</v>
      </c>
      <c r="E354" s="196" t="s">
        <v>5</v>
      </c>
      <c r="F354" s="208" t="s">
        <v>252</v>
      </c>
      <c r="H354" s="209">
        <v>-3.7490000000000001</v>
      </c>
      <c r="I354" s="192"/>
      <c r="L354" s="187"/>
      <c r="M354" s="193"/>
      <c r="N354" s="194"/>
      <c r="O354" s="194"/>
      <c r="P354" s="194"/>
      <c r="Q354" s="194"/>
      <c r="R354" s="194"/>
      <c r="S354" s="194"/>
      <c r="T354" s="195"/>
      <c r="AT354" s="196" t="s">
        <v>141</v>
      </c>
      <c r="AU354" s="196" t="s">
        <v>84</v>
      </c>
      <c r="AV354" s="11" t="s">
        <v>84</v>
      </c>
      <c r="AW354" s="11" t="s">
        <v>38</v>
      </c>
      <c r="AX354" s="11" t="s">
        <v>74</v>
      </c>
      <c r="AY354" s="196" t="s">
        <v>131</v>
      </c>
    </row>
    <row r="355" spans="2:51" s="14" customFormat="1">
      <c r="B355" s="227"/>
      <c r="D355" s="207" t="s">
        <v>141</v>
      </c>
      <c r="E355" s="228" t="s">
        <v>5</v>
      </c>
      <c r="F355" s="229" t="s">
        <v>232</v>
      </c>
      <c r="H355" s="230">
        <v>39.597999999999999</v>
      </c>
      <c r="I355" s="231"/>
      <c r="L355" s="227"/>
      <c r="M355" s="232"/>
      <c r="N355" s="233"/>
      <c r="O355" s="233"/>
      <c r="P355" s="233"/>
      <c r="Q355" s="233"/>
      <c r="R355" s="233"/>
      <c r="S355" s="233"/>
      <c r="T355" s="234"/>
      <c r="AT355" s="228" t="s">
        <v>141</v>
      </c>
      <c r="AU355" s="228" t="s">
        <v>84</v>
      </c>
      <c r="AV355" s="14" t="s">
        <v>132</v>
      </c>
      <c r="AW355" s="14" t="s">
        <v>38</v>
      </c>
      <c r="AX355" s="14" t="s">
        <v>74</v>
      </c>
      <c r="AY355" s="228" t="s">
        <v>131</v>
      </c>
    </row>
    <row r="356" spans="2:51" s="11" customFormat="1">
      <c r="B356" s="187"/>
      <c r="D356" s="207" t="s">
        <v>141</v>
      </c>
      <c r="E356" s="196" t="s">
        <v>5</v>
      </c>
      <c r="F356" s="208" t="s">
        <v>258</v>
      </c>
      <c r="H356" s="209">
        <v>43.234999999999999</v>
      </c>
      <c r="I356" s="192"/>
      <c r="L356" s="187"/>
      <c r="M356" s="193"/>
      <c r="N356" s="194"/>
      <c r="O356" s="194"/>
      <c r="P356" s="194"/>
      <c r="Q356" s="194"/>
      <c r="R356" s="194"/>
      <c r="S356" s="194"/>
      <c r="T356" s="195"/>
      <c r="AT356" s="196" t="s">
        <v>141</v>
      </c>
      <c r="AU356" s="196" t="s">
        <v>84</v>
      </c>
      <c r="AV356" s="11" t="s">
        <v>84</v>
      </c>
      <c r="AW356" s="11" t="s">
        <v>38</v>
      </c>
      <c r="AX356" s="11" t="s">
        <v>74</v>
      </c>
      <c r="AY356" s="196" t="s">
        <v>131</v>
      </c>
    </row>
    <row r="357" spans="2:51" s="11" customFormat="1">
      <c r="B357" s="187"/>
      <c r="D357" s="207" t="s">
        <v>141</v>
      </c>
      <c r="E357" s="196" t="s">
        <v>5</v>
      </c>
      <c r="F357" s="208" t="s">
        <v>392</v>
      </c>
      <c r="H357" s="209">
        <v>-3.9889999999999999</v>
      </c>
      <c r="I357" s="192"/>
      <c r="L357" s="187"/>
      <c r="M357" s="193"/>
      <c r="N357" s="194"/>
      <c r="O357" s="194"/>
      <c r="P357" s="194"/>
      <c r="Q357" s="194"/>
      <c r="R357" s="194"/>
      <c r="S357" s="194"/>
      <c r="T357" s="195"/>
      <c r="AT357" s="196" t="s">
        <v>141</v>
      </c>
      <c r="AU357" s="196" t="s">
        <v>84</v>
      </c>
      <c r="AV357" s="11" t="s">
        <v>84</v>
      </c>
      <c r="AW357" s="11" t="s">
        <v>38</v>
      </c>
      <c r="AX357" s="11" t="s">
        <v>74</v>
      </c>
      <c r="AY357" s="196" t="s">
        <v>131</v>
      </c>
    </row>
    <row r="358" spans="2:51" s="14" customFormat="1">
      <c r="B358" s="227"/>
      <c r="D358" s="207" t="s">
        <v>141</v>
      </c>
      <c r="E358" s="228" t="s">
        <v>5</v>
      </c>
      <c r="F358" s="229" t="s">
        <v>232</v>
      </c>
      <c r="H358" s="230">
        <v>39.246000000000002</v>
      </c>
      <c r="I358" s="231"/>
      <c r="L358" s="227"/>
      <c r="M358" s="232"/>
      <c r="N358" s="233"/>
      <c r="O358" s="233"/>
      <c r="P358" s="233"/>
      <c r="Q358" s="233"/>
      <c r="R358" s="233"/>
      <c r="S358" s="233"/>
      <c r="T358" s="234"/>
      <c r="AT358" s="228" t="s">
        <v>141</v>
      </c>
      <c r="AU358" s="228" t="s">
        <v>84</v>
      </c>
      <c r="AV358" s="14" t="s">
        <v>132</v>
      </c>
      <c r="AW358" s="14" t="s">
        <v>38</v>
      </c>
      <c r="AX358" s="14" t="s">
        <v>74</v>
      </c>
      <c r="AY358" s="228" t="s">
        <v>131</v>
      </c>
    </row>
    <row r="359" spans="2:51" s="11" customFormat="1">
      <c r="B359" s="187"/>
      <c r="D359" s="207" t="s">
        <v>141</v>
      </c>
      <c r="E359" s="196" t="s">
        <v>5</v>
      </c>
      <c r="F359" s="208" t="s">
        <v>260</v>
      </c>
      <c r="H359" s="209">
        <v>43.234999999999999</v>
      </c>
      <c r="I359" s="192"/>
      <c r="L359" s="187"/>
      <c r="M359" s="193"/>
      <c r="N359" s="194"/>
      <c r="O359" s="194"/>
      <c r="P359" s="194"/>
      <c r="Q359" s="194"/>
      <c r="R359" s="194"/>
      <c r="S359" s="194"/>
      <c r="T359" s="195"/>
      <c r="AT359" s="196" t="s">
        <v>141</v>
      </c>
      <c r="AU359" s="196" t="s">
        <v>84</v>
      </c>
      <c r="AV359" s="11" t="s">
        <v>84</v>
      </c>
      <c r="AW359" s="11" t="s">
        <v>38</v>
      </c>
      <c r="AX359" s="11" t="s">
        <v>74</v>
      </c>
      <c r="AY359" s="196" t="s">
        <v>131</v>
      </c>
    </row>
    <row r="360" spans="2:51" s="11" customFormat="1">
      <c r="B360" s="187"/>
      <c r="D360" s="207" t="s">
        <v>141</v>
      </c>
      <c r="E360" s="196" t="s">
        <v>5</v>
      </c>
      <c r="F360" s="208" t="s">
        <v>392</v>
      </c>
      <c r="H360" s="209">
        <v>-3.9889999999999999</v>
      </c>
      <c r="I360" s="192"/>
      <c r="L360" s="187"/>
      <c r="M360" s="193"/>
      <c r="N360" s="194"/>
      <c r="O360" s="194"/>
      <c r="P360" s="194"/>
      <c r="Q360" s="194"/>
      <c r="R360" s="194"/>
      <c r="S360" s="194"/>
      <c r="T360" s="195"/>
      <c r="AT360" s="196" t="s">
        <v>141</v>
      </c>
      <c r="AU360" s="196" t="s">
        <v>84</v>
      </c>
      <c r="AV360" s="11" t="s">
        <v>84</v>
      </c>
      <c r="AW360" s="11" t="s">
        <v>38</v>
      </c>
      <c r="AX360" s="11" t="s">
        <v>74</v>
      </c>
      <c r="AY360" s="196" t="s">
        <v>131</v>
      </c>
    </row>
    <row r="361" spans="2:51" s="14" customFormat="1">
      <c r="B361" s="227"/>
      <c r="D361" s="207" t="s">
        <v>141</v>
      </c>
      <c r="E361" s="228" t="s">
        <v>5</v>
      </c>
      <c r="F361" s="229" t="s">
        <v>232</v>
      </c>
      <c r="H361" s="230">
        <v>39.246000000000002</v>
      </c>
      <c r="I361" s="231"/>
      <c r="L361" s="227"/>
      <c r="M361" s="232"/>
      <c r="N361" s="233"/>
      <c r="O361" s="233"/>
      <c r="P361" s="233"/>
      <c r="Q361" s="233"/>
      <c r="R361" s="233"/>
      <c r="S361" s="233"/>
      <c r="T361" s="234"/>
      <c r="AT361" s="228" t="s">
        <v>141</v>
      </c>
      <c r="AU361" s="228" t="s">
        <v>84</v>
      </c>
      <c r="AV361" s="14" t="s">
        <v>132</v>
      </c>
      <c r="AW361" s="14" t="s">
        <v>38</v>
      </c>
      <c r="AX361" s="14" t="s">
        <v>74</v>
      </c>
      <c r="AY361" s="228" t="s">
        <v>131</v>
      </c>
    </row>
    <row r="362" spans="2:51" s="11" customFormat="1">
      <c r="B362" s="187"/>
      <c r="D362" s="207" t="s">
        <v>141</v>
      </c>
      <c r="E362" s="196" t="s">
        <v>5</v>
      </c>
      <c r="F362" s="208" t="s">
        <v>261</v>
      </c>
      <c r="H362" s="209">
        <v>41.555</v>
      </c>
      <c r="I362" s="192"/>
      <c r="L362" s="187"/>
      <c r="M362" s="193"/>
      <c r="N362" s="194"/>
      <c r="O362" s="194"/>
      <c r="P362" s="194"/>
      <c r="Q362" s="194"/>
      <c r="R362" s="194"/>
      <c r="S362" s="194"/>
      <c r="T362" s="195"/>
      <c r="AT362" s="196" t="s">
        <v>141</v>
      </c>
      <c r="AU362" s="196" t="s">
        <v>84</v>
      </c>
      <c r="AV362" s="11" t="s">
        <v>84</v>
      </c>
      <c r="AW362" s="11" t="s">
        <v>38</v>
      </c>
      <c r="AX362" s="11" t="s">
        <v>74</v>
      </c>
      <c r="AY362" s="196" t="s">
        <v>131</v>
      </c>
    </row>
    <row r="363" spans="2:51" s="11" customFormat="1">
      <c r="B363" s="187"/>
      <c r="D363" s="207" t="s">
        <v>141</v>
      </c>
      <c r="E363" s="196" t="s">
        <v>5</v>
      </c>
      <c r="F363" s="208" t="s">
        <v>392</v>
      </c>
      <c r="H363" s="209">
        <v>-3.9889999999999999</v>
      </c>
      <c r="I363" s="192"/>
      <c r="L363" s="187"/>
      <c r="M363" s="193"/>
      <c r="N363" s="194"/>
      <c r="O363" s="194"/>
      <c r="P363" s="194"/>
      <c r="Q363" s="194"/>
      <c r="R363" s="194"/>
      <c r="S363" s="194"/>
      <c r="T363" s="195"/>
      <c r="AT363" s="196" t="s">
        <v>141</v>
      </c>
      <c r="AU363" s="196" t="s">
        <v>84</v>
      </c>
      <c r="AV363" s="11" t="s">
        <v>84</v>
      </c>
      <c r="AW363" s="11" t="s">
        <v>38</v>
      </c>
      <c r="AX363" s="11" t="s">
        <v>74</v>
      </c>
      <c r="AY363" s="196" t="s">
        <v>131</v>
      </c>
    </row>
    <row r="364" spans="2:51" s="14" customFormat="1">
      <c r="B364" s="227"/>
      <c r="D364" s="207" t="s">
        <v>141</v>
      </c>
      <c r="E364" s="228" t="s">
        <v>5</v>
      </c>
      <c r="F364" s="229" t="s">
        <v>232</v>
      </c>
      <c r="H364" s="230">
        <v>37.566000000000003</v>
      </c>
      <c r="I364" s="231"/>
      <c r="L364" s="227"/>
      <c r="M364" s="232"/>
      <c r="N364" s="233"/>
      <c r="O364" s="233"/>
      <c r="P364" s="233"/>
      <c r="Q364" s="233"/>
      <c r="R364" s="233"/>
      <c r="S364" s="233"/>
      <c r="T364" s="234"/>
      <c r="AT364" s="228" t="s">
        <v>141</v>
      </c>
      <c r="AU364" s="228" t="s">
        <v>84</v>
      </c>
      <c r="AV364" s="14" t="s">
        <v>132</v>
      </c>
      <c r="AW364" s="14" t="s">
        <v>38</v>
      </c>
      <c r="AX364" s="14" t="s">
        <v>74</v>
      </c>
      <c r="AY364" s="228" t="s">
        <v>131</v>
      </c>
    </row>
    <row r="365" spans="2:51" s="11" customFormat="1">
      <c r="B365" s="187"/>
      <c r="D365" s="207" t="s">
        <v>141</v>
      </c>
      <c r="E365" s="196" t="s">
        <v>5</v>
      </c>
      <c r="F365" s="208" t="s">
        <v>263</v>
      </c>
      <c r="H365" s="209">
        <v>38.024000000000001</v>
      </c>
      <c r="I365" s="192"/>
      <c r="L365" s="187"/>
      <c r="M365" s="193"/>
      <c r="N365" s="194"/>
      <c r="O365" s="194"/>
      <c r="P365" s="194"/>
      <c r="Q365" s="194"/>
      <c r="R365" s="194"/>
      <c r="S365" s="194"/>
      <c r="T365" s="195"/>
      <c r="AT365" s="196" t="s">
        <v>141</v>
      </c>
      <c r="AU365" s="196" t="s">
        <v>84</v>
      </c>
      <c r="AV365" s="11" t="s">
        <v>84</v>
      </c>
      <c r="AW365" s="11" t="s">
        <v>38</v>
      </c>
      <c r="AX365" s="11" t="s">
        <v>74</v>
      </c>
      <c r="AY365" s="196" t="s">
        <v>131</v>
      </c>
    </row>
    <row r="366" spans="2:51" s="11" customFormat="1">
      <c r="B366" s="187"/>
      <c r="D366" s="207" t="s">
        <v>141</v>
      </c>
      <c r="E366" s="196" t="s">
        <v>5</v>
      </c>
      <c r="F366" s="208" t="s">
        <v>393</v>
      </c>
      <c r="H366" s="209">
        <v>-2.7440000000000002</v>
      </c>
      <c r="I366" s="192"/>
      <c r="L366" s="187"/>
      <c r="M366" s="193"/>
      <c r="N366" s="194"/>
      <c r="O366" s="194"/>
      <c r="P366" s="194"/>
      <c r="Q366" s="194"/>
      <c r="R366" s="194"/>
      <c r="S366" s="194"/>
      <c r="T366" s="195"/>
      <c r="AT366" s="196" t="s">
        <v>141</v>
      </c>
      <c r="AU366" s="196" t="s">
        <v>84</v>
      </c>
      <c r="AV366" s="11" t="s">
        <v>84</v>
      </c>
      <c r="AW366" s="11" t="s">
        <v>38</v>
      </c>
      <c r="AX366" s="11" t="s">
        <v>74</v>
      </c>
      <c r="AY366" s="196" t="s">
        <v>131</v>
      </c>
    </row>
    <row r="367" spans="2:51" s="14" customFormat="1">
      <c r="B367" s="227"/>
      <c r="D367" s="207" t="s">
        <v>141</v>
      </c>
      <c r="E367" s="228" t="s">
        <v>5</v>
      </c>
      <c r="F367" s="229" t="s">
        <v>232</v>
      </c>
      <c r="H367" s="230">
        <v>35.28</v>
      </c>
      <c r="I367" s="231"/>
      <c r="L367" s="227"/>
      <c r="M367" s="232"/>
      <c r="N367" s="233"/>
      <c r="O367" s="233"/>
      <c r="P367" s="233"/>
      <c r="Q367" s="233"/>
      <c r="R367" s="233"/>
      <c r="S367" s="233"/>
      <c r="T367" s="234"/>
      <c r="AT367" s="228" t="s">
        <v>141</v>
      </c>
      <c r="AU367" s="228" t="s">
        <v>84</v>
      </c>
      <c r="AV367" s="14" t="s">
        <v>132</v>
      </c>
      <c r="AW367" s="14" t="s">
        <v>38</v>
      </c>
      <c r="AX367" s="14" t="s">
        <v>74</v>
      </c>
      <c r="AY367" s="228" t="s">
        <v>131</v>
      </c>
    </row>
    <row r="368" spans="2:51" s="11" customFormat="1">
      <c r="B368" s="187"/>
      <c r="D368" s="207" t="s">
        <v>141</v>
      </c>
      <c r="E368" s="196" t="s">
        <v>5</v>
      </c>
      <c r="F368" s="208" t="s">
        <v>265</v>
      </c>
      <c r="H368" s="209">
        <v>27.384</v>
      </c>
      <c r="I368" s="192"/>
      <c r="L368" s="187"/>
      <c r="M368" s="193"/>
      <c r="N368" s="194"/>
      <c r="O368" s="194"/>
      <c r="P368" s="194"/>
      <c r="Q368" s="194"/>
      <c r="R368" s="194"/>
      <c r="S368" s="194"/>
      <c r="T368" s="195"/>
      <c r="AT368" s="196" t="s">
        <v>141</v>
      </c>
      <c r="AU368" s="196" t="s">
        <v>84</v>
      </c>
      <c r="AV368" s="11" t="s">
        <v>84</v>
      </c>
      <c r="AW368" s="11" t="s">
        <v>38</v>
      </c>
      <c r="AX368" s="11" t="s">
        <v>74</v>
      </c>
      <c r="AY368" s="196" t="s">
        <v>131</v>
      </c>
    </row>
    <row r="369" spans="2:51" s="11" customFormat="1">
      <c r="B369" s="187"/>
      <c r="D369" s="207" t="s">
        <v>141</v>
      </c>
      <c r="E369" s="196" t="s">
        <v>5</v>
      </c>
      <c r="F369" s="208" t="s">
        <v>266</v>
      </c>
      <c r="H369" s="209">
        <v>-8.6989999999999998</v>
      </c>
      <c r="I369" s="192"/>
      <c r="L369" s="187"/>
      <c r="M369" s="193"/>
      <c r="N369" s="194"/>
      <c r="O369" s="194"/>
      <c r="P369" s="194"/>
      <c r="Q369" s="194"/>
      <c r="R369" s="194"/>
      <c r="S369" s="194"/>
      <c r="T369" s="195"/>
      <c r="AT369" s="196" t="s">
        <v>141</v>
      </c>
      <c r="AU369" s="196" t="s">
        <v>84</v>
      </c>
      <c r="AV369" s="11" t="s">
        <v>84</v>
      </c>
      <c r="AW369" s="11" t="s">
        <v>38</v>
      </c>
      <c r="AX369" s="11" t="s">
        <v>74</v>
      </c>
      <c r="AY369" s="196" t="s">
        <v>131</v>
      </c>
    </row>
    <row r="370" spans="2:51" s="14" customFormat="1">
      <c r="B370" s="227"/>
      <c r="D370" s="207" t="s">
        <v>141</v>
      </c>
      <c r="E370" s="228" t="s">
        <v>5</v>
      </c>
      <c r="F370" s="229" t="s">
        <v>232</v>
      </c>
      <c r="H370" s="230">
        <v>18.684999999999999</v>
      </c>
      <c r="I370" s="231"/>
      <c r="L370" s="227"/>
      <c r="M370" s="232"/>
      <c r="N370" s="233"/>
      <c r="O370" s="233"/>
      <c r="P370" s="233"/>
      <c r="Q370" s="233"/>
      <c r="R370" s="233"/>
      <c r="S370" s="233"/>
      <c r="T370" s="234"/>
      <c r="AT370" s="228" t="s">
        <v>141</v>
      </c>
      <c r="AU370" s="228" t="s">
        <v>84</v>
      </c>
      <c r="AV370" s="14" t="s">
        <v>132</v>
      </c>
      <c r="AW370" s="14" t="s">
        <v>38</v>
      </c>
      <c r="AX370" s="14" t="s">
        <v>74</v>
      </c>
      <c r="AY370" s="228" t="s">
        <v>131</v>
      </c>
    </row>
    <row r="371" spans="2:51" s="11" customFormat="1">
      <c r="B371" s="187"/>
      <c r="D371" s="207" t="s">
        <v>141</v>
      </c>
      <c r="E371" s="196" t="s">
        <v>5</v>
      </c>
      <c r="F371" s="208" t="s">
        <v>267</v>
      </c>
      <c r="H371" s="209">
        <v>32.256</v>
      </c>
      <c r="I371" s="192"/>
      <c r="L371" s="187"/>
      <c r="M371" s="193"/>
      <c r="N371" s="194"/>
      <c r="O371" s="194"/>
      <c r="P371" s="194"/>
      <c r="Q371" s="194"/>
      <c r="R371" s="194"/>
      <c r="S371" s="194"/>
      <c r="T371" s="195"/>
      <c r="AT371" s="196" t="s">
        <v>141</v>
      </c>
      <c r="AU371" s="196" t="s">
        <v>84</v>
      </c>
      <c r="AV371" s="11" t="s">
        <v>84</v>
      </c>
      <c r="AW371" s="11" t="s">
        <v>38</v>
      </c>
      <c r="AX371" s="11" t="s">
        <v>74</v>
      </c>
      <c r="AY371" s="196" t="s">
        <v>131</v>
      </c>
    </row>
    <row r="372" spans="2:51" s="11" customFormat="1">
      <c r="B372" s="187"/>
      <c r="D372" s="207" t="s">
        <v>141</v>
      </c>
      <c r="E372" s="196" t="s">
        <v>5</v>
      </c>
      <c r="F372" s="208" t="s">
        <v>393</v>
      </c>
      <c r="H372" s="209">
        <v>-2.7440000000000002</v>
      </c>
      <c r="I372" s="192"/>
      <c r="L372" s="187"/>
      <c r="M372" s="193"/>
      <c r="N372" s="194"/>
      <c r="O372" s="194"/>
      <c r="P372" s="194"/>
      <c r="Q372" s="194"/>
      <c r="R372" s="194"/>
      <c r="S372" s="194"/>
      <c r="T372" s="195"/>
      <c r="AT372" s="196" t="s">
        <v>141</v>
      </c>
      <c r="AU372" s="196" t="s">
        <v>84</v>
      </c>
      <c r="AV372" s="11" t="s">
        <v>84</v>
      </c>
      <c r="AW372" s="11" t="s">
        <v>38</v>
      </c>
      <c r="AX372" s="11" t="s">
        <v>74</v>
      </c>
      <c r="AY372" s="196" t="s">
        <v>131</v>
      </c>
    </row>
    <row r="373" spans="2:51" s="14" customFormat="1">
      <c r="B373" s="227"/>
      <c r="D373" s="207" t="s">
        <v>141</v>
      </c>
      <c r="E373" s="228" t="s">
        <v>5</v>
      </c>
      <c r="F373" s="229" t="s">
        <v>232</v>
      </c>
      <c r="H373" s="230">
        <v>29.512</v>
      </c>
      <c r="I373" s="231"/>
      <c r="L373" s="227"/>
      <c r="M373" s="232"/>
      <c r="N373" s="233"/>
      <c r="O373" s="233"/>
      <c r="P373" s="233"/>
      <c r="Q373" s="233"/>
      <c r="R373" s="233"/>
      <c r="S373" s="233"/>
      <c r="T373" s="234"/>
      <c r="AT373" s="228" t="s">
        <v>141</v>
      </c>
      <c r="AU373" s="228" t="s">
        <v>84</v>
      </c>
      <c r="AV373" s="14" t="s">
        <v>132</v>
      </c>
      <c r="AW373" s="14" t="s">
        <v>38</v>
      </c>
      <c r="AX373" s="14" t="s">
        <v>74</v>
      </c>
      <c r="AY373" s="228" t="s">
        <v>131</v>
      </c>
    </row>
    <row r="374" spans="2:51" s="11" customFormat="1">
      <c r="B374" s="187"/>
      <c r="D374" s="207" t="s">
        <v>141</v>
      </c>
      <c r="E374" s="196" t="s">
        <v>5</v>
      </c>
      <c r="F374" s="208" t="s">
        <v>268</v>
      </c>
      <c r="H374" s="209">
        <v>53.768999999999998</v>
      </c>
      <c r="I374" s="192"/>
      <c r="L374" s="187"/>
      <c r="M374" s="193"/>
      <c r="N374" s="194"/>
      <c r="O374" s="194"/>
      <c r="P374" s="194"/>
      <c r="Q374" s="194"/>
      <c r="R374" s="194"/>
      <c r="S374" s="194"/>
      <c r="T374" s="195"/>
      <c r="AT374" s="196" t="s">
        <v>141</v>
      </c>
      <c r="AU374" s="196" t="s">
        <v>84</v>
      </c>
      <c r="AV374" s="11" t="s">
        <v>84</v>
      </c>
      <c r="AW374" s="11" t="s">
        <v>38</v>
      </c>
      <c r="AX374" s="11" t="s">
        <v>74</v>
      </c>
      <c r="AY374" s="196" t="s">
        <v>131</v>
      </c>
    </row>
    <row r="375" spans="2:51" s="11" customFormat="1">
      <c r="B375" s="187"/>
      <c r="D375" s="207" t="s">
        <v>141</v>
      </c>
      <c r="E375" s="196" t="s">
        <v>5</v>
      </c>
      <c r="F375" s="208" t="s">
        <v>394</v>
      </c>
      <c r="H375" s="209">
        <v>-5.4889999999999999</v>
      </c>
      <c r="I375" s="192"/>
      <c r="L375" s="187"/>
      <c r="M375" s="193"/>
      <c r="N375" s="194"/>
      <c r="O375" s="194"/>
      <c r="P375" s="194"/>
      <c r="Q375" s="194"/>
      <c r="R375" s="194"/>
      <c r="S375" s="194"/>
      <c r="T375" s="195"/>
      <c r="AT375" s="196" t="s">
        <v>141</v>
      </c>
      <c r="AU375" s="196" t="s">
        <v>84</v>
      </c>
      <c r="AV375" s="11" t="s">
        <v>84</v>
      </c>
      <c r="AW375" s="11" t="s">
        <v>38</v>
      </c>
      <c r="AX375" s="11" t="s">
        <v>74</v>
      </c>
      <c r="AY375" s="196" t="s">
        <v>131</v>
      </c>
    </row>
    <row r="376" spans="2:51" s="14" customFormat="1">
      <c r="B376" s="227"/>
      <c r="D376" s="207" t="s">
        <v>141</v>
      </c>
      <c r="E376" s="228" t="s">
        <v>5</v>
      </c>
      <c r="F376" s="229" t="s">
        <v>232</v>
      </c>
      <c r="H376" s="230">
        <v>48.28</v>
      </c>
      <c r="I376" s="231"/>
      <c r="L376" s="227"/>
      <c r="M376" s="232"/>
      <c r="N376" s="233"/>
      <c r="O376" s="233"/>
      <c r="P376" s="233"/>
      <c r="Q376" s="233"/>
      <c r="R376" s="233"/>
      <c r="S376" s="233"/>
      <c r="T376" s="234"/>
      <c r="AT376" s="228" t="s">
        <v>141</v>
      </c>
      <c r="AU376" s="228" t="s">
        <v>84</v>
      </c>
      <c r="AV376" s="14" t="s">
        <v>132</v>
      </c>
      <c r="AW376" s="14" t="s">
        <v>38</v>
      </c>
      <c r="AX376" s="14" t="s">
        <v>74</v>
      </c>
      <c r="AY376" s="228" t="s">
        <v>131</v>
      </c>
    </row>
    <row r="377" spans="2:51" s="11" customFormat="1">
      <c r="B377" s="187"/>
      <c r="D377" s="207" t="s">
        <v>141</v>
      </c>
      <c r="E377" s="196" t="s">
        <v>5</v>
      </c>
      <c r="F377" s="208" t="s">
        <v>270</v>
      </c>
      <c r="H377" s="209">
        <v>53.656999999999996</v>
      </c>
      <c r="I377" s="192"/>
      <c r="L377" s="187"/>
      <c r="M377" s="193"/>
      <c r="N377" s="194"/>
      <c r="O377" s="194"/>
      <c r="P377" s="194"/>
      <c r="Q377" s="194"/>
      <c r="R377" s="194"/>
      <c r="S377" s="194"/>
      <c r="T377" s="195"/>
      <c r="AT377" s="196" t="s">
        <v>141</v>
      </c>
      <c r="AU377" s="196" t="s">
        <v>84</v>
      </c>
      <c r="AV377" s="11" t="s">
        <v>84</v>
      </c>
      <c r="AW377" s="11" t="s">
        <v>38</v>
      </c>
      <c r="AX377" s="11" t="s">
        <v>74</v>
      </c>
      <c r="AY377" s="196" t="s">
        <v>131</v>
      </c>
    </row>
    <row r="378" spans="2:51" s="11" customFormat="1">
      <c r="B378" s="187"/>
      <c r="D378" s="207" t="s">
        <v>141</v>
      </c>
      <c r="E378" s="196" t="s">
        <v>5</v>
      </c>
      <c r="F378" s="208" t="s">
        <v>394</v>
      </c>
      <c r="H378" s="209">
        <v>-5.4889999999999999</v>
      </c>
      <c r="I378" s="192"/>
      <c r="L378" s="187"/>
      <c r="M378" s="193"/>
      <c r="N378" s="194"/>
      <c r="O378" s="194"/>
      <c r="P378" s="194"/>
      <c r="Q378" s="194"/>
      <c r="R378" s="194"/>
      <c r="S378" s="194"/>
      <c r="T378" s="195"/>
      <c r="AT378" s="196" t="s">
        <v>141</v>
      </c>
      <c r="AU378" s="196" t="s">
        <v>84</v>
      </c>
      <c r="AV378" s="11" t="s">
        <v>84</v>
      </c>
      <c r="AW378" s="11" t="s">
        <v>38</v>
      </c>
      <c r="AX378" s="11" t="s">
        <v>74</v>
      </c>
      <c r="AY378" s="196" t="s">
        <v>131</v>
      </c>
    </row>
    <row r="379" spans="2:51" s="14" customFormat="1">
      <c r="B379" s="227"/>
      <c r="D379" s="207" t="s">
        <v>141</v>
      </c>
      <c r="E379" s="228" t="s">
        <v>5</v>
      </c>
      <c r="F379" s="229" t="s">
        <v>232</v>
      </c>
      <c r="H379" s="230">
        <v>48.167999999999999</v>
      </c>
      <c r="I379" s="231"/>
      <c r="L379" s="227"/>
      <c r="M379" s="232"/>
      <c r="N379" s="233"/>
      <c r="O379" s="233"/>
      <c r="P379" s="233"/>
      <c r="Q379" s="233"/>
      <c r="R379" s="233"/>
      <c r="S379" s="233"/>
      <c r="T379" s="234"/>
      <c r="AT379" s="228" t="s">
        <v>141</v>
      </c>
      <c r="AU379" s="228" t="s">
        <v>84</v>
      </c>
      <c r="AV379" s="14" t="s">
        <v>132</v>
      </c>
      <c r="AW379" s="14" t="s">
        <v>38</v>
      </c>
      <c r="AX379" s="14" t="s">
        <v>74</v>
      </c>
      <c r="AY379" s="228" t="s">
        <v>131</v>
      </c>
    </row>
    <row r="380" spans="2:51" s="11" customFormat="1">
      <c r="B380" s="187"/>
      <c r="D380" s="207" t="s">
        <v>141</v>
      </c>
      <c r="E380" s="196" t="s">
        <v>5</v>
      </c>
      <c r="F380" s="208" t="s">
        <v>271</v>
      </c>
      <c r="H380" s="209">
        <v>46.491</v>
      </c>
      <c r="I380" s="192"/>
      <c r="L380" s="187"/>
      <c r="M380" s="193"/>
      <c r="N380" s="194"/>
      <c r="O380" s="194"/>
      <c r="P380" s="194"/>
      <c r="Q380" s="194"/>
      <c r="R380" s="194"/>
      <c r="S380" s="194"/>
      <c r="T380" s="195"/>
      <c r="AT380" s="196" t="s">
        <v>141</v>
      </c>
      <c r="AU380" s="196" t="s">
        <v>84</v>
      </c>
      <c r="AV380" s="11" t="s">
        <v>84</v>
      </c>
      <c r="AW380" s="11" t="s">
        <v>38</v>
      </c>
      <c r="AX380" s="11" t="s">
        <v>74</v>
      </c>
      <c r="AY380" s="196" t="s">
        <v>131</v>
      </c>
    </row>
    <row r="381" spans="2:51" s="11" customFormat="1">
      <c r="B381" s="187"/>
      <c r="D381" s="207" t="s">
        <v>141</v>
      </c>
      <c r="E381" s="196" t="s">
        <v>5</v>
      </c>
      <c r="F381" s="208" t="s">
        <v>272</v>
      </c>
      <c r="H381" s="209">
        <v>0.16300000000000001</v>
      </c>
      <c r="I381" s="192"/>
      <c r="L381" s="187"/>
      <c r="M381" s="193"/>
      <c r="N381" s="194"/>
      <c r="O381" s="194"/>
      <c r="P381" s="194"/>
      <c r="Q381" s="194"/>
      <c r="R381" s="194"/>
      <c r="S381" s="194"/>
      <c r="T381" s="195"/>
      <c r="AT381" s="196" t="s">
        <v>141</v>
      </c>
      <c r="AU381" s="196" t="s">
        <v>84</v>
      </c>
      <c r="AV381" s="11" t="s">
        <v>84</v>
      </c>
      <c r="AW381" s="11" t="s">
        <v>38</v>
      </c>
      <c r="AX381" s="11" t="s">
        <v>74</v>
      </c>
      <c r="AY381" s="196" t="s">
        <v>131</v>
      </c>
    </row>
    <row r="382" spans="2:51" s="11" customFormat="1">
      <c r="B382" s="187"/>
      <c r="D382" s="207" t="s">
        <v>141</v>
      </c>
      <c r="E382" s="196" t="s">
        <v>5</v>
      </c>
      <c r="F382" s="208" t="s">
        <v>395</v>
      </c>
      <c r="H382" s="209">
        <v>-32.947000000000003</v>
      </c>
      <c r="I382" s="192"/>
      <c r="L382" s="187"/>
      <c r="M382" s="193"/>
      <c r="N382" s="194"/>
      <c r="O382" s="194"/>
      <c r="P382" s="194"/>
      <c r="Q382" s="194"/>
      <c r="R382" s="194"/>
      <c r="S382" s="194"/>
      <c r="T382" s="195"/>
      <c r="AT382" s="196" t="s">
        <v>141</v>
      </c>
      <c r="AU382" s="196" t="s">
        <v>84</v>
      </c>
      <c r="AV382" s="11" t="s">
        <v>84</v>
      </c>
      <c r="AW382" s="11" t="s">
        <v>38</v>
      </c>
      <c r="AX382" s="11" t="s">
        <v>74</v>
      </c>
      <c r="AY382" s="196" t="s">
        <v>131</v>
      </c>
    </row>
    <row r="383" spans="2:51" s="14" customFormat="1">
      <c r="B383" s="227"/>
      <c r="D383" s="207" t="s">
        <v>141</v>
      </c>
      <c r="E383" s="228" t="s">
        <v>5</v>
      </c>
      <c r="F383" s="229" t="s">
        <v>232</v>
      </c>
      <c r="H383" s="230">
        <v>13.707000000000001</v>
      </c>
      <c r="I383" s="231"/>
      <c r="L383" s="227"/>
      <c r="M383" s="232"/>
      <c r="N383" s="233"/>
      <c r="O383" s="233"/>
      <c r="P383" s="233"/>
      <c r="Q383" s="233"/>
      <c r="R383" s="233"/>
      <c r="S383" s="233"/>
      <c r="T383" s="234"/>
      <c r="AT383" s="228" t="s">
        <v>141</v>
      </c>
      <c r="AU383" s="228" t="s">
        <v>84</v>
      </c>
      <c r="AV383" s="14" t="s">
        <v>132</v>
      </c>
      <c r="AW383" s="14" t="s">
        <v>38</v>
      </c>
      <c r="AX383" s="14" t="s">
        <v>74</v>
      </c>
      <c r="AY383" s="228" t="s">
        <v>131</v>
      </c>
    </row>
    <row r="384" spans="2:51" s="11" customFormat="1" ht="27">
      <c r="B384" s="187"/>
      <c r="D384" s="207" t="s">
        <v>141</v>
      </c>
      <c r="E384" s="196" t="s">
        <v>5</v>
      </c>
      <c r="F384" s="208" t="s">
        <v>274</v>
      </c>
      <c r="H384" s="209">
        <v>19.718</v>
      </c>
      <c r="I384" s="192"/>
      <c r="L384" s="187"/>
      <c r="M384" s="193"/>
      <c r="N384" s="194"/>
      <c r="O384" s="194"/>
      <c r="P384" s="194"/>
      <c r="Q384" s="194"/>
      <c r="R384" s="194"/>
      <c r="S384" s="194"/>
      <c r="T384" s="195"/>
      <c r="AT384" s="196" t="s">
        <v>141</v>
      </c>
      <c r="AU384" s="196" t="s">
        <v>84</v>
      </c>
      <c r="AV384" s="11" t="s">
        <v>84</v>
      </c>
      <c r="AW384" s="11" t="s">
        <v>38</v>
      </c>
      <c r="AX384" s="11" t="s">
        <v>74</v>
      </c>
      <c r="AY384" s="196" t="s">
        <v>131</v>
      </c>
    </row>
    <row r="385" spans="2:51" s="14" customFormat="1">
      <c r="B385" s="227"/>
      <c r="D385" s="207" t="s">
        <v>141</v>
      </c>
      <c r="E385" s="228" t="s">
        <v>5</v>
      </c>
      <c r="F385" s="229" t="s">
        <v>232</v>
      </c>
      <c r="H385" s="230">
        <v>19.718</v>
      </c>
      <c r="I385" s="231"/>
      <c r="L385" s="227"/>
      <c r="M385" s="232"/>
      <c r="N385" s="233"/>
      <c r="O385" s="233"/>
      <c r="P385" s="233"/>
      <c r="Q385" s="233"/>
      <c r="R385" s="233"/>
      <c r="S385" s="233"/>
      <c r="T385" s="234"/>
      <c r="AT385" s="228" t="s">
        <v>141</v>
      </c>
      <c r="AU385" s="228" t="s">
        <v>84</v>
      </c>
      <c r="AV385" s="14" t="s">
        <v>132</v>
      </c>
      <c r="AW385" s="14" t="s">
        <v>38</v>
      </c>
      <c r="AX385" s="14" t="s">
        <v>74</v>
      </c>
      <c r="AY385" s="228" t="s">
        <v>131</v>
      </c>
    </row>
    <row r="386" spans="2:51" s="11" customFormat="1">
      <c r="B386" s="187"/>
      <c r="D386" s="207" t="s">
        <v>141</v>
      </c>
      <c r="E386" s="196" t="s">
        <v>5</v>
      </c>
      <c r="F386" s="208" t="s">
        <v>275</v>
      </c>
      <c r="H386" s="209">
        <v>9.7100000000000009</v>
      </c>
      <c r="I386" s="192"/>
      <c r="L386" s="187"/>
      <c r="M386" s="193"/>
      <c r="N386" s="194"/>
      <c r="O386" s="194"/>
      <c r="P386" s="194"/>
      <c r="Q386" s="194"/>
      <c r="R386" s="194"/>
      <c r="S386" s="194"/>
      <c r="T386" s="195"/>
      <c r="AT386" s="196" t="s">
        <v>141</v>
      </c>
      <c r="AU386" s="196" t="s">
        <v>84</v>
      </c>
      <c r="AV386" s="11" t="s">
        <v>84</v>
      </c>
      <c r="AW386" s="11" t="s">
        <v>38</v>
      </c>
      <c r="AX386" s="11" t="s">
        <v>74</v>
      </c>
      <c r="AY386" s="196" t="s">
        <v>131</v>
      </c>
    </row>
    <row r="387" spans="2:51" s="14" customFormat="1">
      <c r="B387" s="227"/>
      <c r="D387" s="207" t="s">
        <v>141</v>
      </c>
      <c r="E387" s="228" t="s">
        <v>5</v>
      </c>
      <c r="F387" s="229" t="s">
        <v>232</v>
      </c>
      <c r="H387" s="230">
        <v>9.7100000000000009</v>
      </c>
      <c r="I387" s="231"/>
      <c r="L387" s="227"/>
      <c r="M387" s="232"/>
      <c r="N387" s="233"/>
      <c r="O387" s="233"/>
      <c r="P387" s="233"/>
      <c r="Q387" s="233"/>
      <c r="R387" s="233"/>
      <c r="S387" s="233"/>
      <c r="T387" s="234"/>
      <c r="AT387" s="228" t="s">
        <v>141</v>
      </c>
      <c r="AU387" s="228" t="s">
        <v>84</v>
      </c>
      <c r="AV387" s="14" t="s">
        <v>132</v>
      </c>
      <c r="AW387" s="14" t="s">
        <v>38</v>
      </c>
      <c r="AX387" s="14" t="s">
        <v>74</v>
      </c>
      <c r="AY387" s="228" t="s">
        <v>131</v>
      </c>
    </row>
    <row r="388" spans="2:51" s="11" customFormat="1">
      <c r="B388" s="187"/>
      <c r="D388" s="207" t="s">
        <v>141</v>
      </c>
      <c r="E388" s="196" t="s">
        <v>5</v>
      </c>
      <c r="F388" s="208" t="s">
        <v>276</v>
      </c>
      <c r="H388" s="209">
        <v>41.555</v>
      </c>
      <c r="I388" s="192"/>
      <c r="L388" s="187"/>
      <c r="M388" s="193"/>
      <c r="N388" s="194"/>
      <c r="O388" s="194"/>
      <c r="P388" s="194"/>
      <c r="Q388" s="194"/>
      <c r="R388" s="194"/>
      <c r="S388" s="194"/>
      <c r="T388" s="195"/>
      <c r="AT388" s="196" t="s">
        <v>141</v>
      </c>
      <c r="AU388" s="196" t="s">
        <v>84</v>
      </c>
      <c r="AV388" s="11" t="s">
        <v>84</v>
      </c>
      <c r="AW388" s="11" t="s">
        <v>38</v>
      </c>
      <c r="AX388" s="11" t="s">
        <v>74</v>
      </c>
      <c r="AY388" s="196" t="s">
        <v>131</v>
      </c>
    </row>
    <row r="389" spans="2:51" s="11" customFormat="1">
      <c r="B389" s="187"/>
      <c r="D389" s="207" t="s">
        <v>141</v>
      </c>
      <c r="E389" s="196" t="s">
        <v>5</v>
      </c>
      <c r="F389" s="208" t="s">
        <v>392</v>
      </c>
      <c r="H389" s="209">
        <v>-3.9889999999999999</v>
      </c>
      <c r="I389" s="192"/>
      <c r="L389" s="187"/>
      <c r="M389" s="193"/>
      <c r="N389" s="194"/>
      <c r="O389" s="194"/>
      <c r="P389" s="194"/>
      <c r="Q389" s="194"/>
      <c r="R389" s="194"/>
      <c r="S389" s="194"/>
      <c r="T389" s="195"/>
      <c r="AT389" s="196" t="s">
        <v>141</v>
      </c>
      <c r="AU389" s="196" t="s">
        <v>84</v>
      </c>
      <c r="AV389" s="11" t="s">
        <v>84</v>
      </c>
      <c r="AW389" s="11" t="s">
        <v>38</v>
      </c>
      <c r="AX389" s="11" t="s">
        <v>74</v>
      </c>
      <c r="AY389" s="196" t="s">
        <v>131</v>
      </c>
    </row>
    <row r="390" spans="2:51" s="14" customFormat="1">
      <c r="B390" s="227"/>
      <c r="D390" s="207" t="s">
        <v>141</v>
      </c>
      <c r="E390" s="228" t="s">
        <v>5</v>
      </c>
      <c r="F390" s="229" t="s">
        <v>232</v>
      </c>
      <c r="H390" s="230">
        <v>37.566000000000003</v>
      </c>
      <c r="I390" s="231"/>
      <c r="L390" s="227"/>
      <c r="M390" s="232"/>
      <c r="N390" s="233"/>
      <c r="O390" s="233"/>
      <c r="P390" s="233"/>
      <c r="Q390" s="233"/>
      <c r="R390" s="233"/>
      <c r="S390" s="233"/>
      <c r="T390" s="234"/>
      <c r="AT390" s="228" t="s">
        <v>141</v>
      </c>
      <c r="AU390" s="228" t="s">
        <v>84</v>
      </c>
      <c r="AV390" s="14" t="s">
        <v>132</v>
      </c>
      <c r="AW390" s="14" t="s">
        <v>38</v>
      </c>
      <c r="AX390" s="14" t="s">
        <v>74</v>
      </c>
      <c r="AY390" s="228" t="s">
        <v>131</v>
      </c>
    </row>
    <row r="391" spans="2:51" s="11" customFormat="1">
      <c r="B391" s="187"/>
      <c r="D391" s="207" t="s">
        <v>141</v>
      </c>
      <c r="E391" s="196" t="s">
        <v>5</v>
      </c>
      <c r="F391" s="208" t="s">
        <v>277</v>
      </c>
      <c r="H391" s="209">
        <v>43.234999999999999</v>
      </c>
      <c r="I391" s="192"/>
      <c r="L391" s="187"/>
      <c r="M391" s="193"/>
      <c r="N391" s="194"/>
      <c r="O391" s="194"/>
      <c r="P391" s="194"/>
      <c r="Q391" s="194"/>
      <c r="R391" s="194"/>
      <c r="S391" s="194"/>
      <c r="T391" s="195"/>
      <c r="AT391" s="196" t="s">
        <v>141</v>
      </c>
      <c r="AU391" s="196" t="s">
        <v>84</v>
      </c>
      <c r="AV391" s="11" t="s">
        <v>84</v>
      </c>
      <c r="AW391" s="11" t="s">
        <v>38</v>
      </c>
      <c r="AX391" s="11" t="s">
        <v>74</v>
      </c>
      <c r="AY391" s="196" t="s">
        <v>131</v>
      </c>
    </row>
    <row r="392" spans="2:51" s="11" customFormat="1">
      <c r="B392" s="187"/>
      <c r="D392" s="207" t="s">
        <v>141</v>
      </c>
      <c r="E392" s="196" t="s">
        <v>5</v>
      </c>
      <c r="F392" s="208" t="s">
        <v>392</v>
      </c>
      <c r="H392" s="209">
        <v>-3.9889999999999999</v>
      </c>
      <c r="I392" s="192"/>
      <c r="L392" s="187"/>
      <c r="M392" s="193"/>
      <c r="N392" s="194"/>
      <c r="O392" s="194"/>
      <c r="P392" s="194"/>
      <c r="Q392" s="194"/>
      <c r="R392" s="194"/>
      <c r="S392" s="194"/>
      <c r="T392" s="195"/>
      <c r="AT392" s="196" t="s">
        <v>141</v>
      </c>
      <c r="AU392" s="196" t="s">
        <v>84</v>
      </c>
      <c r="AV392" s="11" t="s">
        <v>84</v>
      </c>
      <c r="AW392" s="11" t="s">
        <v>38</v>
      </c>
      <c r="AX392" s="11" t="s">
        <v>74</v>
      </c>
      <c r="AY392" s="196" t="s">
        <v>131</v>
      </c>
    </row>
    <row r="393" spans="2:51" s="14" customFormat="1">
      <c r="B393" s="227"/>
      <c r="D393" s="207" t="s">
        <v>141</v>
      </c>
      <c r="E393" s="228" t="s">
        <v>5</v>
      </c>
      <c r="F393" s="229" t="s">
        <v>232</v>
      </c>
      <c r="H393" s="230">
        <v>39.246000000000002</v>
      </c>
      <c r="I393" s="231"/>
      <c r="L393" s="227"/>
      <c r="M393" s="232"/>
      <c r="N393" s="233"/>
      <c r="O393" s="233"/>
      <c r="P393" s="233"/>
      <c r="Q393" s="233"/>
      <c r="R393" s="233"/>
      <c r="S393" s="233"/>
      <c r="T393" s="234"/>
      <c r="AT393" s="228" t="s">
        <v>141</v>
      </c>
      <c r="AU393" s="228" t="s">
        <v>84</v>
      </c>
      <c r="AV393" s="14" t="s">
        <v>132</v>
      </c>
      <c r="AW393" s="14" t="s">
        <v>38</v>
      </c>
      <c r="AX393" s="14" t="s">
        <v>74</v>
      </c>
      <c r="AY393" s="228" t="s">
        <v>131</v>
      </c>
    </row>
    <row r="394" spans="2:51" s="11" customFormat="1">
      <c r="B394" s="187"/>
      <c r="D394" s="207" t="s">
        <v>141</v>
      </c>
      <c r="E394" s="196" t="s">
        <v>5</v>
      </c>
      <c r="F394" s="208" t="s">
        <v>278</v>
      </c>
      <c r="H394" s="209">
        <v>43.234999999999999</v>
      </c>
      <c r="I394" s="192"/>
      <c r="L394" s="187"/>
      <c r="M394" s="193"/>
      <c r="N394" s="194"/>
      <c r="O394" s="194"/>
      <c r="P394" s="194"/>
      <c r="Q394" s="194"/>
      <c r="R394" s="194"/>
      <c r="S394" s="194"/>
      <c r="T394" s="195"/>
      <c r="AT394" s="196" t="s">
        <v>141</v>
      </c>
      <c r="AU394" s="196" t="s">
        <v>84</v>
      </c>
      <c r="AV394" s="11" t="s">
        <v>84</v>
      </c>
      <c r="AW394" s="11" t="s">
        <v>38</v>
      </c>
      <c r="AX394" s="11" t="s">
        <v>74</v>
      </c>
      <c r="AY394" s="196" t="s">
        <v>131</v>
      </c>
    </row>
    <row r="395" spans="2:51" s="11" customFormat="1">
      <c r="B395" s="187"/>
      <c r="D395" s="207" t="s">
        <v>141</v>
      </c>
      <c r="E395" s="196" t="s">
        <v>5</v>
      </c>
      <c r="F395" s="208" t="s">
        <v>392</v>
      </c>
      <c r="H395" s="209">
        <v>-3.9889999999999999</v>
      </c>
      <c r="I395" s="192"/>
      <c r="L395" s="187"/>
      <c r="M395" s="193"/>
      <c r="N395" s="194"/>
      <c r="O395" s="194"/>
      <c r="P395" s="194"/>
      <c r="Q395" s="194"/>
      <c r="R395" s="194"/>
      <c r="S395" s="194"/>
      <c r="T395" s="195"/>
      <c r="AT395" s="196" t="s">
        <v>141</v>
      </c>
      <c r="AU395" s="196" t="s">
        <v>84</v>
      </c>
      <c r="AV395" s="11" t="s">
        <v>84</v>
      </c>
      <c r="AW395" s="11" t="s">
        <v>38</v>
      </c>
      <c r="AX395" s="11" t="s">
        <v>74</v>
      </c>
      <c r="AY395" s="196" t="s">
        <v>131</v>
      </c>
    </row>
    <row r="396" spans="2:51" s="14" customFormat="1">
      <c r="B396" s="227"/>
      <c r="D396" s="207" t="s">
        <v>141</v>
      </c>
      <c r="E396" s="228" t="s">
        <v>5</v>
      </c>
      <c r="F396" s="229" t="s">
        <v>232</v>
      </c>
      <c r="H396" s="230">
        <v>39.246000000000002</v>
      </c>
      <c r="I396" s="231"/>
      <c r="L396" s="227"/>
      <c r="M396" s="232"/>
      <c r="N396" s="233"/>
      <c r="O396" s="233"/>
      <c r="P396" s="233"/>
      <c r="Q396" s="233"/>
      <c r="R396" s="233"/>
      <c r="S396" s="233"/>
      <c r="T396" s="234"/>
      <c r="AT396" s="228" t="s">
        <v>141</v>
      </c>
      <c r="AU396" s="228" t="s">
        <v>84</v>
      </c>
      <c r="AV396" s="14" t="s">
        <v>132</v>
      </c>
      <c r="AW396" s="14" t="s">
        <v>38</v>
      </c>
      <c r="AX396" s="14" t="s">
        <v>74</v>
      </c>
      <c r="AY396" s="228" t="s">
        <v>131</v>
      </c>
    </row>
    <row r="397" spans="2:51" s="11" customFormat="1">
      <c r="B397" s="187"/>
      <c r="D397" s="207" t="s">
        <v>141</v>
      </c>
      <c r="E397" s="196" t="s">
        <v>5</v>
      </c>
      <c r="F397" s="208" t="s">
        <v>279</v>
      </c>
      <c r="H397" s="209">
        <v>43.347000000000001</v>
      </c>
      <c r="I397" s="192"/>
      <c r="L397" s="187"/>
      <c r="M397" s="193"/>
      <c r="N397" s="194"/>
      <c r="O397" s="194"/>
      <c r="P397" s="194"/>
      <c r="Q397" s="194"/>
      <c r="R397" s="194"/>
      <c r="S397" s="194"/>
      <c r="T397" s="195"/>
      <c r="AT397" s="196" t="s">
        <v>141</v>
      </c>
      <c r="AU397" s="196" t="s">
        <v>84</v>
      </c>
      <c r="AV397" s="11" t="s">
        <v>84</v>
      </c>
      <c r="AW397" s="11" t="s">
        <v>38</v>
      </c>
      <c r="AX397" s="11" t="s">
        <v>74</v>
      </c>
      <c r="AY397" s="196" t="s">
        <v>131</v>
      </c>
    </row>
    <row r="398" spans="2:51" s="11" customFormat="1">
      <c r="B398" s="187"/>
      <c r="D398" s="207" t="s">
        <v>141</v>
      </c>
      <c r="E398" s="196" t="s">
        <v>5</v>
      </c>
      <c r="F398" s="208" t="s">
        <v>252</v>
      </c>
      <c r="H398" s="209">
        <v>-3.7490000000000001</v>
      </c>
      <c r="I398" s="192"/>
      <c r="L398" s="187"/>
      <c r="M398" s="193"/>
      <c r="N398" s="194"/>
      <c r="O398" s="194"/>
      <c r="P398" s="194"/>
      <c r="Q398" s="194"/>
      <c r="R398" s="194"/>
      <c r="S398" s="194"/>
      <c r="T398" s="195"/>
      <c r="AT398" s="196" t="s">
        <v>141</v>
      </c>
      <c r="AU398" s="196" t="s">
        <v>84</v>
      </c>
      <c r="AV398" s="11" t="s">
        <v>84</v>
      </c>
      <c r="AW398" s="11" t="s">
        <v>38</v>
      </c>
      <c r="AX398" s="11" t="s">
        <v>74</v>
      </c>
      <c r="AY398" s="196" t="s">
        <v>131</v>
      </c>
    </row>
    <row r="399" spans="2:51" s="14" customFormat="1">
      <c r="B399" s="227"/>
      <c r="D399" s="207" t="s">
        <v>141</v>
      </c>
      <c r="E399" s="228" t="s">
        <v>5</v>
      </c>
      <c r="F399" s="229" t="s">
        <v>232</v>
      </c>
      <c r="H399" s="230">
        <v>39.597999999999999</v>
      </c>
      <c r="I399" s="231"/>
      <c r="L399" s="227"/>
      <c r="M399" s="232"/>
      <c r="N399" s="233"/>
      <c r="O399" s="233"/>
      <c r="P399" s="233"/>
      <c r="Q399" s="233"/>
      <c r="R399" s="233"/>
      <c r="S399" s="233"/>
      <c r="T399" s="234"/>
      <c r="AT399" s="228" t="s">
        <v>141</v>
      </c>
      <c r="AU399" s="228" t="s">
        <v>84</v>
      </c>
      <c r="AV399" s="14" t="s">
        <v>132</v>
      </c>
      <c r="AW399" s="14" t="s">
        <v>38</v>
      </c>
      <c r="AX399" s="14" t="s">
        <v>74</v>
      </c>
      <c r="AY399" s="228" t="s">
        <v>131</v>
      </c>
    </row>
    <row r="400" spans="2:51" s="11" customFormat="1">
      <c r="B400" s="187"/>
      <c r="D400" s="207" t="s">
        <v>141</v>
      </c>
      <c r="E400" s="196" t="s">
        <v>5</v>
      </c>
      <c r="F400" s="208" t="s">
        <v>280</v>
      </c>
      <c r="H400" s="209">
        <v>12.576000000000001</v>
      </c>
      <c r="I400" s="192"/>
      <c r="L400" s="187"/>
      <c r="M400" s="193"/>
      <c r="N400" s="194"/>
      <c r="O400" s="194"/>
      <c r="P400" s="194"/>
      <c r="Q400" s="194"/>
      <c r="R400" s="194"/>
      <c r="S400" s="194"/>
      <c r="T400" s="195"/>
      <c r="AT400" s="196" t="s">
        <v>141</v>
      </c>
      <c r="AU400" s="196" t="s">
        <v>84</v>
      </c>
      <c r="AV400" s="11" t="s">
        <v>84</v>
      </c>
      <c r="AW400" s="11" t="s">
        <v>38</v>
      </c>
      <c r="AX400" s="11" t="s">
        <v>74</v>
      </c>
      <c r="AY400" s="196" t="s">
        <v>131</v>
      </c>
    </row>
    <row r="401" spans="2:65" s="11" customFormat="1">
      <c r="B401" s="187"/>
      <c r="D401" s="207" t="s">
        <v>141</v>
      </c>
      <c r="E401" s="196" t="s">
        <v>5</v>
      </c>
      <c r="F401" s="208" t="s">
        <v>281</v>
      </c>
      <c r="H401" s="209">
        <v>50.598999999999997</v>
      </c>
      <c r="I401" s="192"/>
      <c r="L401" s="187"/>
      <c r="M401" s="193"/>
      <c r="N401" s="194"/>
      <c r="O401" s="194"/>
      <c r="P401" s="194"/>
      <c r="Q401" s="194"/>
      <c r="R401" s="194"/>
      <c r="S401" s="194"/>
      <c r="T401" s="195"/>
      <c r="AT401" s="196" t="s">
        <v>141</v>
      </c>
      <c r="AU401" s="196" t="s">
        <v>84</v>
      </c>
      <c r="AV401" s="11" t="s">
        <v>84</v>
      </c>
      <c r="AW401" s="11" t="s">
        <v>38</v>
      </c>
      <c r="AX401" s="11" t="s">
        <v>74</v>
      </c>
      <c r="AY401" s="196" t="s">
        <v>131</v>
      </c>
    </row>
    <row r="402" spans="2:65" s="11" customFormat="1">
      <c r="B402" s="187"/>
      <c r="D402" s="207" t="s">
        <v>141</v>
      </c>
      <c r="E402" s="196" t="s">
        <v>5</v>
      </c>
      <c r="F402" s="208" t="s">
        <v>255</v>
      </c>
      <c r="H402" s="209">
        <v>-5.2110000000000003</v>
      </c>
      <c r="I402" s="192"/>
      <c r="L402" s="187"/>
      <c r="M402" s="193"/>
      <c r="N402" s="194"/>
      <c r="O402" s="194"/>
      <c r="P402" s="194"/>
      <c r="Q402" s="194"/>
      <c r="R402" s="194"/>
      <c r="S402" s="194"/>
      <c r="T402" s="195"/>
      <c r="AT402" s="196" t="s">
        <v>141</v>
      </c>
      <c r="AU402" s="196" t="s">
        <v>84</v>
      </c>
      <c r="AV402" s="11" t="s">
        <v>84</v>
      </c>
      <c r="AW402" s="11" t="s">
        <v>38</v>
      </c>
      <c r="AX402" s="11" t="s">
        <v>74</v>
      </c>
      <c r="AY402" s="196" t="s">
        <v>131</v>
      </c>
    </row>
    <row r="403" spans="2:65" s="11" customFormat="1">
      <c r="B403" s="187"/>
      <c r="D403" s="207" t="s">
        <v>141</v>
      </c>
      <c r="E403" s="196" t="s">
        <v>5</v>
      </c>
      <c r="F403" s="208" t="s">
        <v>396</v>
      </c>
      <c r="H403" s="209">
        <v>-19.3</v>
      </c>
      <c r="I403" s="192"/>
      <c r="L403" s="187"/>
      <c r="M403" s="193"/>
      <c r="N403" s="194"/>
      <c r="O403" s="194"/>
      <c r="P403" s="194"/>
      <c r="Q403" s="194"/>
      <c r="R403" s="194"/>
      <c r="S403" s="194"/>
      <c r="T403" s="195"/>
      <c r="AT403" s="196" t="s">
        <v>141</v>
      </c>
      <c r="AU403" s="196" t="s">
        <v>84</v>
      </c>
      <c r="AV403" s="11" t="s">
        <v>84</v>
      </c>
      <c r="AW403" s="11" t="s">
        <v>38</v>
      </c>
      <c r="AX403" s="11" t="s">
        <v>74</v>
      </c>
      <c r="AY403" s="196" t="s">
        <v>131</v>
      </c>
    </row>
    <row r="404" spans="2:65" s="14" customFormat="1">
      <c r="B404" s="227"/>
      <c r="D404" s="207" t="s">
        <v>141</v>
      </c>
      <c r="E404" s="228" t="s">
        <v>5</v>
      </c>
      <c r="F404" s="229" t="s">
        <v>232</v>
      </c>
      <c r="H404" s="230">
        <v>38.664000000000001</v>
      </c>
      <c r="I404" s="231"/>
      <c r="L404" s="227"/>
      <c r="M404" s="232"/>
      <c r="N404" s="233"/>
      <c r="O404" s="233"/>
      <c r="P404" s="233"/>
      <c r="Q404" s="233"/>
      <c r="R404" s="233"/>
      <c r="S404" s="233"/>
      <c r="T404" s="234"/>
      <c r="AT404" s="228" t="s">
        <v>141</v>
      </c>
      <c r="AU404" s="228" t="s">
        <v>84</v>
      </c>
      <c r="AV404" s="14" t="s">
        <v>132</v>
      </c>
      <c r="AW404" s="14" t="s">
        <v>38</v>
      </c>
      <c r="AX404" s="14" t="s">
        <v>74</v>
      </c>
      <c r="AY404" s="228" t="s">
        <v>131</v>
      </c>
    </row>
    <row r="405" spans="2:65" s="11" customFormat="1">
      <c r="B405" s="187"/>
      <c r="D405" s="207" t="s">
        <v>141</v>
      </c>
      <c r="E405" s="196" t="s">
        <v>5</v>
      </c>
      <c r="F405" s="208" t="s">
        <v>283</v>
      </c>
      <c r="H405" s="209">
        <v>43.122999999999998</v>
      </c>
      <c r="I405" s="192"/>
      <c r="L405" s="187"/>
      <c r="M405" s="193"/>
      <c r="N405" s="194"/>
      <c r="O405" s="194"/>
      <c r="P405" s="194"/>
      <c r="Q405" s="194"/>
      <c r="R405" s="194"/>
      <c r="S405" s="194"/>
      <c r="T405" s="195"/>
      <c r="AT405" s="196" t="s">
        <v>141</v>
      </c>
      <c r="AU405" s="196" t="s">
        <v>84</v>
      </c>
      <c r="AV405" s="11" t="s">
        <v>84</v>
      </c>
      <c r="AW405" s="11" t="s">
        <v>38</v>
      </c>
      <c r="AX405" s="11" t="s">
        <v>74</v>
      </c>
      <c r="AY405" s="196" t="s">
        <v>131</v>
      </c>
    </row>
    <row r="406" spans="2:65" s="11" customFormat="1">
      <c r="B406" s="187"/>
      <c r="D406" s="207" t="s">
        <v>141</v>
      </c>
      <c r="E406" s="196" t="s">
        <v>5</v>
      </c>
      <c r="F406" s="208" t="s">
        <v>252</v>
      </c>
      <c r="H406" s="209">
        <v>-3.7490000000000001</v>
      </c>
      <c r="I406" s="192"/>
      <c r="L406" s="187"/>
      <c r="M406" s="193"/>
      <c r="N406" s="194"/>
      <c r="O406" s="194"/>
      <c r="P406" s="194"/>
      <c r="Q406" s="194"/>
      <c r="R406" s="194"/>
      <c r="S406" s="194"/>
      <c r="T406" s="195"/>
      <c r="AT406" s="196" t="s">
        <v>141</v>
      </c>
      <c r="AU406" s="196" t="s">
        <v>84</v>
      </c>
      <c r="AV406" s="11" t="s">
        <v>84</v>
      </c>
      <c r="AW406" s="11" t="s">
        <v>38</v>
      </c>
      <c r="AX406" s="11" t="s">
        <v>74</v>
      </c>
      <c r="AY406" s="196" t="s">
        <v>131</v>
      </c>
    </row>
    <row r="407" spans="2:65" s="14" customFormat="1">
      <c r="B407" s="227"/>
      <c r="D407" s="207" t="s">
        <v>141</v>
      </c>
      <c r="E407" s="228" t="s">
        <v>5</v>
      </c>
      <c r="F407" s="229" t="s">
        <v>232</v>
      </c>
      <c r="H407" s="230">
        <v>39.374000000000002</v>
      </c>
      <c r="I407" s="231"/>
      <c r="L407" s="227"/>
      <c r="M407" s="232"/>
      <c r="N407" s="233"/>
      <c r="O407" s="233"/>
      <c r="P407" s="233"/>
      <c r="Q407" s="233"/>
      <c r="R407" s="233"/>
      <c r="S407" s="233"/>
      <c r="T407" s="234"/>
      <c r="AT407" s="228" t="s">
        <v>141</v>
      </c>
      <c r="AU407" s="228" t="s">
        <v>84</v>
      </c>
      <c r="AV407" s="14" t="s">
        <v>132</v>
      </c>
      <c r="AW407" s="14" t="s">
        <v>38</v>
      </c>
      <c r="AX407" s="14" t="s">
        <v>74</v>
      </c>
      <c r="AY407" s="228" t="s">
        <v>131</v>
      </c>
    </row>
    <row r="408" spans="2:65" s="11" customFormat="1">
      <c r="B408" s="187"/>
      <c r="D408" s="207" t="s">
        <v>141</v>
      </c>
      <c r="E408" s="196" t="s">
        <v>5</v>
      </c>
      <c r="F408" s="208" t="s">
        <v>284</v>
      </c>
      <c r="H408" s="209">
        <v>141.54400000000001</v>
      </c>
      <c r="I408" s="192"/>
      <c r="L408" s="187"/>
      <c r="M408" s="193"/>
      <c r="N408" s="194"/>
      <c r="O408" s="194"/>
      <c r="P408" s="194"/>
      <c r="Q408" s="194"/>
      <c r="R408" s="194"/>
      <c r="S408" s="194"/>
      <c r="T408" s="195"/>
      <c r="AT408" s="196" t="s">
        <v>141</v>
      </c>
      <c r="AU408" s="196" t="s">
        <v>84</v>
      </c>
      <c r="AV408" s="11" t="s">
        <v>84</v>
      </c>
      <c r="AW408" s="11" t="s">
        <v>38</v>
      </c>
      <c r="AX408" s="11" t="s">
        <v>74</v>
      </c>
      <c r="AY408" s="196" t="s">
        <v>131</v>
      </c>
    </row>
    <row r="409" spans="2:65" s="11" customFormat="1">
      <c r="B409" s="187"/>
      <c r="D409" s="207" t="s">
        <v>141</v>
      </c>
      <c r="E409" s="196" t="s">
        <v>5</v>
      </c>
      <c r="F409" s="208" t="s">
        <v>285</v>
      </c>
      <c r="H409" s="209">
        <v>-40.555999999999997</v>
      </c>
      <c r="I409" s="192"/>
      <c r="L409" s="187"/>
      <c r="M409" s="193"/>
      <c r="N409" s="194"/>
      <c r="O409" s="194"/>
      <c r="P409" s="194"/>
      <c r="Q409" s="194"/>
      <c r="R409" s="194"/>
      <c r="S409" s="194"/>
      <c r="T409" s="195"/>
      <c r="AT409" s="196" t="s">
        <v>141</v>
      </c>
      <c r="AU409" s="196" t="s">
        <v>84</v>
      </c>
      <c r="AV409" s="11" t="s">
        <v>84</v>
      </c>
      <c r="AW409" s="11" t="s">
        <v>38</v>
      </c>
      <c r="AX409" s="11" t="s">
        <v>74</v>
      </c>
      <c r="AY409" s="196" t="s">
        <v>131</v>
      </c>
    </row>
    <row r="410" spans="2:65" s="11" customFormat="1">
      <c r="B410" s="187"/>
      <c r="D410" s="207" t="s">
        <v>141</v>
      </c>
      <c r="E410" s="196" t="s">
        <v>5</v>
      </c>
      <c r="F410" s="208" t="s">
        <v>286</v>
      </c>
      <c r="H410" s="209">
        <v>17.204000000000001</v>
      </c>
      <c r="I410" s="192"/>
      <c r="L410" s="187"/>
      <c r="M410" s="193"/>
      <c r="N410" s="194"/>
      <c r="O410" s="194"/>
      <c r="P410" s="194"/>
      <c r="Q410" s="194"/>
      <c r="R410" s="194"/>
      <c r="S410" s="194"/>
      <c r="T410" s="195"/>
      <c r="AT410" s="196" t="s">
        <v>141</v>
      </c>
      <c r="AU410" s="196" t="s">
        <v>84</v>
      </c>
      <c r="AV410" s="11" t="s">
        <v>84</v>
      </c>
      <c r="AW410" s="11" t="s">
        <v>38</v>
      </c>
      <c r="AX410" s="11" t="s">
        <v>74</v>
      </c>
      <c r="AY410" s="196" t="s">
        <v>131</v>
      </c>
    </row>
    <row r="411" spans="2:65" s="11" customFormat="1">
      <c r="B411" s="187"/>
      <c r="D411" s="207" t="s">
        <v>141</v>
      </c>
      <c r="E411" s="196" t="s">
        <v>5</v>
      </c>
      <c r="F411" s="208" t="s">
        <v>287</v>
      </c>
      <c r="H411" s="209">
        <v>9.69</v>
      </c>
      <c r="I411" s="192"/>
      <c r="L411" s="187"/>
      <c r="M411" s="193"/>
      <c r="N411" s="194"/>
      <c r="O411" s="194"/>
      <c r="P411" s="194"/>
      <c r="Q411" s="194"/>
      <c r="R411" s="194"/>
      <c r="S411" s="194"/>
      <c r="T411" s="195"/>
      <c r="AT411" s="196" t="s">
        <v>141</v>
      </c>
      <c r="AU411" s="196" t="s">
        <v>84</v>
      </c>
      <c r="AV411" s="11" t="s">
        <v>84</v>
      </c>
      <c r="AW411" s="11" t="s">
        <v>38</v>
      </c>
      <c r="AX411" s="11" t="s">
        <v>74</v>
      </c>
      <c r="AY411" s="196" t="s">
        <v>131</v>
      </c>
    </row>
    <row r="412" spans="2:65" s="14" customFormat="1">
      <c r="B412" s="227"/>
      <c r="D412" s="207" t="s">
        <v>141</v>
      </c>
      <c r="E412" s="228" t="s">
        <v>5</v>
      </c>
      <c r="F412" s="229" t="s">
        <v>232</v>
      </c>
      <c r="H412" s="230">
        <v>127.88200000000001</v>
      </c>
      <c r="I412" s="231"/>
      <c r="L412" s="227"/>
      <c r="M412" s="232"/>
      <c r="N412" s="233"/>
      <c r="O412" s="233"/>
      <c r="P412" s="233"/>
      <c r="Q412" s="233"/>
      <c r="R412" s="233"/>
      <c r="S412" s="233"/>
      <c r="T412" s="234"/>
      <c r="AT412" s="228" t="s">
        <v>141</v>
      </c>
      <c r="AU412" s="228" t="s">
        <v>84</v>
      </c>
      <c r="AV412" s="14" t="s">
        <v>132</v>
      </c>
      <c r="AW412" s="14" t="s">
        <v>38</v>
      </c>
      <c r="AX412" s="14" t="s">
        <v>74</v>
      </c>
      <c r="AY412" s="228" t="s">
        <v>131</v>
      </c>
    </row>
    <row r="413" spans="2:65" s="12" customFormat="1">
      <c r="B413" s="210"/>
      <c r="D413" s="188" t="s">
        <v>141</v>
      </c>
      <c r="E413" s="211" t="s">
        <v>5</v>
      </c>
      <c r="F413" s="212" t="s">
        <v>155</v>
      </c>
      <c r="H413" s="213">
        <v>817.97500000000002</v>
      </c>
      <c r="I413" s="214"/>
      <c r="L413" s="210"/>
      <c r="M413" s="215"/>
      <c r="N413" s="216"/>
      <c r="O413" s="216"/>
      <c r="P413" s="216"/>
      <c r="Q413" s="216"/>
      <c r="R413" s="216"/>
      <c r="S413" s="216"/>
      <c r="T413" s="217"/>
      <c r="AT413" s="218" t="s">
        <v>141</v>
      </c>
      <c r="AU413" s="218" t="s">
        <v>84</v>
      </c>
      <c r="AV413" s="12" t="s">
        <v>139</v>
      </c>
      <c r="AW413" s="12" t="s">
        <v>38</v>
      </c>
      <c r="AX413" s="12" t="s">
        <v>79</v>
      </c>
      <c r="AY413" s="218" t="s">
        <v>131</v>
      </c>
    </row>
    <row r="414" spans="2:65" s="1" customFormat="1" ht="22.5" customHeight="1">
      <c r="B414" s="174"/>
      <c r="C414" s="175" t="s">
        <v>397</v>
      </c>
      <c r="D414" s="175" t="s">
        <v>134</v>
      </c>
      <c r="E414" s="176" t="s">
        <v>398</v>
      </c>
      <c r="F414" s="177" t="s">
        <v>399</v>
      </c>
      <c r="G414" s="178" t="s">
        <v>151</v>
      </c>
      <c r="H414" s="179">
        <v>117.19199999999999</v>
      </c>
      <c r="I414" s="180"/>
      <c r="J414" s="181">
        <f>ROUND(I414*H414,2)</f>
        <v>0</v>
      </c>
      <c r="K414" s="177" t="s">
        <v>138</v>
      </c>
      <c r="L414" s="42"/>
      <c r="M414" s="182" t="s">
        <v>5</v>
      </c>
      <c r="N414" s="183" t="s">
        <v>45</v>
      </c>
      <c r="O414" s="43"/>
      <c r="P414" s="184">
        <f>O414*H414</f>
        <v>0</v>
      </c>
      <c r="Q414" s="184">
        <v>0</v>
      </c>
      <c r="R414" s="184">
        <f>Q414*H414</f>
        <v>0</v>
      </c>
      <c r="S414" s="184">
        <v>6.8000000000000005E-2</v>
      </c>
      <c r="T414" s="185">
        <f>S414*H414</f>
        <v>7.9690560000000001</v>
      </c>
      <c r="AR414" s="24" t="s">
        <v>139</v>
      </c>
      <c r="AT414" s="24" t="s">
        <v>134</v>
      </c>
      <c r="AU414" s="24" t="s">
        <v>84</v>
      </c>
      <c r="AY414" s="24" t="s">
        <v>131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24" t="s">
        <v>79</v>
      </c>
      <c r="BK414" s="186">
        <f>ROUND(I414*H414,2)</f>
        <v>0</v>
      </c>
      <c r="BL414" s="24" t="s">
        <v>139</v>
      </c>
      <c r="BM414" s="24" t="s">
        <v>400</v>
      </c>
    </row>
    <row r="415" spans="2:65" s="11" customFormat="1" ht="27">
      <c r="B415" s="187"/>
      <c r="D415" s="207" t="s">
        <v>141</v>
      </c>
      <c r="E415" s="196" t="s">
        <v>5</v>
      </c>
      <c r="F415" s="208" t="s">
        <v>401</v>
      </c>
      <c r="H415" s="209">
        <v>19.375</v>
      </c>
      <c r="I415" s="192"/>
      <c r="L415" s="187"/>
      <c r="M415" s="193"/>
      <c r="N415" s="194"/>
      <c r="O415" s="194"/>
      <c r="P415" s="194"/>
      <c r="Q415" s="194"/>
      <c r="R415" s="194"/>
      <c r="S415" s="194"/>
      <c r="T415" s="195"/>
      <c r="AT415" s="196" t="s">
        <v>141</v>
      </c>
      <c r="AU415" s="196" t="s">
        <v>84</v>
      </c>
      <c r="AV415" s="11" t="s">
        <v>84</v>
      </c>
      <c r="AW415" s="11" t="s">
        <v>38</v>
      </c>
      <c r="AX415" s="11" t="s">
        <v>74</v>
      </c>
      <c r="AY415" s="196" t="s">
        <v>131</v>
      </c>
    </row>
    <row r="416" spans="2:65" s="11" customFormat="1">
      <c r="B416" s="187"/>
      <c r="D416" s="207" t="s">
        <v>141</v>
      </c>
      <c r="E416" s="196" t="s">
        <v>5</v>
      </c>
      <c r="F416" s="208" t="s">
        <v>402</v>
      </c>
      <c r="H416" s="209">
        <v>5.9550000000000001</v>
      </c>
      <c r="I416" s="192"/>
      <c r="L416" s="187"/>
      <c r="M416" s="193"/>
      <c r="N416" s="194"/>
      <c r="O416" s="194"/>
      <c r="P416" s="194"/>
      <c r="Q416" s="194"/>
      <c r="R416" s="194"/>
      <c r="S416" s="194"/>
      <c r="T416" s="195"/>
      <c r="AT416" s="196" t="s">
        <v>141</v>
      </c>
      <c r="AU416" s="196" t="s">
        <v>84</v>
      </c>
      <c r="AV416" s="11" t="s">
        <v>84</v>
      </c>
      <c r="AW416" s="11" t="s">
        <v>38</v>
      </c>
      <c r="AX416" s="11" t="s">
        <v>74</v>
      </c>
      <c r="AY416" s="196" t="s">
        <v>131</v>
      </c>
    </row>
    <row r="417" spans="2:65" s="11" customFormat="1" ht="27">
      <c r="B417" s="187"/>
      <c r="D417" s="207" t="s">
        <v>141</v>
      </c>
      <c r="E417" s="196" t="s">
        <v>5</v>
      </c>
      <c r="F417" s="208" t="s">
        <v>403</v>
      </c>
      <c r="H417" s="209">
        <v>32.947000000000003</v>
      </c>
      <c r="I417" s="192"/>
      <c r="L417" s="187"/>
      <c r="M417" s="193"/>
      <c r="N417" s="194"/>
      <c r="O417" s="194"/>
      <c r="P417" s="194"/>
      <c r="Q417" s="194"/>
      <c r="R417" s="194"/>
      <c r="S417" s="194"/>
      <c r="T417" s="195"/>
      <c r="AT417" s="196" t="s">
        <v>141</v>
      </c>
      <c r="AU417" s="196" t="s">
        <v>84</v>
      </c>
      <c r="AV417" s="11" t="s">
        <v>84</v>
      </c>
      <c r="AW417" s="11" t="s">
        <v>38</v>
      </c>
      <c r="AX417" s="11" t="s">
        <v>74</v>
      </c>
      <c r="AY417" s="196" t="s">
        <v>131</v>
      </c>
    </row>
    <row r="418" spans="2:65" s="11" customFormat="1">
      <c r="B418" s="187"/>
      <c r="D418" s="207" t="s">
        <v>141</v>
      </c>
      <c r="E418" s="196" t="s">
        <v>5</v>
      </c>
      <c r="F418" s="208" t="s">
        <v>404</v>
      </c>
      <c r="H418" s="209">
        <v>14.955</v>
      </c>
      <c r="I418" s="192"/>
      <c r="L418" s="187"/>
      <c r="M418" s="193"/>
      <c r="N418" s="194"/>
      <c r="O418" s="194"/>
      <c r="P418" s="194"/>
      <c r="Q418" s="194"/>
      <c r="R418" s="194"/>
      <c r="S418" s="194"/>
      <c r="T418" s="195"/>
      <c r="AT418" s="196" t="s">
        <v>141</v>
      </c>
      <c r="AU418" s="196" t="s">
        <v>84</v>
      </c>
      <c r="AV418" s="11" t="s">
        <v>84</v>
      </c>
      <c r="AW418" s="11" t="s">
        <v>38</v>
      </c>
      <c r="AX418" s="11" t="s">
        <v>74</v>
      </c>
      <c r="AY418" s="196" t="s">
        <v>131</v>
      </c>
    </row>
    <row r="419" spans="2:65" s="11" customFormat="1" ht="27">
      <c r="B419" s="187"/>
      <c r="D419" s="207" t="s">
        <v>141</v>
      </c>
      <c r="E419" s="196" t="s">
        <v>5</v>
      </c>
      <c r="F419" s="208" t="s">
        <v>405</v>
      </c>
      <c r="H419" s="209">
        <v>24.66</v>
      </c>
      <c r="I419" s="192"/>
      <c r="L419" s="187"/>
      <c r="M419" s="193"/>
      <c r="N419" s="194"/>
      <c r="O419" s="194"/>
      <c r="P419" s="194"/>
      <c r="Q419" s="194"/>
      <c r="R419" s="194"/>
      <c r="S419" s="194"/>
      <c r="T419" s="195"/>
      <c r="AT419" s="196" t="s">
        <v>141</v>
      </c>
      <c r="AU419" s="196" t="s">
        <v>84</v>
      </c>
      <c r="AV419" s="11" t="s">
        <v>84</v>
      </c>
      <c r="AW419" s="11" t="s">
        <v>38</v>
      </c>
      <c r="AX419" s="11" t="s">
        <v>74</v>
      </c>
      <c r="AY419" s="196" t="s">
        <v>131</v>
      </c>
    </row>
    <row r="420" spans="2:65" s="11" customFormat="1" ht="27">
      <c r="B420" s="187"/>
      <c r="D420" s="207" t="s">
        <v>141</v>
      </c>
      <c r="E420" s="196" t="s">
        <v>5</v>
      </c>
      <c r="F420" s="208" t="s">
        <v>406</v>
      </c>
      <c r="H420" s="209">
        <v>19.3</v>
      </c>
      <c r="I420" s="192"/>
      <c r="L420" s="187"/>
      <c r="M420" s="193"/>
      <c r="N420" s="194"/>
      <c r="O420" s="194"/>
      <c r="P420" s="194"/>
      <c r="Q420" s="194"/>
      <c r="R420" s="194"/>
      <c r="S420" s="194"/>
      <c r="T420" s="195"/>
      <c r="AT420" s="196" t="s">
        <v>141</v>
      </c>
      <c r="AU420" s="196" t="s">
        <v>84</v>
      </c>
      <c r="AV420" s="11" t="s">
        <v>84</v>
      </c>
      <c r="AW420" s="11" t="s">
        <v>38</v>
      </c>
      <c r="AX420" s="11" t="s">
        <v>74</v>
      </c>
      <c r="AY420" s="196" t="s">
        <v>131</v>
      </c>
    </row>
    <row r="421" spans="2:65" s="12" customFormat="1">
      <c r="B421" s="210"/>
      <c r="D421" s="207" t="s">
        <v>141</v>
      </c>
      <c r="E421" s="235" t="s">
        <v>5</v>
      </c>
      <c r="F421" s="236" t="s">
        <v>155</v>
      </c>
      <c r="H421" s="237">
        <v>117.19199999999999</v>
      </c>
      <c r="I421" s="214"/>
      <c r="L421" s="210"/>
      <c r="M421" s="215"/>
      <c r="N421" s="216"/>
      <c r="O421" s="216"/>
      <c r="P421" s="216"/>
      <c r="Q421" s="216"/>
      <c r="R421" s="216"/>
      <c r="S421" s="216"/>
      <c r="T421" s="217"/>
      <c r="AT421" s="218" t="s">
        <v>141</v>
      </c>
      <c r="AU421" s="218" t="s">
        <v>84</v>
      </c>
      <c r="AV421" s="12" t="s">
        <v>139</v>
      </c>
      <c r="AW421" s="12" t="s">
        <v>38</v>
      </c>
      <c r="AX421" s="12" t="s">
        <v>79</v>
      </c>
      <c r="AY421" s="218" t="s">
        <v>131</v>
      </c>
    </row>
    <row r="422" spans="2:65" s="10" customFormat="1" ht="29.85" customHeight="1">
      <c r="B422" s="160"/>
      <c r="D422" s="171" t="s">
        <v>73</v>
      </c>
      <c r="E422" s="172" t="s">
        <v>407</v>
      </c>
      <c r="F422" s="172" t="s">
        <v>408</v>
      </c>
      <c r="I422" s="163"/>
      <c r="J422" s="173">
        <f>BK422</f>
        <v>0</v>
      </c>
      <c r="L422" s="160"/>
      <c r="M422" s="165"/>
      <c r="N422" s="166"/>
      <c r="O422" s="166"/>
      <c r="P422" s="167">
        <f>SUM(P423:P427)</f>
        <v>0</v>
      </c>
      <c r="Q422" s="166"/>
      <c r="R422" s="167">
        <f>SUM(R423:R427)</f>
        <v>0</v>
      </c>
      <c r="S422" s="166"/>
      <c r="T422" s="168">
        <f>SUM(T423:T427)</f>
        <v>0</v>
      </c>
      <c r="AR422" s="161" t="s">
        <v>79</v>
      </c>
      <c r="AT422" s="169" t="s">
        <v>73</v>
      </c>
      <c r="AU422" s="169" t="s">
        <v>79</v>
      </c>
      <c r="AY422" s="161" t="s">
        <v>131</v>
      </c>
      <c r="BK422" s="170">
        <f>SUM(BK423:BK427)</f>
        <v>0</v>
      </c>
    </row>
    <row r="423" spans="2:65" s="1" customFormat="1" ht="22.5" customHeight="1">
      <c r="B423" s="174"/>
      <c r="C423" s="175" t="s">
        <v>409</v>
      </c>
      <c r="D423" s="175" t="s">
        <v>134</v>
      </c>
      <c r="E423" s="176" t="s">
        <v>410</v>
      </c>
      <c r="F423" s="177" t="s">
        <v>411</v>
      </c>
      <c r="G423" s="178" t="s">
        <v>137</v>
      </c>
      <c r="H423" s="179">
        <v>22.629000000000001</v>
      </c>
      <c r="I423" s="180"/>
      <c r="J423" s="181">
        <f>ROUND(I423*H423,2)</f>
        <v>0</v>
      </c>
      <c r="K423" s="177" t="s">
        <v>138</v>
      </c>
      <c r="L423" s="42"/>
      <c r="M423" s="182" t="s">
        <v>5</v>
      </c>
      <c r="N423" s="183" t="s">
        <v>45</v>
      </c>
      <c r="O423" s="43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AR423" s="24" t="s">
        <v>139</v>
      </c>
      <c r="AT423" s="24" t="s">
        <v>134</v>
      </c>
      <c r="AU423" s="24" t="s">
        <v>84</v>
      </c>
      <c r="AY423" s="24" t="s">
        <v>131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24" t="s">
        <v>79</v>
      </c>
      <c r="BK423" s="186">
        <f>ROUND(I423*H423,2)</f>
        <v>0</v>
      </c>
      <c r="BL423" s="24" t="s">
        <v>139</v>
      </c>
      <c r="BM423" s="24" t="s">
        <v>412</v>
      </c>
    </row>
    <row r="424" spans="2:65" s="1" customFormat="1" ht="22.5" customHeight="1">
      <c r="B424" s="174"/>
      <c r="C424" s="175" t="s">
        <v>413</v>
      </c>
      <c r="D424" s="175" t="s">
        <v>134</v>
      </c>
      <c r="E424" s="176" t="s">
        <v>414</v>
      </c>
      <c r="F424" s="177" t="s">
        <v>415</v>
      </c>
      <c r="G424" s="178" t="s">
        <v>137</v>
      </c>
      <c r="H424" s="179">
        <v>22.629000000000001</v>
      </c>
      <c r="I424" s="180"/>
      <c r="J424" s="181">
        <f>ROUND(I424*H424,2)</f>
        <v>0</v>
      </c>
      <c r="K424" s="177" t="s">
        <v>138</v>
      </c>
      <c r="L424" s="42"/>
      <c r="M424" s="182" t="s">
        <v>5</v>
      </c>
      <c r="N424" s="183" t="s">
        <v>45</v>
      </c>
      <c r="O424" s="43"/>
      <c r="P424" s="184">
        <f>O424*H424</f>
        <v>0</v>
      </c>
      <c r="Q424" s="184">
        <v>0</v>
      </c>
      <c r="R424" s="184">
        <f>Q424*H424</f>
        <v>0</v>
      </c>
      <c r="S424" s="184">
        <v>0</v>
      </c>
      <c r="T424" s="185">
        <f>S424*H424</f>
        <v>0</v>
      </c>
      <c r="AR424" s="24" t="s">
        <v>139</v>
      </c>
      <c r="AT424" s="24" t="s">
        <v>134</v>
      </c>
      <c r="AU424" s="24" t="s">
        <v>84</v>
      </c>
      <c r="AY424" s="24" t="s">
        <v>131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24" t="s">
        <v>79</v>
      </c>
      <c r="BK424" s="186">
        <f>ROUND(I424*H424,2)</f>
        <v>0</v>
      </c>
      <c r="BL424" s="24" t="s">
        <v>139</v>
      </c>
      <c r="BM424" s="24" t="s">
        <v>416</v>
      </c>
    </row>
    <row r="425" spans="2:65" s="1" customFormat="1" ht="22.5" customHeight="1">
      <c r="B425" s="174"/>
      <c r="C425" s="175" t="s">
        <v>417</v>
      </c>
      <c r="D425" s="175" t="s">
        <v>134</v>
      </c>
      <c r="E425" s="176" t="s">
        <v>418</v>
      </c>
      <c r="F425" s="177" t="s">
        <v>419</v>
      </c>
      <c r="G425" s="178" t="s">
        <v>137</v>
      </c>
      <c r="H425" s="179">
        <v>429.95100000000002</v>
      </c>
      <c r="I425" s="180"/>
      <c r="J425" s="181">
        <f>ROUND(I425*H425,2)</f>
        <v>0</v>
      </c>
      <c r="K425" s="177" t="s">
        <v>138</v>
      </c>
      <c r="L425" s="42"/>
      <c r="M425" s="182" t="s">
        <v>5</v>
      </c>
      <c r="N425" s="183" t="s">
        <v>45</v>
      </c>
      <c r="O425" s="43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AR425" s="24" t="s">
        <v>139</v>
      </c>
      <c r="AT425" s="24" t="s">
        <v>134</v>
      </c>
      <c r="AU425" s="24" t="s">
        <v>84</v>
      </c>
      <c r="AY425" s="24" t="s">
        <v>131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24" t="s">
        <v>79</v>
      </c>
      <c r="BK425" s="186">
        <f>ROUND(I425*H425,2)</f>
        <v>0</v>
      </c>
      <c r="BL425" s="24" t="s">
        <v>139</v>
      </c>
      <c r="BM425" s="24" t="s">
        <v>420</v>
      </c>
    </row>
    <row r="426" spans="2:65" s="11" customFormat="1">
      <c r="B426" s="187"/>
      <c r="D426" s="188" t="s">
        <v>141</v>
      </c>
      <c r="F426" s="190" t="s">
        <v>421</v>
      </c>
      <c r="H426" s="191">
        <v>429.95100000000002</v>
      </c>
      <c r="I426" s="192"/>
      <c r="L426" s="187"/>
      <c r="M426" s="193"/>
      <c r="N426" s="194"/>
      <c r="O426" s="194"/>
      <c r="P426" s="194"/>
      <c r="Q426" s="194"/>
      <c r="R426" s="194"/>
      <c r="S426" s="194"/>
      <c r="T426" s="195"/>
      <c r="AT426" s="196" t="s">
        <v>141</v>
      </c>
      <c r="AU426" s="196" t="s">
        <v>84</v>
      </c>
      <c r="AV426" s="11" t="s">
        <v>84</v>
      </c>
      <c r="AW426" s="11" t="s">
        <v>6</v>
      </c>
      <c r="AX426" s="11" t="s">
        <v>79</v>
      </c>
      <c r="AY426" s="196" t="s">
        <v>131</v>
      </c>
    </row>
    <row r="427" spans="2:65" s="1" customFormat="1" ht="22.5" customHeight="1">
      <c r="B427" s="174"/>
      <c r="C427" s="175" t="s">
        <v>422</v>
      </c>
      <c r="D427" s="175" t="s">
        <v>134</v>
      </c>
      <c r="E427" s="176" t="s">
        <v>423</v>
      </c>
      <c r="F427" s="177" t="s">
        <v>424</v>
      </c>
      <c r="G427" s="178" t="s">
        <v>137</v>
      </c>
      <c r="H427" s="179">
        <v>22.629000000000001</v>
      </c>
      <c r="I427" s="180"/>
      <c r="J427" s="181">
        <f>ROUND(I427*H427,2)</f>
        <v>0</v>
      </c>
      <c r="K427" s="177" t="s">
        <v>138</v>
      </c>
      <c r="L427" s="42"/>
      <c r="M427" s="182" t="s">
        <v>5</v>
      </c>
      <c r="N427" s="183" t="s">
        <v>45</v>
      </c>
      <c r="O427" s="43"/>
      <c r="P427" s="184">
        <f>O427*H427</f>
        <v>0</v>
      </c>
      <c r="Q427" s="184">
        <v>0</v>
      </c>
      <c r="R427" s="184">
        <f>Q427*H427</f>
        <v>0</v>
      </c>
      <c r="S427" s="184">
        <v>0</v>
      </c>
      <c r="T427" s="185">
        <f>S427*H427</f>
        <v>0</v>
      </c>
      <c r="AR427" s="24" t="s">
        <v>139</v>
      </c>
      <c r="AT427" s="24" t="s">
        <v>134</v>
      </c>
      <c r="AU427" s="24" t="s">
        <v>84</v>
      </c>
      <c r="AY427" s="24" t="s">
        <v>131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24" t="s">
        <v>79</v>
      </c>
      <c r="BK427" s="186">
        <f>ROUND(I427*H427,2)</f>
        <v>0</v>
      </c>
      <c r="BL427" s="24" t="s">
        <v>139</v>
      </c>
      <c r="BM427" s="24" t="s">
        <v>425</v>
      </c>
    </row>
    <row r="428" spans="2:65" s="10" customFormat="1" ht="29.85" customHeight="1">
      <c r="B428" s="160"/>
      <c r="D428" s="171" t="s">
        <v>73</v>
      </c>
      <c r="E428" s="172" t="s">
        <v>426</v>
      </c>
      <c r="F428" s="172" t="s">
        <v>427</v>
      </c>
      <c r="I428" s="163"/>
      <c r="J428" s="173">
        <f>BK428</f>
        <v>0</v>
      </c>
      <c r="L428" s="160"/>
      <c r="M428" s="165"/>
      <c r="N428" s="166"/>
      <c r="O428" s="166"/>
      <c r="P428" s="167">
        <f>P429</f>
        <v>0</v>
      </c>
      <c r="Q428" s="166"/>
      <c r="R428" s="167">
        <f>R429</f>
        <v>0</v>
      </c>
      <c r="S428" s="166"/>
      <c r="T428" s="168">
        <f>T429</f>
        <v>0</v>
      </c>
      <c r="AR428" s="161" t="s">
        <v>79</v>
      </c>
      <c r="AT428" s="169" t="s">
        <v>73</v>
      </c>
      <c r="AU428" s="169" t="s">
        <v>79</v>
      </c>
      <c r="AY428" s="161" t="s">
        <v>131</v>
      </c>
      <c r="BK428" s="170">
        <f>BK429</f>
        <v>0</v>
      </c>
    </row>
    <row r="429" spans="2:65" s="1" customFormat="1" ht="22.5" customHeight="1">
      <c r="B429" s="174"/>
      <c r="C429" s="175" t="s">
        <v>428</v>
      </c>
      <c r="D429" s="175" t="s">
        <v>134</v>
      </c>
      <c r="E429" s="176" t="s">
        <v>429</v>
      </c>
      <c r="F429" s="177" t="s">
        <v>430</v>
      </c>
      <c r="G429" s="178" t="s">
        <v>137</v>
      </c>
      <c r="H429" s="179">
        <v>20.312999999999999</v>
      </c>
      <c r="I429" s="180"/>
      <c r="J429" s="181">
        <f>ROUND(I429*H429,2)</f>
        <v>0</v>
      </c>
      <c r="K429" s="177" t="s">
        <v>138</v>
      </c>
      <c r="L429" s="42"/>
      <c r="M429" s="182" t="s">
        <v>5</v>
      </c>
      <c r="N429" s="183" t="s">
        <v>45</v>
      </c>
      <c r="O429" s="43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5">
        <f>S429*H429</f>
        <v>0</v>
      </c>
      <c r="AR429" s="24" t="s">
        <v>139</v>
      </c>
      <c r="AT429" s="24" t="s">
        <v>134</v>
      </c>
      <c r="AU429" s="24" t="s">
        <v>84</v>
      </c>
      <c r="AY429" s="24" t="s">
        <v>131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24" t="s">
        <v>79</v>
      </c>
      <c r="BK429" s="186">
        <f>ROUND(I429*H429,2)</f>
        <v>0</v>
      </c>
      <c r="BL429" s="24" t="s">
        <v>139</v>
      </c>
      <c r="BM429" s="24" t="s">
        <v>431</v>
      </c>
    </row>
    <row r="430" spans="2:65" s="10" customFormat="1" ht="37.35" customHeight="1">
      <c r="B430" s="160"/>
      <c r="D430" s="161" t="s">
        <v>73</v>
      </c>
      <c r="E430" s="162" t="s">
        <v>432</v>
      </c>
      <c r="F430" s="162" t="s">
        <v>433</v>
      </c>
      <c r="I430" s="163"/>
      <c r="J430" s="164">
        <f>BK430</f>
        <v>0</v>
      </c>
      <c r="L430" s="160"/>
      <c r="M430" s="165"/>
      <c r="N430" s="166"/>
      <c r="O430" s="166"/>
      <c r="P430" s="167">
        <f>P431+P464+P467+P472+P484+P496+P534+P554+P661+P858</f>
        <v>0</v>
      </c>
      <c r="Q430" s="166"/>
      <c r="R430" s="167">
        <f>R431+R464+R467+R472+R484+R496+R534+R554+R661+R858</f>
        <v>9.1482000700000015</v>
      </c>
      <c r="S430" s="166"/>
      <c r="T430" s="168">
        <f>T431+T464+T467+T472+T484+T496+T534+T554+T661+T858</f>
        <v>0.57489579000000002</v>
      </c>
      <c r="AR430" s="161" t="s">
        <v>84</v>
      </c>
      <c r="AT430" s="169" t="s">
        <v>73</v>
      </c>
      <c r="AU430" s="169" t="s">
        <v>74</v>
      </c>
      <c r="AY430" s="161" t="s">
        <v>131</v>
      </c>
      <c r="BK430" s="170">
        <f>BK431+BK464+BK467+BK472+BK484+BK496+BK534+BK554+BK661+BK858</f>
        <v>0</v>
      </c>
    </row>
    <row r="431" spans="2:65" s="10" customFormat="1" ht="19.899999999999999" customHeight="1">
      <c r="B431" s="160"/>
      <c r="D431" s="171" t="s">
        <v>73</v>
      </c>
      <c r="E431" s="172" t="s">
        <v>434</v>
      </c>
      <c r="F431" s="172" t="s">
        <v>435</v>
      </c>
      <c r="I431" s="163"/>
      <c r="J431" s="173">
        <f>BK431</f>
        <v>0</v>
      </c>
      <c r="L431" s="160"/>
      <c r="M431" s="165"/>
      <c r="N431" s="166"/>
      <c r="O431" s="166"/>
      <c r="P431" s="167">
        <f>SUM(P432:P463)</f>
        <v>0</v>
      </c>
      <c r="Q431" s="166"/>
      <c r="R431" s="167">
        <f>SUM(R432:R463)</f>
        <v>0.23506848000000002</v>
      </c>
      <c r="S431" s="166"/>
      <c r="T431" s="168">
        <f>SUM(T432:T463)</f>
        <v>0</v>
      </c>
      <c r="AR431" s="161" t="s">
        <v>84</v>
      </c>
      <c r="AT431" s="169" t="s">
        <v>73</v>
      </c>
      <c r="AU431" s="169" t="s">
        <v>79</v>
      </c>
      <c r="AY431" s="161" t="s">
        <v>131</v>
      </c>
      <c r="BK431" s="170">
        <f>SUM(BK432:BK463)</f>
        <v>0</v>
      </c>
    </row>
    <row r="432" spans="2:65" s="1" customFormat="1" ht="22.5" customHeight="1">
      <c r="B432" s="174"/>
      <c r="C432" s="175" t="s">
        <v>436</v>
      </c>
      <c r="D432" s="175" t="s">
        <v>134</v>
      </c>
      <c r="E432" s="176" t="s">
        <v>437</v>
      </c>
      <c r="F432" s="177" t="s">
        <v>438</v>
      </c>
      <c r="G432" s="178" t="s">
        <v>151</v>
      </c>
      <c r="H432" s="179">
        <v>55.584000000000003</v>
      </c>
      <c r="I432" s="180"/>
      <c r="J432" s="181">
        <f>ROUND(I432*H432,2)</f>
        <v>0</v>
      </c>
      <c r="K432" s="177"/>
      <c r="L432" s="42"/>
      <c r="M432" s="182" t="s">
        <v>5</v>
      </c>
      <c r="N432" s="183" t="s">
        <v>45</v>
      </c>
      <c r="O432" s="43"/>
      <c r="P432" s="184">
        <f>O432*H432</f>
        <v>0</v>
      </c>
      <c r="Q432" s="184">
        <v>2.1000000000000001E-4</v>
      </c>
      <c r="R432" s="184">
        <f>Q432*H432</f>
        <v>1.1672640000000001E-2</v>
      </c>
      <c r="S432" s="184">
        <v>0</v>
      </c>
      <c r="T432" s="185">
        <f>S432*H432</f>
        <v>0</v>
      </c>
      <c r="AR432" s="24" t="s">
        <v>303</v>
      </c>
      <c r="AT432" s="24" t="s">
        <v>134</v>
      </c>
      <c r="AU432" s="24" t="s">
        <v>84</v>
      </c>
      <c r="AY432" s="24" t="s">
        <v>131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24" t="s">
        <v>79</v>
      </c>
      <c r="BK432" s="186">
        <f>ROUND(I432*H432,2)</f>
        <v>0</v>
      </c>
      <c r="BL432" s="24" t="s">
        <v>303</v>
      </c>
      <c r="BM432" s="24" t="s">
        <v>439</v>
      </c>
    </row>
    <row r="433" spans="2:65" s="11" customFormat="1">
      <c r="B433" s="187"/>
      <c r="D433" s="207" t="s">
        <v>141</v>
      </c>
      <c r="E433" s="196" t="s">
        <v>5</v>
      </c>
      <c r="F433" s="208" t="s">
        <v>440</v>
      </c>
      <c r="H433" s="209">
        <v>2.1139999999999999</v>
      </c>
      <c r="I433" s="192"/>
      <c r="L433" s="187"/>
      <c r="M433" s="193"/>
      <c r="N433" s="194"/>
      <c r="O433" s="194"/>
      <c r="P433" s="194"/>
      <c r="Q433" s="194"/>
      <c r="R433" s="194"/>
      <c r="S433" s="194"/>
      <c r="T433" s="195"/>
      <c r="AT433" s="196" t="s">
        <v>141</v>
      </c>
      <c r="AU433" s="196" t="s">
        <v>84</v>
      </c>
      <c r="AV433" s="11" t="s">
        <v>84</v>
      </c>
      <c r="AW433" s="11" t="s">
        <v>38</v>
      </c>
      <c r="AX433" s="11" t="s">
        <v>74</v>
      </c>
      <c r="AY433" s="196" t="s">
        <v>131</v>
      </c>
    </row>
    <row r="434" spans="2:65" s="11" customFormat="1">
      <c r="B434" s="187"/>
      <c r="D434" s="207" t="s">
        <v>141</v>
      </c>
      <c r="E434" s="196" t="s">
        <v>5</v>
      </c>
      <c r="F434" s="208" t="s">
        <v>441</v>
      </c>
      <c r="H434" s="209">
        <v>9.3209999999999997</v>
      </c>
      <c r="I434" s="192"/>
      <c r="L434" s="187"/>
      <c r="M434" s="193"/>
      <c r="N434" s="194"/>
      <c r="O434" s="194"/>
      <c r="P434" s="194"/>
      <c r="Q434" s="194"/>
      <c r="R434" s="194"/>
      <c r="S434" s="194"/>
      <c r="T434" s="195"/>
      <c r="AT434" s="196" t="s">
        <v>141</v>
      </c>
      <c r="AU434" s="196" t="s">
        <v>84</v>
      </c>
      <c r="AV434" s="11" t="s">
        <v>84</v>
      </c>
      <c r="AW434" s="11" t="s">
        <v>38</v>
      </c>
      <c r="AX434" s="11" t="s">
        <v>74</v>
      </c>
      <c r="AY434" s="196" t="s">
        <v>131</v>
      </c>
    </row>
    <row r="435" spans="2:65" s="14" customFormat="1">
      <c r="B435" s="227"/>
      <c r="D435" s="207" t="s">
        <v>141</v>
      </c>
      <c r="E435" s="228" t="s">
        <v>5</v>
      </c>
      <c r="F435" s="229" t="s">
        <v>232</v>
      </c>
      <c r="H435" s="230">
        <v>11.435</v>
      </c>
      <c r="I435" s="231"/>
      <c r="L435" s="227"/>
      <c r="M435" s="232"/>
      <c r="N435" s="233"/>
      <c r="O435" s="233"/>
      <c r="P435" s="233"/>
      <c r="Q435" s="233"/>
      <c r="R435" s="233"/>
      <c r="S435" s="233"/>
      <c r="T435" s="234"/>
      <c r="AT435" s="228" t="s">
        <v>141</v>
      </c>
      <c r="AU435" s="228" t="s">
        <v>84</v>
      </c>
      <c r="AV435" s="14" t="s">
        <v>132</v>
      </c>
      <c r="AW435" s="14" t="s">
        <v>38</v>
      </c>
      <c r="AX435" s="14" t="s">
        <v>74</v>
      </c>
      <c r="AY435" s="228" t="s">
        <v>131</v>
      </c>
    </row>
    <row r="436" spans="2:65" s="11" customFormat="1">
      <c r="B436" s="187"/>
      <c r="D436" s="207" t="s">
        <v>141</v>
      </c>
      <c r="E436" s="196" t="s">
        <v>5</v>
      </c>
      <c r="F436" s="208" t="s">
        <v>442</v>
      </c>
      <c r="H436" s="209">
        <v>18.122</v>
      </c>
      <c r="I436" s="192"/>
      <c r="L436" s="187"/>
      <c r="M436" s="193"/>
      <c r="N436" s="194"/>
      <c r="O436" s="194"/>
      <c r="P436" s="194"/>
      <c r="Q436" s="194"/>
      <c r="R436" s="194"/>
      <c r="S436" s="194"/>
      <c r="T436" s="195"/>
      <c r="AT436" s="196" t="s">
        <v>141</v>
      </c>
      <c r="AU436" s="196" t="s">
        <v>84</v>
      </c>
      <c r="AV436" s="11" t="s">
        <v>84</v>
      </c>
      <c r="AW436" s="11" t="s">
        <v>38</v>
      </c>
      <c r="AX436" s="11" t="s">
        <v>74</v>
      </c>
      <c r="AY436" s="196" t="s">
        <v>131</v>
      </c>
    </row>
    <row r="437" spans="2:65" s="11" customFormat="1">
      <c r="B437" s="187"/>
      <c r="D437" s="207" t="s">
        <v>141</v>
      </c>
      <c r="E437" s="196" t="s">
        <v>5</v>
      </c>
      <c r="F437" s="208" t="s">
        <v>443</v>
      </c>
      <c r="H437" s="209">
        <v>15.092000000000001</v>
      </c>
      <c r="I437" s="192"/>
      <c r="L437" s="187"/>
      <c r="M437" s="193"/>
      <c r="N437" s="194"/>
      <c r="O437" s="194"/>
      <c r="P437" s="194"/>
      <c r="Q437" s="194"/>
      <c r="R437" s="194"/>
      <c r="S437" s="194"/>
      <c r="T437" s="195"/>
      <c r="AT437" s="196" t="s">
        <v>141</v>
      </c>
      <c r="AU437" s="196" t="s">
        <v>84</v>
      </c>
      <c r="AV437" s="11" t="s">
        <v>84</v>
      </c>
      <c r="AW437" s="11" t="s">
        <v>38</v>
      </c>
      <c r="AX437" s="11" t="s">
        <v>74</v>
      </c>
      <c r="AY437" s="196" t="s">
        <v>131</v>
      </c>
    </row>
    <row r="438" spans="2:65" s="14" customFormat="1">
      <c r="B438" s="227"/>
      <c r="D438" s="207" t="s">
        <v>141</v>
      </c>
      <c r="E438" s="228" t="s">
        <v>5</v>
      </c>
      <c r="F438" s="229" t="s">
        <v>232</v>
      </c>
      <c r="H438" s="230">
        <v>33.213999999999999</v>
      </c>
      <c r="I438" s="231"/>
      <c r="L438" s="227"/>
      <c r="M438" s="232"/>
      <c r="N438" s="233"/>
      <c r="O438" s="233"/>
      <c r="P438" s="233"/>
      <c r="Q438" s="233"/>
      <c r="R438" s="233"/>
      <c r="S438" s="233"/>
      <c r="T438" s="234"/>
      <c r="AT438" s="228" t="s">
        <v>141</v>
      </c>
      <c r="AU438" s="228" t="s">
        <v>84</v>
      </c>
      <c r="AV438" s="14" t="s">
        <v>132</v>
      </c>
      <c r="AW438" s="14" t="s">
        <v>38</v>
      </c>
      <c r="AX438" s="14" t="s">
        <v>74</v>
      </c>
      <c r="AY438" s="228" t="s">
        <v>131</v>
      </c>
    </row>
    <row r="439" spans="2:65" s="11" customFormat="1">
      <c r="B439" s="187"/>
      <c r="D439" s="207" t="s">
        <v>141</v>
      </c>
      <c r="E439" s="196" t="s">
        <v>5</v>
      </c>
      <c r="F439" s="208" t="s">
        <v>444</v>
      </c>
      <c r="H439" s="209">
        <v>2.3639999999999999</v>
      </c>
      <c r="I439" s="192"/>
      <c r="L439" s="187"/>
      <c r="M439" s="193"/>
      <c r="N439" s="194"/>
      <c r="O439" s="194"/>
      <c r="P439" s="194"/>
      <c r="Q439" s="194"/>
      <c r="R439" s="194"/>
      <c r="S439" s="194"/>
      <c r="T439" s="195"/>
      <c r="AT439" s="196" t="s">
        <v>141</v>
      </c>
      <c r="AU439" s="196" t="s">
        <v>84</v>
      </c>
      <c r="AV439" s="11" t="s">
        <v>84</v>
      </c>
      <c r="AW439" s="11" t="s">
        <v>38</v>
      </c>
      <c r="AX439" s="11" t="s">
        <v>74</v>
      </c>
      <c r="AY439" s="196" t="s">
        <v>131</v>
      </c>
    </row>
    <row r="440" spans="2:65" s="11" customFormat="1">
      <c r="B440" s="187"/>
      <c r="D440" s="207" t="s">
        <v>141</v>
      </c>
      <c r="E440" s="196" t="s">
        <v>5</v>
      </c>
      <c r="F440" s="208" t="s">
        <v>445</v>
      </c>
      <c r="H440" s="209">
        <v>8.5709999999999997</v>
      </c>
      <c r="I440" s="192"/>
      <c r="L440" s="187"/>
      <c r="M440" s="193"/>
      <c r="N440" s="194"/>
      <c r="O440" s="194"/>
      <c r="P440" s="194"/>
      <c r="Q440" s="194"/>
      <c r="R440" s="194"/>
      <c r="S440" s="194"/>
      <c r="T440" s="195"/>
      <c r="AT440" s="196" t="s">
        <v>141</v>
      </c>
      <c r="AU440" s="196" t="s">
        <v>84</v>
      </c>
      <c r="AV440" s="11" t="s">
        <v>84</v>
      </c>
      <c r="AW440" s="11" t="s">
        <v>38</v>
      </c>
      <c r="AX440" s="11" t="s">
        <v>74</v>
      </c>
      <c r="AY440" s="196" t="s">
        <v>131</v>
      </c>
    </row>
    <row r="441" spans="2:65" s="14" customFormat="1">
      <c r="B441" s="227"/>
      <c r="D441" s="207" t="s">
        <v>141</v>
      </c>
      <c r="E441" s="228" t="s">
        <v>5</v>
      </c>
      <c r="F441" s="229" t="s">
        <v>232</v>
      </c>
      <c r="H441" s="230">
        <v>10.935</v>
      </c>
      <c r="I441" s="231"/>
      <c r="L441" s="227"/>
      <c r="M441" s="232"/>
      <c r="N441" s="233"/>
      <c r="O441" s="233"/>
      <c r="P441" s="233"/>
      <c r="Q441" s="233"/>
      <c r="R441" s="233"/>
      <c r="S441" s="233"/>
      <c r="T441" s="234"/>
      <c r="AT441" s="228" t="s">
        <v>141</v>
      </c>
      <c r="AU441" s="228" t="s">
        <v>84</v>
      </c>
      <c r="AV441" s="14" t="s">
        <v>132</v>
      </c>
      <c r="AW441" s="14" t="s">
        <v>38</v>
      </c>
      <c r="AX441" s="14" t="s">
        <v>74</v>
      </c>
      <c r="AY441" s="228" t="s">
        <v>131</v>
      </c>
    </row>
    <row r="442" spans="2:65" s="12" customFormat="1">
      <c r="B442" s="210"/>
      <c r="D442" s="188" t="s">
        <v>141</v>
      </c>
      <c r="E442" s="211" t="s">
        <v>5</v>
      </c>
      <c r="F442" s="212" t="s">
        <v>155</v>
      </c>
      <c r="H442" s="213">
        <v>55.584000000000003</v>
      </c>
      <c r="I442" s="214"/>
      <c r="L442" s="210"/>
      <c r="M442" s="215"/>
      <c r="N442" s="216"/>
      <c r="O442" s="216"/>
      <c r="P442" s="216"/>
      <c r="Q442" s="216"/>
      <c r="R442" s="216"/>
      <c r="S442" s="216"/>
      <c r="T442" s="217"/>
      <c r="AT442" s="218" t="s">
        <v>141</v>
      </c>
      <c r="AU442" s="218" t="s">
        <v>84</v>
      </c>
      <c r="AV442" s="12" t="s">
        <v>139</v>
      </c>
      <c r="AW442" s="12" t="s">
        <v>38</v>
      </c>
      <c r="AX442" s="12" t="s">
        <v>79</v>
      </c>
      <c r="AY442" s="218" t="s">
        <v>131</v>
      </c>
    </row>
    <row r="443" spans="2:65" s="1" customFormat="1" ht="22.5" customHeight="1">
      <c r="B443" s="174"/>
      <c r="C443" s="175" t="s">
        <v>446</v>
      </c>
      <c r="D443" s="175" t="s">
        <v>134</v>
      </c>
      <c r="E443" s="176" t="s">
        <v>447</v>
      </c>
      <c r="F443" s="177" t="s">
        <v>448</v>
      </c>
      <c r="G443" s="178" t="s">
        <v>151</v>
      </c>
      <c r="H443" s="179">
        <v>55.584000000000003</v>
      </c>
      <c r="I443" s="180"/>
      <c r="J443" s="181">
        <f>ROUND(I443*H443,2)</f>
        <v>0</v>
      </c>
      <c r="K443" s="177"/>
      <c r="L443" s="42"/>
      <c r="M443" s="182" t="s">
        <v>5</v>
      </c>
      <c r="N443" s="183" t="s">
        <v>45</v>
      </c>
      <c r="O443" s="43"/>
      <c r="P443" s="184">
        <f>O443*H443</f>
        <v>0</v>
      </c>
      <c r="Q443" s="184">
        <v>3.3999999999999998E-3</v>
      </c>
      <c r="R443" s="184">
        <f>Q443*H443</f>
        <v>0.1889856</v>
      </c>
      <c r="S443" s="184">
        <v>0</v>
      </c>
      <c r="T443" s="185">
        <f>S443*H443</f>
        <v>0</v>
      </c>
      <c r="AR443" s="24" t="s">
        <v>303</v>
      </c>
      <c r="AT443" s="24" t="s">
        <v>134</v>
      </c>
      <c r="AU443" s="24" t="s">
        <v>84</v>
      </c>
      <c r="AY443" s="24" t="s">
        <v>131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24" t="s">
        <v>79</v>
      </c>
      <c r="BK443" s="186">
        <f>ROUND(I443*H443,2)</f>
        <v>0</v>
      </c>
      <c r="BL443" s="24" t="s">
        <v>303</v>
      </c>
      <c r="BM443" s="24" t="s">
        <v>449</v>
      </c>
    </row>
    <row r="444" spans="2:65" s="11" customFormat="1">
      <c r="B444" s="187"/>
      <c r="D444" s="188" t="s">
        <v>141</v>
      </c>
      <c r="E444" s="189" t="s">
        <v>5</v>
      </c>
      <c r="F444" s="190" t="s">
        <v>450</v>
      </c>
      <c r="H444" s="191">
        <v>55.584000000000003</v>
      </c>
      <c r="I444" s="192"/>
      <c r="L444" s="187"/>
      <c r="M444" s="193"/>
      <c r="N444" s="194"/>
      <c r="O444" s="194"/>
      <c r="P444" s="194"/>
      <c r="Q444" s="194"/>
      <c r="R444" s="194"/>
      <c r="S444" s="194"/>
      <c r="T444" s="195"/>
      <c r="AT444" s="196" t="s">
        <v>141</v>
      </c>
      <c r="AU444" s="196" t="s">
        <v>84</v>
      </c>
      <c r="AV444" s="11" t="s">
        <v>84</v>
      </c>
      <c r="AW444" s="11" t="s">
        <v>38</v>
      </c>
      <c r="AX444" s="11" t="s">
        <v>79</v>
      </c>
      <c r="AY444" s="196" t="s">
        <v>131</v>
      </c>
    </row>
    <row r="445" spans="2:65" s="1" customFormat="1" ht="22.5" customHeight="1">
      <c r="B445" s="174"/>
      <c r="C445" s="175" t="s">
        <v>451</v>
      </c>
      <c r="D445" s="175" t="s">
        <v>134</v>
      </c>
      <c r="E445" s="176" t="s">
        <v>452</v>
      </c>
      <c r="F445" s="177" t="s">
        <v>453</v>
      </c>
      <c r="G445" s="178" t="s">
        <v>163</v>
      </c>
      <c r="H445" s="179">
        <v>64.531999999999996</v>
      </c>
      <c r="I445" s="180"/>
      <c r="J445" s="181">
        <f>ROUND(I445*H445,2)</f>
        <v>0</v>
      </c>
      <c r="K445" s="177" t="s">
        <v>5</v>
      </c>
      <c r="L445" s="42"/>
      <c r="M445" s="182" t="s">
        <v>5</v>
      </c>
      <c r="N445" s="183" t="s">
        <v>45</v>
      </c>
      <c r="O445" s="43"/>
      <c r="P445" s="184">
        <f>O445*H445</f>
        <v>0</v>
      </c>
      <c r="Q445" s="184">
        <v>3.2000000000000003E-4</v>
      </c>
      <c r="R445" s="184">
        <f>Q445*H445</f>
        <v>2.065024E-2</v>
      </c>
      <c r="S445" s="184">
        <v>0</v>
      </c>
      <c r="T445" s="185">
        <f>S445*H445</f>
        <v>0</v>
      </c>
      <c r="AR445" s="24" t="s">
        <v>303</v>
      </c>
      <c r="AT445" s="24" t="s">
        <v>134</v>
      </c>
      <c r="AU445" s="24" t="s">
        <v>84</v>
      </c>
      <c r="AY445" s="24" t="s">
        <v>131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24" t="s">
        <v>79</v>
      </c>
      <c r="BK445" s="186">
        <f>ROUND(I445*H445,2)</f>
        <v>0</v>
      </c>
      <c r="BL445" s="24" t="s">
        <v>303</v>
      </c>
      <c r="BM445" s="24" t="s">
        <v>454</v>
      </c>
    </row>
    <row r="446" spans="2:65" s="11" customFormat="1">
      <c r="B446" s="187"/>
      <c r="D446" s="207" t="s">
        <v>141</v>
      </c>
      <c r="E446" s="196" t="s">
        <v>5</v>
      </c>
      <c r="F446" s="208" t="s">
        <v>455</v>
      </c>
      <c r="H446" s="209">
        <v>4.12</v>
      </c>
      <c r="I446" s="192"/>
      <c r="L446" s="187"/>
      <c r="M446" s="193"/>
      <c r="N446" s="194"/>
      <c r="O446" s="194"/>
      <c r="P446" s="194"/>
      <c r="Q446" s="194"/>
      <c r="R446" s="194"/>
      <c r="S446" s="194"/>
      <c r="T446" s="195"/>
      <c r="AT446" s="196" t="s">
        <v>141</v>
      </c>
      <c r="AU446" s="196" t="s">
        <v>84</v>
      </c>
      <c r="AV446" s="11" t="s">
        <v>84</v>
      </c>
      <c r="AW446" s="11" t="s">
        <v>38</v>
      </c>
      <c r="AX446" s="11" t="s">
        <v>74</v>
      </c>
      <c r="AY446" s="196" t="s">
        <v>131</v>
      </c>
    </row>
    <row r="447" spans="2:65" s="11" customFormat="1">
      <c r="B447" s="187"/>
      <c r="D447" s="207" t="s">
        <v>141</v>
      </c>
      <c r="E447" s="196" t="s">
        <v>5</v>
      </c>
      <c r="F447" s="208" t="s">
        <v>456</v>
      </c>
      <c r="H447" s="209">
        <v>12.802</v>
      </c>
      <c r="I447" s="192"/>
      <c r="L447" s="187"/>
      <c r="M447" s="193"/>
      <c r="N447" s="194"/>
      <c r="O447" s="194"/>
      <c r="P447" s="194"/>
      <c r="Q447" s="194"/>
      <c r="R447" s="194"/>
      <c r="S447" s="194"/>
      <c r="T447" s="195"/>
      <c r="AT447" s="196" t="s">
        <v>141</v>
      </c>
      <c r="AU447" s="196" t="s">
        <v>84</v>
      </c>
      <c r="AV447" s="11" t="s">
        <v>84</v>
      </c>
      <c r="AW447" s="11" t="s">
        <v>38</v>
      </c>
      <c r="AX447" s="11" t="s">
        <v>74</v>
      </c>
      <c r="AY447" s="196" t="s">
        <v>131</v>
      </c>
    </row>
    <row r="448" spans="2:65" s="14" customFormat="1">
      <c r="B448" s="227"/>
      <c r="D448" s="207" t="s">
        <v>141</v>
      </c>
      <c r="E448" s="228" t="s">
        <v>5</v>
      </c>
      <c r="F448" s="229" t="s">
        <v>232</v>
      </c>
      <c r="H448" s="230">
        <v>16.922000000000001</v>
      </c>
      <c r="I448" s="231"/>
      <c r="L448" s="227"/>
      <c r="M448" s="232"/>
      <c r="N448" s="233"/>
      <c r="O448" s="233"/>
      <c r="P448" s="233"/>
      <c r="Q448" s="233"/>
      <c r="R448" s="233"/>
      <c r="S448" s="233"/>
      <c r="T448" s="234"/>
      <c r="AT448" s="228" t="s">
        <v>141</v>
      </c>
      <c r="AU448" s="228" t="s">
        <v>84</v>
      </c>
      <c r="AV448" s="14" t="s">
        <v>132</v>
      </c>
      <c r="AW448" s="14" t="s">
        <v>38</v>
      </c>
      <c r="AX448" s="14" t="s">
        <v>74</v>
      </c>
      <c r="AY448" s="228" t="s">
        <v>131</v>
      </c>
    </row>
    <row r="449" spans="2:65" s="11" customFormat="1">
      <c r="B449" s="187"/>
      <c r="D449" s="207" t="s">
        <v>141</v>
      </c>
      <c r="E449" s="196" t="s">
        <v>5</v>
      </c>
      <c r="F449" s="208" t="s">
        <v>457</v>
      </c>
      <c r="H449" s="209">
        <v>12.21</v>
      </c>
      <c r="I449" s="192"/>
      <c r="L449" s="187"/>
      <c r="M449" s="193"/>
      <c r="N449" s="194"/>
      <c r="O449" s="194"/>
      <c r="P449" s="194"/>
      <c r="Q449" s="194"/>
      <c r="R449" s="194"/>
      <c r="S449" s="194"/>
      <c r="T449" s="195"/>
      <c r="AT449" s="196" t="s">
        <v>141</v>
      </c>
      <c r="AU449" s="196" t="s">
        <v>84</v>
      </c>
      <c r="AV449" s="11" t="s">
        <v>84</v>
      </c>
      <c r="AW449" s="11" t="s">
        <v>38</v>
      </c>
      <c r="AX449" s="11" t="s">
        <v>74</v>
      </c>
      <c r="AY449" s="196" t="s">
        <v>131</v>
      </c>
    </row>
    <row r="450" spans="2:65" s="11" customFormat="1">
      <c r="B450" s="187"/>
      <c r="D450" s="207" t="s">
        <v>141</v>
      </c>
      <c r="E450" s="196" t="s">
        <v>5</v>
      </c>
      <c r="F450" s="208" t="s">
        <v>458</v>
      </c>
      <c r="H450" s="209">
        <v>18.64</v>
      </c>
      <c r="I450" s="192"/>
      <c r="L450" s="187"/>
      <c r="M450" s="193"/>
      <c r="N450" s="194"/>
      <c r="O450" s="194"/>
      <c r="P450" s="194"/>
      <c r="Q450" s="194"/>
      <c r="R450" s="194"/>
      <c r="S450" s="194"/>
      <c r="T450" s="195"/>
      <c r="AT450" s="196" t="s">
        <v>141</v>
      </c>
      <c r="AU450" s="196" t="s">
        <v>84</v>
      </c>
      <c r="AV450" s="11" t="s">
        <v>84</v>
      </c>
      <c r="AW450" s="11" t="s">
        <v>38</v>
      </c>
      <c r="AX450" s="11" t="s">
        <v>74</v>
      </c>
      <c r="AY450" s="196" t="s">
        <v>131</v>
      </c>
    </row>
    <row r="451" spans="2:65" s="14" customFormat="1">
      <c r="B451" s="227"/>
      <c r="D451" s="207" t="s">
        <v>141</v>
      </c>
      <c r="E451" s="228" t="s">
        <v>5</v>
      </c>
      <c r="F451" s="229" t="s">
        <v>232</v>
      </c>
      <c r="H451" s="230">
        <v>30.85</v>
      </c>
      <c r="I451" s="231"/>
      <c r="L451" s="227"/>
      <c r="M451" s="232"/>
      <c r="N451" s="233"/>
      <c r="O451" s="233"/>
      <c r="P451" s="233"/>
      <c r="Q451" s="233"/>
      <c r="R451" s="233"/>
      <c r="S451" s="233"/>
      <c r="T451" s="234"/>
      <c r="AT451" s="228" t="s">
        <v>141</v>
      </c>
      <c r="AU451" s="228" t="s">
        <v>84</v>
      </c>
      <c r="AV451" s="14" t="s">
        <v>132</v>
      </c>
      <c r="AW451" s="14" t="s">
        <v>38</v>
      </c>
      <c r="AX451" s="14" t="s">
        <v>74</v>
      </c>
      <c r="AY451" s="228" t="s">
        <v>131</v>
      </c>
    </row>
    <row r="452" spans="2:65" s="11" customFormat="1">
      <c r="B452" s="187"/>
      <c r="D452" s="207" t="s">
        <v>141</v>
      </c>
      <c r="E452" s="196" t="s">
        <v>5</v>
      </c>
      <c r="F452" s="208" t="s">
        <v>459</v>
      </c>
      <c r="H452" s="209">
        <v>4.32</v>
      </c>
      <c r="I452" s="192"/>
      <c r="L452" s="187"/>
      <c r="M452" s="193"/>
      <c r="N452" s="194"/>
      <c r="O452" s="194"/>
      <c r="P452" s="194"/>
      <c r="Q452" s="194"/>
      <c r="R452" s="194"/>
      <c r="S452" s="194"/>
      <c r="T452" s="195"/>
      <c r="AT452" s="196" t="s">
        <v>141</v>
      </c>
      <c r="AU452" s="196" t="s">
        <v>84</v>
      </c>
      <c r="AV452" s="11" t="s">
        <v>84</v>
      </c>
      <c r="AW452" s="11" t="s">
        <v>38</v>
      </c>
      <c r="AX452" s="11" t="s">
        <v>74</v>
      </c>
      <c r="AY452" s="196" t="s">
        <v>131</v>
      </c>
    </row>
    <row r="453" spans="2:65" s="11" customFormat="1">
      <c r="B453" s="187"/>
      <c r="D453" s="207" t="s">
        <v>141</v>
      </c>
      <c r="E453" s="196" t="s">
        <v>5</v>
      </c>
      <c r="F453" s="208" t="s">
        <v>460</v>
      </c>
      <c r="H453" s="209">
        <v>12.44</v>
      </c>
      <c r="I453" s="192"/>
      <c r="L453" s="187"/>
      <c r="M453" s="193"/>
      <c r="N453" s="194"/>
      <c r="O453" s="194"/>
      <c r="P453" s="194"/>
      <c r="Q453" s="194"/>
      <c r="R453" s="194"/>
      <c r="S453" s="194"/>
      <c r="T453" s="195"/>
      <c r="AT453" s="196" t="s">
        <v>141</v>
      </c>
      <c r="AU453" s="196" t="s">
        <v>84</v>
      </c>
      <c r="AV453" s="11" t="s">
        <v>84</v>
      </c>
      <c r="AW453" s="11" t="s">
        <v>38</v>
      </c>
      <c r="AX453" s="11" t="s">
        <v>74</v>
      </c>
      <c r="AY453" s="196" t="s">
        <v>131</v>
      </c>
    </row>
    <row r="454" spans="2:65" s="14" customFormat="1">
      <c r="B454" s="227"/>
      <c r="D454" s="207" t="s">
        <v>141</v>
      </c>
      <c r="E454" s="228" t="s">
        <v>5</v>
      </c>
      <c r="F454" s="229" t="s">
        <v>232</v>
      </c>
      <c r="H454" s="230">
        <v>16.760000000000002</v>
      </c>
      <c r="I454" s="231"/>
      <c r="L454" s="227"/>
      <c r="M454" s="232"/>
      <c r="N454" s="233"/>
      <c r="O454" s="233"/>
      <c r="P454" s="233"/>
      <c r="Q454" s="233"/>
      <c r="R454" s="233"/>
      <c r="S454" s="233"/>
      <c r="T454" s="234"/>
      <c r="AT454" s="228" t="s">
        <v>141</v>
      </c>
      <c r="AU454" s="228" t="s">
        <v>84</v>
      </c>
      <c r="AV454" s="14" t="s">
        <v>132</v>
      </c>
      <c r="AW454" s="14" t="s">
        <v>38</v>
      </c>
      <c r="AX454" s="14" t="s">
        <v>74</v>
      </c>
      <c r="AY454" s="228" t="s">
        <v>131</v>
      </c>
    </row>
    <row r="455" spans="2:65" s="12" customFormat="1">
      <c r="B455" s="210"/>
      <c r="D455" s="188" t="s">
        <v>141</v>
      </c>
      <c r="E455" s="211" t="s">
        <v>5</v>
      </c>
      <c r="F455" s="212" t="s">
        <v>155</v>
      </c>
      <c r="H455" s="213">
        <v>64.531999999999996</v>
      </c>
      <c r="I455" s="214"/>
      <c r="L455" s="210"/>
      <c r="M455" s="215"/>
      <c r="N455" s="216"/>
      <c r="O455" s="216"/>
      <c r="P455" s="216"/>
      <c r="Q455" s="216"/>
      <c r="R455" s="216"/>
      <c r="S455" s="216"/>
      <c r="T455" s="217"/>
      <c r="AT455" s="218" t="s">
        <v>141</v>
      </c>
      <c r="AU455" s="218" t="s">
        <v>84</v>
      </c>
      <c r="AV455" s="12" t="s">
        <v>139</v>
      </c>
      <c r="AW455" s="12" t="s">
        <v>38</v>
      </c>
      <c r="AX455" s="12" t="s">
        <v>79</v>
      </c>
      <c r="AY455" s="218" t="s">
        <v>131</v>
      </c>
    </row>
    <row r="456" spans="2:65" s="1" customFormat="1" ht="22.5" customHeight="1">
      <c r="B456" s="174"/>
      <c r="C456" s="175" t="s">
        <v>461</v>
      </c>
      <c r="D456" s="175" t="s">
        <v>134</v>
      </c>
      <c r="E456" s="176" t="s">
        <v>462</v>
      </c>
      <c r="F456" s="177" t="s">
        <v>463</v>
      </c>
      <c r="G456" s="178" t="s">
        <v>300</v>
      </c>
      <c r="H456" s="179">
        <v>32</v>
      </c>
      <c r="I456" s="180"/>
      <c r="J456" s="181">
        <f>ROUND(I456*H456,2)</f>
        <v>0</v>
      </c>
      <c r="K456" s="177" t="s">
        <v>5</v>
      </c>
      <c r="L456" s="42"/>
      <c r="M456" s="182" t="s">
        <v>5</v>
      </c>
      <c r="N456" s="183" t="s">
        <v>45</v>
      </c>
      <c r="O456" s="43"/>
      <c r="P456" s="184">
        <f>O456*H456</f>
        <v>0</v>
      </c>
      <c r="Q456" s="184">
        <v>4.2999999999999999E-4</v>
      </c>
      <c r="R456" s="184">
        <f>Q456*H456</f>
        <v>1.376E-2</v>
      </c>
      <c r="S456" s="184">
        <v>0</v>
      </c>
      <c r="T456" s="185">
        <f>S456*H456</f>
        <v>0</v>
      </c>
      <c r="AR456" s="24" t="s">
        <v>303</v>
      </c>
      <c r="AT456" s="24" t="s">
        <v>134</v>
      </c>
      <c r="AU456" s="24" t="s">
        <v>84</v>
      </c>
      <c r="AY456" s="24" t="s">
        <v>131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24" t="s">
        <v>79</v>
      </c>
      <c r="BK456" s="186">
        <f>ROUND(I456*H456,2)</f>
        <v>0</v>
      </c>
      <c r="BL456" s="24" t="s">
        <v>303</v>
      </c>
      <c r="BM456" s="24" t="s">
        <v>464</v>
      </c>
    </row>
    <row r="457" spans="2:65" s="11" customFormat="1">
      <c r="B457" s="187"/>
      <c r="D457" s="207" t="s">
        <v>141</v>
      </c>
      <c r="E457" s="196" t="s">
        <v>5</v>
      </c>
      <c r="F457" s="208" t="s">
        <v>465</v>
      </c>
      <c r="H457" s="209">
        <v>4</v>
      </c>
      <c r="I457" s="192"/>
      <c r="L457" s="187"/>
      <c r="M457" s="193"/>
      <c r="N457" s="194"/>
      <c r="O457" s="194"/>
      <c r="P457" s="194"/>
      <c r="Q457" s="194"/>
      <c r="R457" s="194"/>
      <c r="S457" s="194"/>
      <c r="T457" s="195"/>
      <c r="AT457" s="196" t="s">
        <v>141</v>
      </c>
      <c r="AU457" s="196" t="s">
        <v>84</v>
      </c>
      <c r="AV457" s="11" t="s">
        <v>84</v>
      </c>
      <c r="AW457" s="11" t="s">
        <v>38</v>
      </c>
      <c r="AX457" s="11" t="s">
        <v>74</v>
      </c>
      <c r="AY457" s="196" t="s">
        <v>131</v>
      </c>
    </row>
    <row r="458" spans="2:65" s="11" customFormat="1">
      <c r="B458" s="187"/>
      <c r="D458" s="207" t="s">
        <v>141</v>
      </c>
      <c r="E458" s="196" t="s">
        <v>5</v>
      </c>
      <c r="F458" s="208" t="s">
        <v>466</v>
      </c>
      <c r="H458" s="209">
        <v>6</v>
      </c>
      <c r="I458" s="192"/>
      <c r="L458" s="187"/>
      <c r="M458" s="193"/>
      <c r="N458" s="194"/>
      <c r="O458" s="194"/>
      <c r="P458" s="194"/>
      <c r="Q458" s="194"/>
      <c r="R458" s="194"/>
      <c r="S458" s="194"/>
      <c r="T458" s="195"/>
      <c r="AT458" s="196" t="s">
        <v>141</v>
      </c>
      <c r="AU458" s="196" t="s">
        <v>84</v>
      </c>
      <c r="AV458" s="11" t="s">
        <v>84</v>
      </c>
      <c r="AW458" s="11" t="s">
        <v>38</v>
      </c>
      <c r="AX458" s="11" t="s">
        <v>74</v>
      </c>
      <c r="AY458" s="196" t="s">
        <v>131</v>
      </c>
    </row>
    <row r="459" spans="2:65" s="11" customFormat="1">
      <c r="B459" s="187"/>
      <c r="D459" s="207" t="s">
        <v>141</v>
      </c>
      <c r="E459" s="196" t="s">
        <v>5</v>
      </c>
      <c r="F459" s="208" t="s">
        <v>467</v>
      </c>
      <c r="H459" s="209">
        <v>12</v>
      </c>
      <c r="I459" s="192"/>
      <c r="L459" s="187"/>
      <c r="M459" s="193"/>
      <c r="N459" s="194"/>
      <c r="O459" s="194"/>
      <c r="P459" s="194"/>
      <c r="Q459" s="194"/>
      <c r="R459" s="194"/>
      <c r="S459" s="194"/>
      <c r="T459" s="195"/>
      <c r="AT459" s="196" t="s">
        <v>141</v>
      </c>
      <c r="AU459" s="196" t="s">
        <v>84</v>
      </c>
      <c r="AV459" s="11" t="s">
        <v>84</v>
      </c>
      <c r="AW459" s="11" t="s">
        <v>38</v>
      </c>
      <c r="AX459" s="11" t="s">
        <v>74</v>
      </c>
      <c r="AY459" s="196" t="s">
        <v>131</v>
      </c>
    </row>
    <row r="460" spans="2:65" s="11" customFormat="1">
      <c r="B460" s="187"/>
      <c r="D460" s="207" t="s">
        <v>141</v>
      </c>
      <c r="E460" s="196" t="s">
        <v>5</v>
      </c>
      <c r="F460" s="208" t="s">
        <v>468</v>
      </c>
      <c r="H460" s="209">
        <v>4</v>
      </c>
      <c r="I460" s="192"/>
      <c r="L460" s="187"/>
      <c r="M460" s="193"/>
      <c r="N460" s="194"/>
      <c r="O460" s="194"/>
      <c r="P460" s="194"/>
      <c r="Q460" s="194"/>
      <c r="R460" s="194"/>
      <c r="S460" s="194"/>
      <c r="T460" s="195"/>
      <c r="AT460" s="196" t="s">
        <v>141</v>
      </c>
      <c r="AU460" s="196" t="s">
        <v>84</v>
      </c>
      <c r="AV460" s="11" t="s">
        <v>84</v>
      </c>
      <c r="AW460" s="11" t="s">
        <v>38</v>
      </c>
      <c r="AX460" s="11" t="s">
        <v>74</v>
      </c>
      <c r="AY460" s="196" t="s">
        <v>131</v>
      </c>
    </row>
    <row r="461" spans="2:65" s="11" customFormat="1">
      <c r="B461" s="187"/>
      <c r="D461" s="207" t="s">
        <v>141</v>
      </c>
      <c r="E461" s="196" t="s">
        <v>5</v>
      </c>
      <c r="F461" s="208" t="s">
        <v>469</v>
      </c>
      <c r="H461" s="209">
        <v>6</v>
      </c>
      <c r="I461" s="192"/>
      <c r="L461" s="187"/>
      <c r="M461" s="193"/>
      <c r="N461" s="194"/>
      <c r="O461" s="194"/>
      <c r="P461" s="194"/>
      <c r="Q461" s="194"/>
      <c r="R461" s="194"/>
      <c r="S461" s="194"/>
      <c r="T461" s="195"/>
      <c r="AT461" s="196" t="s">
        <v>141</v>
      </c>
      <c r="AU461" s="196" t="s">
        <v>84</v>
      </c>
      <c r="AV461" s="11" t="s">
        <v>84</v>
      </c>
      <c r="AW461" s="11" t="s">
        <v>38</v>
      </c>
      <c r="AX461" s="11" t="s">
        <v>74</v>
      </c>
      <c r="AY461" s="196" t="s">
        <v>131</v>
      </c>
    </row>
    <row r="462" spans="2:65" s="12" customFormat="1">
      <c r="B462" s="210"/>
      <c r="D462" s="188" t="s">
        <v>141</v>
      </c>
      <c r="E462" s="211" t="s">
        <v>5</v>
      </c>
      <c r="F462" s="212" t="s">
        <v>155</v>
      </c>
      <c r="H462" s="213">
        <v>32</v>
      </c>
      <c r="I462" s="214"/>
      <c r="L462" s="210"/>
      <c r="M462" s="215"/>
      <c r="N462" s="216"/>
      <c r="O462" s="216"/>
      <c r="P462" s="216"/>
      <c r="Q462" s="216"/>
      <c r="R462" s="216"/>
      <c r="S462" s="216"/>
      <c r="T462" s="217"/>
      <c r="AT462" s="218" t="s">
        <v>141</v>
      </c>
      <c r="AU462" s="218" t="s">
        <v>84</v>
      </c>
      <c r="AV462" s="12" t="s">
        <v>139</v>
      </c>
      <c r="AW462" s="12" t="s">
        <v>38</v>
      </c>
      <c r="AX462" s="12" t="s">
        <v>79</v>
      </c>
      <c r="AY462" s="218" t="s">
        <v>131</v>
      </c>
    </row>
    <row r="463" spans="2:65" s="1" customFormat="1" ht="22.5" customHeight="1">
      <c r="B463" s="174"/>
      <c r="C463" s="175" t="s">
        <v>470</v>
      </c>
      <c r="D463" s="175" t="s">
        <v>134</v>
      </c>
      <c r="E463" s="176" t="s">
        <v>471</v>
      </c>
      <c r="F463" s="177" t="s">
        <v>472</v>
      </c>
      <c r="G463" s="178" t="s">
        <v>473</v>
      </c>
      <c r="H463" s="238"/>
      <c r="I463" s="180"/>
      <c r="J463" s="181">
        <f>ROUND(I463*H463,2)</f>
        <v>0</v>
      </c>
      <c r="K463" s="177" t="s">
        <v>138</v>
      </c>
      <c r="L463" s="42"/>
      <c r="M463" s="182" t="s">
        <v>5</v>
      </c>
      <c r="N463" s="183" t="s">
        <v>45</v>
      </c>
      <c r="O463" s="43"/>
      <c r="P463" s="184">
        <f>O463*H463</f>
        <v>0</v>
      </c>
      <c r="Q463" s="184">
        <v>0</v>
      </c>
      <c r="R463" s="184">
        <f>Q463*H463</f>
        <v>0</v>
      </c>
      <c r="S463" s="184">
        <v>0</v>
      </c>
      <c r="T463" s="185">
        <f>S463*H463</f>
        <v>0</v>
      </c>
      <c r="AR463" s="24" t="s">
        <v>303</v>
      </c>
      <c r="AT463" s="24" t="s">
        <v>134</v>
      </c>
      <c r="AU463" s="24" t="s">
        <v>84</v>
      </c>
      <c r="AY463" s="24" t="s">
        <v>131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24" t="s">
        <v>79</v>
      </c>
      <c r="BK463" s="186">
        <f>ROUND(I463*H463,2)</f>
        <v>0</v>
      </c>
      <c r="BL463" s="24" t="s">
        <v>303</v>
      </c>
      <c r="BM463" s="24" t="s">
        <v>474</v>
      </c>
    </row>
    <row r="464" spans="2:65" s="10" customFormat="1" ht="29.85" customHeight="1">
      <c r="B464" s="160"/>
      <c r="D464" s="171" t="s">
        <v>73</v>
      </c>
      <c r="E464" s="172" t="s">
        <v>475</v>
      </c>
      <c r="F464" s="172" t="s">
        <v>476</v>
      </c>
      <c r="I464" s="163"/>
      <c r="J464" s="173">
        <f>BK464</f>
        <v>0</v>
      </c>
      <c r="L464" s="160"/>
      <c r="M464" s="165"/>
      <c r="N464" s="166"/>
      <c r="O464" s="166"/>
      <c r="P464" s="167">
        <f>SUM(P465:P466)</f>
        <v>0</v>
      </c>
      <c r="Q464" s="166"/>
      <c r="R464" s="167">
        <f>SUM(R465:R466)</f>
        <v>0</v>
      </c>
      <c r="S464" s="166"/>
      <c r="T464" s="168">
        <f>SUM(T465:T466)</f>
        <v>0</v>
      </c>
      <c r="AR464" s="161" t="s">
        <v>84</v>
      </c>
      <c r="AT464" s="169" t="s">
        <v>73</v>
      </c>
      <c r="AU464" s="169" t="s">
        <v>79</v>
      </c>
      <c r="AY464" s="161" t="s">
        <v>131</v>
      </c>
      <c r="BK464" s="170">
        <f>SUM(BK465:BK466)</f>
        <v>0</v>
      </c>
    </row>
    <row r="465" spans="2:65" s="1" customFormat="1" ht="22.5" customHeight="1">
      <c r="B465" s="174"/>
      <c r="C465" s="175" t="s">
        <v>477</v>
      </c>
      <c r="D465" s="175" t="s">
        <v>134</v>
      </c>
      <c r="E465" s="176" t="s">
        <v>478</v>
      </c>
      <c r="F465" s="177" t="s">
        <v>479</v>
      </c>
      <c r="G465" s="178" t="s">
        <v>319</v>
      </c>
      <c r="H465" s="179">
        <v>1</v>
      </c>
      <c r="I465" s="181">
        <f>ZTI!J15</f>
        <v>0</v>
      </c>
      <c r="J465" s="181">
        <f>ROUND(I465*H465,2)</f>
        <v>0</v>
      </c>
      <c r="K465" s="177" t="s">
        <v>5</v>
      </c>
      <c r="L465" s="42"/>
      <c r="M465" s="182" t="s">
        <v>5</v>
      </c>
      <c r="N465" s="183" t="s">
        <v>45</v>
      </c>
      <c r="O465" s="43"/>
      <c r="P465" s="184">
        <f>O465*H465</f>
        <v>0</v>
      </c>
      <c r="Q465" s="184">
        <v>0</v>
      </c>
      <c r="R465" s="184">
        <f>Q465*H465</f>
        <v>0</v>
      </c>
      <c r="S465" s="184">
        <v>0</v>
      </c>
      <c r="T465" s="185">
        <f>S465*H465</f>
        <v>0</v>
      </c>
      <c r="AR465" s="24" t="s">
        <v>303</v>
      </c>
      <c r="AT465" s="24" t="s">
        <v>134</v>
      </c>
      <c r="AU465" s="24" t="s">
        <v>84</v>
      </c>
      <c r="AY465" s="24" t="s">
        <v>131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24" t="s">
        <v>79</v>
      </c>
      <c r="BK465" s="186">
        <f>ROUND(I465*H465,2)</f>
        <v>0</v>
      </c>
      <c r="BL465" s="24" t="s">
        <v>303</v>
      </c>
      <c r="BM465" s="24" t="s">
        <v>480</v>
      </c>
    </row>
    <row r="466" spans="2:65" s="1" customFormat="1" ht="22.5" customHeight="1">
      <c r="B466" s="174"/>
      <c r="C466" s="175" t="s">
        <v>481</v>
      </c>
      <c r="D466" s="175" t="s">
        <v>134</v>
      </c>
      <c r="E466" s="176" t="s">
        <v>482</v>
      </c>
      <c r="F466" s="177" t="s">
        <v>483</v>
      </c>
      <c r="G466" s="178" t="s">
        <v>319</v>
      </c>
      <c r="H466" s="179">
        <v>1</v>
      </c>
      <c r="I466" s="180"/>
      <c r="J466" s="181">
        <f>ROUND(I466*H466,2)</f>
        <v>0</v>
      </c>
      <c r="K466" s="177" t="s">
        <v>5</v>
      </c>
      <c r="L466" s="42"/>
      <c r="M466" s="182" t="s">
        <v>5</v>
      </c>
      <c r="N466" s="183" t="s">
        <v>45</v>
      </c>
      <c r="O466" s="43"/>
      <c r="P466" s="184">
        <f>O466*H466</f>
        <v>0</v>
      </c>
      <c r="Q466" s="184">
        <v>0</v>
      </c>
      <c r="R466" s="184">
        <f>Q466*H466</f>
        <v>0</v>
      </c>
      <c r="S466" s="184">
        <v>0</v>
      </c>
      <c r="T466" s="185">
        <f>S466*H466</f>
        <v>0</v>
      </c>
      <c r="AR466" s="24" t="s">
        <v>303</v>
      </c>
      <c r="AT466" s="24" t="s">
        <v>134</v>
      </c>
      <c r="AU466" s="24" t="s">
        <v>84</v>
      </c>
      <c r="AY466" s="24" t="s">
        <v>131</v>
      </c>
      <c r="BE466" s="186">
        <f>IF(N466="základní",J466,0)</f>
        <v>0</v>
      </c>
      <c r="BF466" s="186">
        <f>IF(N466="snížená",J466,0)</f>
        <v>0</v>
      </c>
      <c r="BG466" s="186">
        <f>IF(N466="zákl. přenesená",J466,0)</f>
        <v>0</v>
      </c>
      <c r="BH466" s="186">
        <f>IF(N466="sníž. přenesená",J466,0)</f>
        <v>0</v>
      </c>
      <c r="BI466" s="186">
        <f>IF(N466="nulová",J466,0)</f>
        <v>0</v>
      </c>
      <c r="BJ466" s="24" t="s">
        <v>79</v>
      </c>
      <c r="BK466" s="186">
        <f>ROUND(I466*H466,2)</f>
        <v>0</v>
      </c>
      <c r="BL466" s="24" t="s">
        <v>303</v>
      </c>
      <c r="BM466" s="24" t="s">
        <v>484</v>
      </c>
    </row>
    <row r="467" spans="2:65" s="10" customFormat="1" ht="29.85" customHeight="1">
      <c r="B467" s="160"/>
      <c r="D467" s="171" t="s">
        <v>73</v>
      </c>
      <c r="E467" s="172" t="s">
        <v>485</v>
      </c>
      <c r="F467" s="172" t="s">
        <v>486</v>
      </c>
      <c r="I467" s="163"/>
      <c r="J467" s="173">
        <f>BK467</f>
        <v>0</v>
      </c>
      <c r="L467" s="160"/>
      <c r="M467" s="165"/>
      <c r="N467" s="166"/>
      <c r="O467" s="166"/>
      <c r="P467" s="167">
        <f>SUM(P468:P471)</f>
        <v>0</v>
      </c>
      <c r="Q467" s="166"/>
      <c r="R467" s="167">
        <f>SUM(R468:R471)</f>
        <v>0</v>
      </c>
      <c r="S467" s="166"/>
      <c r="T467" s="168">
        <f>SUM(T468:T471)</f>
        <v>0</v>
      </c>
      <c r="AR467" s="161" t="s">
        <v>84</v>
      </c>
      <c r="AT467" s="169" t="s">
        <v>73</v>
      </c>
      <c r="AU467" s="169" t="s">
        <v>79</v>
      </c>
      <c r="AY467" s="161" t="s">
        <v>131</v>
      </c>
      <c r="BK467" s="170">
        <f>SUM(BK468:BK471)</f>
        <v>0</v>
      </c>
    </row>
    <row r="468" spans="2:65" s="1" customFormat="1" ht="31.5" customHeight="1">
      <c r="B468" s="174"/>
      <c r="C468" s="175" t="s">
        <v>487</v>
      </c>
      <c r="D468" s="175" t="s">
        <v>134</v>
      </c>
      <c r="E468" s="176" t="s">
        <v>488</v>
      </c>
      <c r="F468" s="177" t="s">
        <v>489</v>
      </c>
      <c r="G468" s="178" t="s">
        <v>300</v>
      </c>
      <c r="H468" s="179">
        <v>2</v>
      </c>
      <c r="I468" s="180"/>
      <c r="J468" s="181">
        <f>ROUND(I468*H468,2)</f>
        <v>0</v>
      </c>
      <c r="K468" s="177" t="s">
        <v>5</v>
      </c>
      <c r="L468" s="42"/>
      <c r="M468" s="182" t="s">
        <v>5</v>
      </c>
      <c r="N468" s="183" t="s">
        <v>45</v>
      </c>
      <c r="O468" s="43"/>
      <c r="P468" s="184">
        <f>O468*H468</f>
        <v>0</v>
      </c>
      <c r="Q468" s="184">
        <v>0</v>
      </c>
      <c r="R468" s="184">
        <f>Q468*H468</f>
        <v>0</v>
      </c>
      <c r="S468" s="184">
        <v>0</v>
      </c>
      <c r="T468" s="185">
        <f>S468*H468</f>
        <v>0</v>
      </c>
      <c r="AR468" s="24" t="s">
        <v>303</v>
      </c>
      <c r="AT468" s="24" t="s">
        <v>134</v>
      </c>
      <c r="AU468" s="24" t="s">
        <v>84</v>
      </c>
      <c r="AY468" s="24" t="s">
        <v>131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24" t="s">
        <v>79</v>
      </c>
      <c r="BK468" s="186">
        <f>ROUND(I468*H468,2)</f>
        <v>0</v>
      </c>
      <c r="BL468" s="24" t="s">
        <v>303</v>
      </c>
      <c r="BM468" s="24" t="s">
        <v>490</v>
      </c>
    </row>
    <row r="469" spans="2:65" s="1" customFormat="1" ht="31.5" customHeight="1">
      <c r="B469" s="174"/>
      <c r="C469" s="175" t="s">
        <v>491</v>
      </c>
      <c r="D469" s="175" t="s">
        <v>134</v>
      </c>
      <c r="E469" s="176" t="s">
        <v>492</v>
      </c>
      <c r="F469" s="177" t="s">
        <v>493</v>
      </c>
      <c r="G469" s="178" t="s">
        <v>300</v>
      </c>
      <c r="H469" s="179">
        <v>34</v>
      </c>
      <c r="I469" s="180"/>
      <c r="J469" s="181">
        <f>ROUND(I469*H469,2)</f>
        <v>0</v>
      </c>
      <c r="K469" s="177" t="s">
        <v>5</v>
      </c>
      <c r="L469" s="42"/>
      <c r="M469" s="182" t="s">
        <v>5</v>
      </c>
      <c r="N469" s="183" t="s">
        <v>45</v>
      </c>
      <c r="O469" s="43"/>
      <c r="P469" s="184">
        <f>O469*H469</f>
        <v>0</v>
      </c>
      <c r="Q469" s="184">
        <v>0</v>
      </c>
      <c r="R469" s="184">
        <f>Q469*H469</f>
        <v>0</v>
      </c>
      <c r="S469" s="184">
        <v>0</v>
      </c>
      <c r="T469" s="185">
        <f>S469*H469</f>
        <v>0</v>
      </c>
      <c r="AR469" s="24" t="s">
        <v>303</v>
      </c>
      <c r="AT469" s="24" t="s">
        <v>134</v>
      </c>
      <c r="AU469" s="24" t="s">
        <v>84</v>
      </c>
      <c r="AY469" s="24" t="s">
        <v>131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24" t="s">
        <v>79</v>
      </c>
      <c r="BK469" s="186">
        <f>ROUND(I469*H469,2)</f>
        <v>0</v>
      </c>
      <c r="BL469" s="24" t="s">
        <v>303</v>
      </c>
      <c r="BM469" s="24" t="s">
        <v>494</v>
      </c>
    </row>
    <row r="470" spans="2:65" s="1" customFormat="1" ht="31.5" customHeight="1">
      <c r="B470" s="174"/>
      <c r="C470" s="175" t="s">
        <v>495</v>
      </c>
      <c r="D470" s="175" t="s">
        <v>134</v>
      </c>
      <c r="E470" s="176" t="s">
        <v>496</v>
      </c>
      <c r="F470" s="177" t="s">
        <v>497</v>
      </c>
      <c r="G470" s="178" t="s">
        <v>498</v>
      </c>
      <c r="H470" s="179">
        <v>30</v>
      </c>
      <c r="I470" s="180"/>
      <c r="J470" s="181">
        <f>ROUND(I470*H470,2)</f>
        <v>0</v>
      </c>
      <c r="K470" s="177"/>
      <c r="L470" s="42"/>
      <c r="M470" s="182" t="s">
        <v>5</v>
      </c>
      <c r="N470" s="183" t="s">
        <v>45</v>
      </c>
      <c r="O470" s="43"/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AR470" s="24" t="s">
        <v>303</v>
      </c>
      <c r="AT470" s="24" t="s">
        <v>134</v>
      </c>
      <c r="AU470" s="24" t="s">
        <v>84</v>
      </c>
      <c r="AY470" s="24" t="s">
        <v>131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24" t="s">
        <v>79</v>
      </c>
      <c r="BK470" s="186">
        <f>ROUND(I470*H470,2)</f>
        <v>0</v>
      </c>
      <c r="BL470" s="24" t="s">
        <v>303</v>
      </c>
      <c r="BM470" s="24" t="s">
        <v>499</v>
      </c>
    </row>
    <row r="471" spans="2:65" s="1" customFormat="1" ht="22.5" customHeight="1">
      <c r="B471" s="174"/>
      <c r="C471" s="175" t="s">
        <v>500</v>
      </c>
      <c r="D471" s="175" t="s">
        <v>134</v>
      </c>
      <c r="E471" s="176" t="s">
        <v>501</v>
      </c>
      <c r="F471" s="177" t="s">
        <v>502</v>
      </c>
      <c r="G471" s="178" t="s">
        <v>473</v>
      </c>
      <c r="H471" s="238"/>
      <c r="I471" s="180"/>
      <c r="J471" s="181">
        <f>ROUND(I471*H471,2)</f>
        <v>0</v>
      </c>
      <c r="K471" s="177" t="s">
        <v>138</v>
      </c>
      <c r="L471" s="42"/>
      <c r="M471" s="182" t="s">
        <v>5</v>
      </c>
      <c r="N471" s="183" t="s">
        <v>45</v>
      </c>
      <c r="O471" s="43"/>
      <c r="P471" s="184">
        <f>O471*H471</f>
        <v>0</v>
      </c>
      <c r="Q471" s="184">
        <v>0</v>
      </c>
      <c r="R471" s="184">
        <f>Q471*H471</f>
        <v>0</v>
      </c>
      <c r="S471" s="184">
        <v>0</v>
      </c>
      <c r="T471" s="185">
        <f>S471*H471</f>
        <v>0</v>
      </c>
      <c r="AR471" s="24" t="s">
        <v>303</v>
      </c>
      <c r="AT471" s="24" t="s">
        <v>134</v>
      </c>
      <c r="AU471" s="24" t="s">
        <v>84</v>
      </c>
      <c r="AY471" s="24" t="s">
        <v>131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24" t="s">
        <v>79</v>
      </c>
      <c r="BK471" s="186">
        <f>ROUND(I471*H471,2)</f>
        <v>0</v>
      </c>
      <c r="BL471" s="24" t="s">
        <v>303</v>
      </c>
      <c r="BM471" s="24" t="s">
        <v>503</v>
      </c>
    </row>
    <row r="472" spans="2:65" s="10" customFormat="1" ht="29.85" customHeight="1">
      <c r="B472" s="160"/>
      <c r="D472" s="171" t="s">
        <v>73</v>
      </c>
      <c r="E472" s="172" t="s">
        <v>504</v>
      </c>
      <c r="F472" s="172" t="s">
        <v>505</v>
      </c>
      <c r="I472" s="163"/>
      <c r="J472" s="173">
        <f>BK472</f>
        <v>0</v>
      </c>
      <c r="L472" s="160"/>
      <c r="M472" s="165"/>
      <c r="N472" s="166"/>
      <c r="O472" s="166"/>
      <c r="P472" s="167">
        <f>SUM(P473:P483)</f>
        <v>0</v>
      </c>
      <c r="Q472" s="166"/>
      <c r="R472" s="167">
        <f>SUM(R473:R483)</f>
        <v>7.85E-2</v>
      </c>
      <c r="S472" s="166"/>
      <c r="T472" s="168">
        <f>SUM(T473:T483)</f>
        <v>0.125</v>
      </c>
      <c r="AR472" s="161" t="s">
        <v>84</v>
      </c>
      <c r="AT472" s="169" t="s">
        <v>73</v>
      </c>
      <c r="AU472" s="169" t="s">
        <v>79</v>
      </c>
      <c r="AY472" s="161" t="s">
        <v>131</v>
      </c>
      <c r="BK472" s="170">
        <f>SUM(BK473:BK483)</f>
        <v>0</v>
      </c>
    </row>
    <row r="473" spans="2:65" s="1" customFormat="1" ht="22.5" customHeight="1">
      <c r="B473" s="174"/>
      <c r="C473" s="175" t="s">
        <v>506</v>
      </c>
      <c r="D473" s="175" t="s">
        <v>134</v>
      </c>
      <c r="E473" s="176" t="s">
        <v>507</v>
      </c>
      <c r="F473" s="177" t="s">
        <v>508</v>
      </c>
      <c r="G473" s="178" t="s">
        <v>300</v>
      </c>
      <c r="H473" s="179">
        <v>5</v>
      </c>
      <c r="I473" s="180"/>
      <c r="J473" s="181">
        <f>ROUND(I473*H473,2)</f>
        <v>0</v>
      </c>
      <c r="K473" s="177" t="s">
        <v>138</v>
      </c>
      <c r="L473" s="42"/>
      <c r="M473" s="182" t="s">
        <v>5</v>
      </c>
      <c r="N473" s="183" t="s">
        <v>45</v>
      </c>
      <c r="O473" s="43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AR473" s="24" t="s">
        <v>303</v>
      </c>
      <c r="AT473" s="24" t="s">
        <v>134</v>
      </c>
      <c r="AU473" s="24" t="s">
        <v>84</v>
      </c>
      <c r="AY473" s="24" t="s">
        <v>131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24" t="s">
        <v>79</v>
      </c>
      <c r="BK473" s="186">
        <f>ROUND(I473*H473,2)</f>
        <v>0</v>
      </c>
      <c r="BL473" s="24" t="s">
        <v>303</v>
      </c>
      <c r="BM473" s="24" t="s">
        <v>509</v>
      </c>
    </row>
    <row r="474" spans="2:65" s="1" customFormat="1" ht="31.5" customHeight="1">
      <c r="B474" s="174"/>
      <c r="C474" s="197" t="s">
        <v>510</v>
      </c>
      <c r="D474" s="197" t="s">
        <v>143</v>
      </c>
      <c r="E474" s="198" t="s">
        <v>511</v>
      </c>
      <c r="F474" s="199" t="s">
        <v>512</v>
      </c>
      <c r="G474" s="200" t="s">
        <v>300</v>
      </c>
      <c r="H474" s="201">
        <v>1</v>
      </c>
      <c r="I474" s="202"/>
      <c r="J474" s="203">
        <f>ROUND(I474*H474,2)</f>
        <v>0</v>
      </c>
      <c r="K474" s="199"/>
      <c r="L474" s="204"/>
      <c r="M474" s="205" t="s">
        <v>5</v>
      </c>
      <c r="N474" s="206" t="s">
        <v>45</v>
      </c>
      <c r="O474" s="43"/>
      <c r="P474" s="184">
        <f>O474*H474</f>
        <v>0</v>
      </c>
      <c r="Q474" s="184">
        <v>1.8499999999999999E-2</v>
      </c>
      <c r="R474" s="184">
        <f>Q474*H474</f>
        <v>1.8499999999999999E-2</v>
      </c>
      <c r="S474" s="184">
        <v>0</v>
      </c>
      <c r="T474" s="185">
        <f>S474*H474</f>
        <v>0</v>
      </c>
      <c r="AR474" s="24" t="s">
        <v>387</v>
      </c>
      <c r="AT474" s="24" t="s">
        <v>143</v>
      </c>
      <c r="AU474" s="24" t="s">
        <v>84</v>
      </c>
      <c r="AY474" s="24" t="s">
        <v>131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24" t="s">
        <v>79</v>
      </c>
      <c r="BK474" s="186">
        <f>ROUND(I474*H474,2)</f>
        <v>0</v>
      </c>
      <c r="BL474" s="24" t="s">
        <v>303</v>
      </c>
      <c r="BM474" s="24" t="s">
        <v>513</v>
      </c>
    </row>
    <row r="475" spans="2:65" s="1" customFormat="1" ht="31.5" customHeight="1">
      <c r="B475" s="174"/>
      <c r="C475" s="197" t="s">
        <v>514</v>
      </c>
      <c r="D475" s="197" t="s">
        <v>143</v>
      </c>
      <c r="E475" s="198" t="s">
        <v>515</v>
      </c>
      <c r="F475" s="199" t="s">
        <v>516</v>
      </c>
      <c r="G475" s="200" t="s">
        <v>300</v>
      </c>
      <c r="H475" s="201">
        <v>4</v>
      </c>
      <c r="I475" s="202"/>
      <c r="J475" s="203">
        <f>ROUND(I475*H475,2)</f>
        <v>0</v>
      </c>
      <c r="K475" s="199" t="s">
        <v>5</v>
      </c>
      <c r="L475" s="204"/>
      <c r="M475" s="205" t="s">
        <v>5</v>
      </c>
      <c r="N475" s="206" t="s">
        <v>45</v>
      </c>
      <c r="O475" s="43"/>
      <c r="P475" s="184">
        <f>O475*H475</f>
        <v>0</v>
      </c>
      <c r="Q475" s="184">
        <v>1.4999999999999999E-2</v>
      </c>
      <c r="R475" s="184">
        <f>Q475*H475</f>
        <v>0.06</v>
      </c>
      <c r="S475" s="184">
        <v>0</v>
      </c>
      <c r="T475" s="185">
        <f>S475*H475</f>
        <v>0</v>
      </c>
      <c r="AR475" s="24" t="s">
        <v>387</v>
      </c>
      <c r="AT475" s="24" t="s">
        <v>143</v>
      </c>
      <c r="AU475" s="24" t="s">
        <v>84</v>
      </c>
      <c r="AY475" s="24" t="s">
        <v>131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24" t="s">
        <v>79</v>
      </c>
      <c r="BK475" s="186">
        <f>ROUND(I475*H475,2)</f>
        <v>0</v>
      </c>
      <c r="BL475" s="24" t="s">
        <v>303</v>
      </c>
      <c r="BM475" s="24" t="s">
        <v>517</v>
      </c>
    </row>
    <row r="476" spans="2:65" s="1" customFormat="1" ht="22.5" customHeight="1">
      <c r="B476" s="174"/>
      <c r="C476" s="175" t="s">
        <v>518</v>
      </c>
      <c r="D476" s="175" t="s">
        <v>134</v>
      </c>
      <c r="E476" s="176" t="s">
        <v>519</v>
      </c>
      <c r="F476" s="177" t="s">
        <v>520</v>
      </c>
      <c r="G476" s="178" t="s">
        <v>300</v>
      </c>
      <c r="H476" s="179">
        <v>5</v>
      </c>
      <c r="I476" s="180"/>
      <c r="J476" s="181">
        <f>ROUND(I476*H476,2)</f>
        <v>0</v>
      </c>
      <c r="K476" s="177" t="s">
        <v>138</v>
      </c>
      <c r="L476" s="42"/>
      <c r="M476" s="182" t="s">
        <v>5</v>
      </c>
      <c r="N476" s="183" t="s">
        <v>45</v>
      </c>
      <c r="O476" s="43"/>
      <c r="P476" s="184">
        <f>O476*H476</f>
        <v>0</v>
      </c>
      <c r="Q476" s="184">
        <v>0</v>
      </c>
      <c r="R476" s="184">
        <f>Q476*H476</f>
        <v>0</v>
      </c>
      <c r="S476" s="184">
        <v>1E-3</v>
      </c>
      <c r="T476" s="185">
        <f>S476*H476</f>
        <v>5.0000000000000001E-3</v>
      </c>
      <c r="AR476" s="24" t="s">
        <v>303</v>
      </c>
      <c r="AT476" s="24" t="s">
        <v>134</v>
      </c>
      <c r="AU476" s="24" t="s">
        <v>84</v>
      </c>
      <c r="AY476" s="24" t="s">
        <v>131</v>
      </c>
      <c r="BE476" s="186">
        <f>IF(N476="základní",J476,0)</f>
        <v>0</v>
      </c>
      <c r="BF476" s="186">
        <f>IF(N476="snížená",J476,0)</f>
        <v>0</v>
      </c>
      <c r="BG476" s="186">
        <f>IF(N476="zákl. přenesená",J476,0)</f>
        <v>0</v>
      </c>
      <c r="BH476" s="186">
        <f>IF(N476="sníž. přenesená",J476,0)</f>
        <v>0</v>
      </c>
      <c r="BI476" s="186">
        <f>IF(N476="nulová",J476,0)</f>
        <v>0</v>
      </c>
      <c r="BJ476" s="24" t="s">
        <v>79</v>
      </c>
      <c r="BK476" s="186">
        <f>ROUND(I476*H476,2)</f>
        <v>0</v>
      </c>
      <c r="BL476" s="24" t="s">
        <v>303</v>
      </c>
      <c r="BM476" s="24" t="s">
        <v>521</v>
      </c>
    </row>
    <row r="477" spans="2:65" s="11" customFormat="1">
      <c r="B477" s="187"/>
      <c r="D477" s="188" t="s">
        <v>141</v>
      </c>
      <c r="E477" s="189" t="s">
        <v>5</v>
      </c>
      <c r="F477" s="190" t="s">
        <v>522</v>
      </c>
      <c r="H477" s="191">
        <v>5</v>
      </c>
      <c r="I477" s="192"/>
      <c r="L477" s="187"/>
      <c r="M477" s="193"/>
      <c r="N477" s="194"/>
      <c r="O477" s="194"/>
      <c r="P477" s="194"/>
      <c r="Q477" s="194"/>
      <c r="R477" s="194"/>
      <c r="S477" s="194"/>
      <c r="T477" s="195"/>
      <c r="AT477" s="196" t="s">
        <v>141</v>
      </c>
      <c r="AU477" s="196" t="s">
        <v>84</v>
      </c>
      <c r="AV477" s="11" t="s">
        <v>84</v>
      </c>
      <c r="AW477" s="11" t="s">
        <v>38</v>
      </c>
      <c r="AX477" s="11" t="s">
        <v>79</v>
      </c>
      <c r="AY477" s="196" t="s">
        <v>131</v>
      </c>
    </row>
    <row r="478" spans="2:65" s="1" customFormat="1" ht="22.5" customHeight="1">
      <c r="B478" s="174"/>
      <c r="C478" s="175" t="s">
        <v>523</v>
      </c>
      <c r="D478" s="175" t="s">
        <v>134</v>
      </c>
      <c r="E478" s="176" t="s">
        <v>524</v>
      </c>
      <c r="F478" s="177" t="s">
        <v>525</v>
      </c>
      <c r="G478" s="178" t="s">
        <v>300</v>
      </c>
      <c r="H478" s="179">
        <v>5</v>
      </c>
      <c r="I478" s="180"/>
      <c r="J478" s="181">
        <f>ROUND(I478*H478,2)</f>
        <v>0</v>
      </c>
      <c r="K478" s="177" t="s">
        <v>138</v>
      </c>
      <c r="L478" s="42"/>
      <c r="M478" s="182" t="s">
        <v>5</v>
      </c>
      <c r="N478" s="183" t="s">
        <v>45</v>
      </c>
      <c r="O478" s="43"/>
      <c r="P478" s="184">
        <f>O478*H478</f>
        <v>0</v>
      </c>
      <c r="Q478" s="184">
        <v>0</v>
      </c>
      <c r="R478" s="184">
        <f>Q478*H478</f>
        <v>0</v>
      </c>
      <c r="S478" s="184">
        <v>2.4E-2</v>
      </c>
      <c r="T478" s="185">
        <f>S478*H478</f>
        <v>0.12</v>
      </c>
      <c r="AR478" s="24" t="s">
        <v>303</v>
      </c>
      <c r="AT478" s="24" t="s">
        <v>134</v>
      </c>
      <c r="AU478" s="24" t="s">
        <v>84</v>
      </c>
      <c r="AY478" s="24" t="s">
        <v>131</v>
      </c>
      <c r="BE478" s="186">
        <f>IF(N478="základní",J478,0)</f>
        <v>0</v>
      </c>
      <c r="BF478" s="186">
        <f>IF(N478="snížená",J478,0)</f>
        <v>0</v>
      </c>
      <c r="BG478" s="186">
        <f>IF(N478="zákl. přenesená",J478,0)</f>
        <v>0</v>
      </c>
      <c r="BH478" s="186">
        <f>IF(N478="sníž. přenesená",J478,0)</f>
        <v>0</v>
      </c>
      <c r="BI478" s="186">
        <f>IF(N478="nulová",J478,0)</f>
        <v>0</v>
      </c>
      <c r="BJ478" s="24" t="s">
        <v>79</v>
      </c>
      <c r="BK478" s="186">
        <f>ROUND(I478*H478,2)</f>
        <v>0</v>
      </c>
      <c r="BL478" s="24" t="s">
        <v>303</v>
      </c>
      <c r="BM478" s="24" t="s">
        <v>526</v>
      </c>
    </row>
    <row r="479" spans="2:65" s="13" customFormat="1">
      <c r="B479" s="219"/>
      <c r="D479" s="207" t="s">
        <v>141</v>
      </c>
      <c r="E479" s="220" t="s">
        <v>5</v>
      </c>
      <c r="F479" s="221" t="s">
        <v>527</v>
      </c>
      <c r="H479" s="222" t="s">
        <v>5</v>
      </c>
      <c r="I479" s="223"/>
      <c r="L479" s="219"/>
      <c r="M479" s="224"/>
      <c r="N479" s="225"/>
      <c r="O479" s="225"/>
      <c r="P479" s="225"/>
      <c r="Q479" s="225"/>
      <c r="R479" s="225"/>
      <c r="S479" s="225"/>
      <c r="T479" s="226"/>
      <c r="AT479" s="222" t="s">
        <v>141</v>
      </c>
      <c r="AU479" s="222" t="s">
        <v>84</v>
      </c>
      <c r="AV479" s="13" t="s">
        <v>79</v>
      </c>
      <c r="AW479" s="13" t="s">
        <v>38</v>
      </c>
      <c r="AX479" s="13" t="s">
        <v>74</v>
      </c>
      <c r="AY479" s="222" t="s">
        <v>131</v>
      </c>
    </row>
    <row r="480" spans="2:65" s="11" customFormat="1">
      <c r="B480" s="187"/>
      <c r="D480" s="207" t="s">
        <v>141</v>
      </c>
      <c r="E480" s="196" t="s">
        <v>5</v>
      </c>
      <c r="F480" s="208" t="s">
        <v>528</v>
      </c>
      <c r="H480" s="209">
        <v>1</v>
      </c>
      <c r="I480" s="192"/>
      <c r="L480" s="187"/>
      <c r="M480" s="193"/>
      <c r="N480" s="194"/>
      <c r="O480" s="194"/>
      <c r="P480" s="194"/>
      <c r="Q480" s="194"/>
      <c r="R480" s="194"/>
      <c r="S480" s="194"/>
      <c r="T480" s="195"/>
      <c r="AT480" s="196" t="s">
        <v>141</v>
      </c>
      <c r="AU480" s="196" t="s">
        <v>84</v>
      </c>
      <c r="AV480" s="11" t="s">
        <v>84</v>
      </c>
      <c r="AW480" s="11" t="s">
        <v>38</v>
      </c>
      <c r="AX480" s="11" t="s">
        <v>74</v>
      </c>
      <c r="AY480" s="196" t="s">
        <v>131</v>
      </c>
    </row>
    <row r="481" spans="2:65" s="11" customFormat="1">
      <c r="B481" s="187"/>
      <c r="D481" s="207" t="s">
        <v>141</v>
      </c>
      <c r="E481" s="196" t="s">
        <v>5</v>
      </c>
      <c r="F481" s="208" t="s">
        <v>529</v>
      </c>
      <c r="H481" s="209">
        <v>4</v>
      </c>
      <c r="I481" s="192"/>
      <c r="L481" s="187"/>
      <c r="M481" s="193"/>
      <c r="N481" s="194"/>
      <c r="O481" s="194"/>
      <c r="P481" s="194"/>
      <c r="Q481" s="194"/>
      <c r="R481" s="194"/>
      <c r="S481" s="194"/>
      <c r="T481" s="195"/>
      <c r="AT481" s="196" t="s">
        <v>141</v>
      </c>
      <c r="AU481" s="196" t="s">
        <v>84</v>
      </c>
      <c r="AV481" s="11" t="s">
        <v>84</v>
      </c>
      <c r="AW481" s="11" t="s">
        <v>38</v>
      </c>
      <c r="AX481" s="11" t="s">
        <v>74</v>
      </c>
      <c r="AY481" s="196" t="s">
        <v>131</v>
      </c>
    </row>
    <row r="482" spans="2:65" s="12" customFormat="1">
      <c r="B482" s="210"/>
      <c r="D482" s="188" t="s">
        <v>141</v>
      </c>
      <c r="E482" s="211" t="s">
        <v>5</v>
      </c>
      <c r="F482" s="212" t="s">
        <v>155</v>
      </c>
      <c r="H482" s="213">
        <v>5</v>
      </c>
      <c r="I482" s="214"/>
      <c r="L482" s="210"/>
      <c r="M482" s="215"/>
      <c r="N482" s="216"/>
      <c r="O482" s="216"/>
      <c r="P482" s="216"/>
      <c r="Q482" s="216"/>
      <c r="R482" s="216"/>
      <c r="S482" s="216"/>
      <c r="T482" s="217"/>
      <c r="AT482" s="218" t="s">
        <v>141</v>
      </c>
      <c r="AU482" s="218" t="s">
        <v>84</v>
      </c>
      <c r="AV482" s="12" t="s">
        <v>139</v>
      </c>
      <c r="AW482" s="12" t="s">
        <v>38</v>
      </c>
      <c r="AX482" s="12" t="s">
        <v>79</v>
      </c>
      <c r="AY482" s="218" t="s">
        <v>131</v>
      </c>
    </row>
    <row r="483" spans="2:65" s="1" customFormat="1" ht="22.5" customHeight="1">
      <c r="B483" s="174"/>
      <c r="C483" s="175" t="s">
        <v>530</v>
      </c>
      <c r="D483" s="175" t="s">
        <v>134</v>
      </c>
      <c r="E483" s="176" t="s">
        <v>531</v>
      </c>
      <c r="F483" s="177" t="s">
        <v>532</v>
      </c>
      <c r="G483" s="178" t="s">
        <v>473</v>
      </c>
      <c r="H483" s="238"/>
      <c r="I483" s="180"/>
      <c r="J483" s="181">
        <f>ROUND(I483*H483,2)</f>
        <v>0</v>
      </c>
      <c r="K483" s="177" t="s">
        <v>138</v>
      </c>
      <c r="L483" s="42"/>
      <c r="M483" s="182" t="s">
        <v>5</v>
      </c>
      <c r="N483" s="183" t="s">
        <v>45</v>
      </c>
      <c r="O483" s="43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AR483" s="24" t="s">
        <v>303</v>
      </c>
      <c r="AT483" s="24" t="s">
        <v>134</v>
      </c>
      <c r="AU483" s="24" t="s">
        <v>84</v>
      </c>
      <c r="AY483" s="24" t="s">
        <v>131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24" t="s">
        <v>79</v>
      </c>
      <c r="BK483" s="186">
        <f>ROUND(I483*H483,2)</f>
        <v>0</v>
      </c>
      <c r="BL483" s="24" t="s">
        <v>303</v>
      </c>
      <c r="BM483" s="24" t="s">
        <v>533</v>
      </c>
    </row>
    <row r="484" spans="2:65" s="10" customFormat="1" ht="29.85" customHeight="1">
      <c r="B484" s="160"/>
      <c r="D484" s="171" t="s">
        <v>73</v>
      </c>
      <c r="E484" s="172" t="s">
        <v>534</v>
      </c>
      <c r="F484" s="172" t="s">
        <v>535</v>
      </c>
      <c r="I484" s="163"/>
      <c r="J484" s="173">
        <f>BK484</f>
        <v>0</v>
      </c>
      <c r="L484" s="160"/>
      <c r="M484" s="165"/>
      <c r="N484" s="166"/>
      <c r="O484" s="166"/>
      <c r="P484" s="167">
        <f>SUM(P485:P495)</f>
        <v>0</v>
      </c>
      <c r="Q484" s="166"/>
      <c r="R484" s="167">
        <f>SUM(R485:R495)</f>
        <v>0</v>
      </c>
      <c r="S484" s="166"/>
      <c r="T484" s="168">
        <f>SUM(T485:T495)</f>
        <v>0</v>
      </c>
      <c r="AR484" s="161" t="s">
        <v>84</v>
      </c>
      <c r="AT484" s="169" t="s">
        <v>73</v>
      </c>
      <c r="AU484" s="169" t="s">
        <v>79</v>
      </c>
      <c r="AY484" s="161" t="s">
        <v>131</v>
      </c>
      <c r="BK484" s="170">
        <f>SUM(BK485:BK495)</f>
        <v>0</v>
      </c>
    </row>
    <row r="485" spans="2:65" s="1" customFormat="1" ht="22.5" customHeight="1">
      <c r="B485" s="174"/>
      <c r="C485" s="175" t="s">
        <v>536</v>
      </c>
      <c r="D485" s="175" t="s">
        <v>134</v>
      </c>
      <c r="E485" s="176" t="s">
        <v>537</v>
      </c>
      <c r="F485" s="177" t="s">
        <v>538</v>
      </c>
      <c r="G485" s="178" t="s">
        <v>319</v>
      </c>
      <c r="H485" s="179">
        <v>1</v>
      </c>
      <c r="I485" s="180"/>
      <c r="J485" s="181">
        <f t="shared" ref="J485:J495" si="0">ROUND(I485*H485,2)</f>
        <v>0</v>
      </c>
      <c r="K485" s="177" t="s">
        <v>5</v>
      </c>
      <c r="L485" s="42"/>
      <c r="M485" s="182" t="s">
        <v>5</v>
      </c>
      <c r="N485" s="183" t="s">
        <v>45</v>
      </c>
      <c r="O485" s="43"/>
      <c r="P485" s="184">
        <f t="shared" ref="P485:P495" si="1">O485*H485</f>
        <v>0</v>
      </c>
      <c r="Q485" s="184">
        <v>0</v>
      </c>
      <c r="R485" s="184">
        <f t="shared" ref="R485:R495" si="2">Q485*H485</f>
        <v>0</v>
      </c>
      <c r="S485" s="184">
        <v>0</v>
      </c>
      <c r="T485" s="185">
        <f t="shared" ref="T485:T495" si="3">S485*H485</f>
        <v>0</v>
      </c>
      <c r="AR485" s="24" t="s">
        <v>303</v>
      </c>
      <c r="AT485" s="24" t="s">
        <v>134</v>
      </c>
      <c r="AU485" s="24" t="s">
        <v>84</v>
      </c>
      <c r="AY485" s="24" t="s">
        <v>131</v>
      </c>
      <c r="BE485" s="186">
        <f t="shared" ref="BE485:BE495" si="4">IF(N485="základní",J485,0)</f>
        <v>0</v>
      </c>
      <c r="BF485" s="186">
        <f t="shared" ref="BF485:BF495" si="5">IF(N485="snížená",J485,0)</f>
        <v>0</v>
      </c>
      <c r="BG485" s="186">
        <f t="shared" ref="BG485:BG495" si="6">IF(N485="zákl. přenesená",J485,0)</f>
        <v>0</v>
      </c>
      <c r="BH485" s="186">
        <f t="shared" ref="BH485:BH495" si="7">IF(N485="sníž. přenesená",J485,0)</f>
        <v>0</v>
      </c>
      <c r="BI485" s="186">
        <f t="shared" ref="BI485:BI495" si="8">IF(N485="nulová",J485,0)</f>
        <v>0</v>
      </c>
      <c r="BJ485" s="24" t="s">
        <v>79</v>
      </c>
      <c r="BK485" s="186">
        <f t="shared" ref="BK485:BK495" si="9">ROUND(I485*H485,2)</f>
        <v>0</v>
      </c>
      <c r="BL485" s="24" t="s">
        <v>303</v>
      </c>
      <c r="BM485" s="24" t="s">
        <v>539</v>
      </c>
    </row>
    <row r="486" spans="2:65" s="1" customFormat="1" ht="22.5" customHeight="1">
      <c r="B486" s="174"/>
      <c r="C486" s="175" t="s">
        <v>540</v>
      </c>
      <c r="D486" s="175" t="s">
        <v>134</v>
      </c>
      <c r="E486" s="176" t="s">
        <v>541</v>
      </c>
      <c r="F486" s="177" t="s">
        <v>542</v>
      </c>
      <c r="G486" s="178" t="s">
        <v>319</v>
      </c>
      <c r="H486" s="179">
        <v>1</v>
      </c>
      <c r="I486" s="180"/>
      <c r="J486" s="181">
        <f t="shared" si="0"/>
        <v>0</v>
      </c>
      <c r="K486" s="177" t="s">
        <v>5</v>
      </c>
      <c r="L486" s="42"/>
      <c r="M486" s="182" t="s">
        <v>5</v>
      </c>
      <c r="N486" s="183" t="s">
        <v>45</v>
      </c>
      <c r="O486" s="43"/>
      <c r="P486" s="184">
        <f t="shared" si="1"/>
        <v>0</v>
      </c>
      <c r="Q486" s="184">
        <v>0</v>
      </c>
      <c r="R486" s="184">
        <f t="shared" si="2"/>
        <v>0</v>
      </c>
      <c r="S486" s="184">
        <v>0</v>
      </c>
      <c r="T486" s="185">
        <f t="shared" si="3"/>
        <v>0</v>
      </c>
      <c r="AR486" s="24" t="s">
        <v>303</v>
      </c>
      <c r="AT486" s="24" t="s">
        <v>134</v>
      </c>
      <c r="AU486" s="24" t="s">
        <v>84</v>
      </c>
      <c r="AY486" s="24" t="s">
        <v>131</v>
      </c>
      <c r="BE486" s="186">
        <f t="shared" si="4"/>
        <v>0</v>
      </c>
      <c r="BF486" s="186">
        <f t="shared" si="5"/>
        <v>0</v>
      </c>
      <c r="BG486" s="186">
        <f t="shared" si="6"/>
        <v>0</v>
      </c>
      <c r="BH486" s="186">
        <f t="shared" si="7"/>
        <v>0</v>
      </c>
      <c r="BI486" s="186">
        <f t="shared" si="8"/>
        <v>0</v>
      </c>
      <c r="BJ486" s="24" t="s">
        <v>79</v>
      </c>
      <c r="BK486" s="186">
        <f t="shared" si="9"/>
        <v>0</v>
      </c>
      <c r="BL486" s="24" t="s">
        <v>303</v>
      </c>
      <c r="BM486" s="24" t="s">
        <v>543</v>
      </c>
    </row>
    <row r="487" spans="2:65" s="1" customFormat="1" ht="31.5" customHeight="1">
      <c r="B487" s="174"/>
      <c r="C487" s="175" t="s">
        <v>544</v>
      </c>
      <c r="D487" s="175" t="s">
        <v>134</v>
      </c>
      <c r="E487" s="176" t="s">
        <v>545</v>
      </c>
      <c r="F487" s="177" t="s">
        <v>546</v>
      </c>
      <c r="G487" s="178" t="s">
        <v>300</v>
      </c>
      <c r="H487" s="179">
        <v>17</v>
      </c>
      <c r="I487" s="180"/>
      <c r="J487" s="181">
        <f t="shared" si="0"/>
        <v>0</v>
      </c>
      <c r="K487" s="177"/>
      <c r="L487" s="42"/>
      <c r="M487" s="182" t="s">
        <v>5</v>
      </c>
      <c r="N487" s="183" t="s">
        <v>45</v>
      </c>
      <c r="O487" s="43"/>
      <c r="P487" s="184">
        <f t="shared" si="1"/>
        <v>0</v>
      </c>
      <c r="Q487" s="184">
        <v>0</v>
      </c>
      <c r="R487" s="184">
        <f t="shared" si="2"/>
        <v>0</v>
      </c>
      <c r="S487" s="184">
        <v>0</v>
      </c>
      <c r="T487" s="185">
        <f t="shared" si="3"/>
        <v>0</v>
      </c>
      <c r="AR487" s="24" t="s">
        <v>303</v>
      </c>
      <c r="AT487" s="24" t="s">
        <v>134</v>
      </c>
      <c r="AU487" s="24" t="s">
        <v>84</v>
      </c>
      <c r="AY487" s="24" t="s">
        <v>131</v>
      </c>
      <c r="BE487" s="186">
        <f t="shared" si="4"/>
        <v>0</v>
      </c>
      <c r="BF487" s="186">
        <f t="shared" si="5"/>
        <v>0</v>
      </c>
      <c r="BG487" s="186">
        <f t="shared" si="6"/>
        <v>0</v>
      </c>
      <c r="BH487" s="186">
        <f t="shared" si="7"/>
        <v>0</v>
      </c>
      <c r="BI487" s="186">
        <f t="shared" si="8"/>
        <v>0</v>
      </c>
      <c r="BJ487" s="24" t="s">
        <v>79</v>
      </c>
      <c r="BK487" s="186">
        <f t="shared" si="9"/>
        <v>0</v>
      </c>
      <c r="BL487" s="24" t="s">
        <v>303</v>
      </c>
      <c r="BM487" s="24" t="s">
        <v>547</v>
      </c>
    </row>
    <row r="488" spans="2:65" s="1" customFormat="1" ht="44.25" customHeight="1">
      <c r="B488" s="174"/>
      <c r="C488" s="175" t="s">
        <v>548</v>
      </c>
      <c r="D488" s="175" t="s">
        <v>134</v>
      </c>
      <c r="E488" s="176" t="s">
        <v>549</v>
      </c>
      <c r="F488" s="177" t="s">
        <v>550</v>
      </c>
      <c r="G488" s="178" t="s">
        <v>300</v>
      </c>
      <c r="H488" s="179">
        <v>2</v>
      </c>
      <c r="I488" s="180"/>
      <c r="J488" s="181">
        <f t="shared" si="0"/>
        <v>0</v>
      </c>
      <c r="K488" s="177" t="s">
        <v>5</v>
      </c>
      <c r="L488" s="42"/>
      <c r="M488" s="182" t="s">
        <v>5</v>
      </c>
      <c r="N488" s="183" t="s">
        <v>45</v>
      </c>
      <c r="O488" s="43"/>
      <c r="P488" s="184">
        <f t="shared" si="1"/>
        <v>0</v>
      </c>
      <c r="Q488" s="184">
        <v>0</v>
      </c>
      <c r="R488" s="184">
        <f t="shared" si="2"/>
        <v>0</v>
      </c>
      <c r="S488" s="184">
        <v>0</v>
      </c>
      <c r="T488" s="185">
        <f t="shared" si="3"/>
        <v>0</v>
      </c>
      <c r="AR488" s="24" t="s">
        <v>303</v>
      </c>
      <c r="AT488" s="24" t="s">
        <v>134</v>
      </c>
      <c r="AU488" s="24" t="s">
        <v>84</v>
      </c>
      <c r="AY488" s="24" t="s">
        <v>131</v>
      </c>
      <c r="BE488" s="186">
        <f t="shared" si="4"/>
        <v>0</v>
      </c>
      <c r="BF488" s="186">
        <f t="shared" si="5"/>
        <v>0</v>
      </c>
      <c r="BG488" s="186">
        <f t="shared" si="6"/>
        <v>0</v>
      </c>
      <c r="BH488" s="186">
        <f t="shared" si="7"/>
        <v>0</v>
      </c>
      <c r="BI488" s="186">
        <f t="shared" si="8"/>
        <v>0</v>
      </c>
      <c r="BJ488" s="24" t="s">
        <v>79</v>
      </c>
      <c r="BK488" s="186">
        <f t="shared" si="9"/>
        <v>0</v>
      </c>
      <c r="BL488" s="24" t="s">
        <v>303</v>
      </c>
      <c r="BM488" s="24" t="s">
        <v>551</v>
      </c>
    </row>
    <row r="489" spans="2:65" s="1" customFormat="1" ht="31.5" customHeight="1">
      <c r="B489" s="174"/>
      <c r="C489" s="175" t="s">
        <v>552</v>
      </c>
      <c r="D489" s="175" t="s">
        <v>134</v>
      </c>
      <c r="E489" s="176" t="s">
        <v>553</v>
      </c>
      <c r="F489" s="177" t="s">
        <v>554</v>
      </c>
      <c r="G489" s="178" t="s">
        <v>300</v>
      </c>
      <c r="H489" s="179">
        <v>2</v>
      </c>
      <c r="I489" s="180"/>
      <c r="J489" s="181">
        <f t="shared" si="0"/>
        <v>0</v>
      </c>
      <c r="K489" s="177" t="s">
        <v>5</v>
      </c>
      <c r="L489" s="42"/>
      <c r="M489" s="182" t="s">
        <v>5</v>
      </c>
      <c r="N489" s="183" t="s">
        <v>45</v>
      </c>
      <c r="O489" s="43"/>
      <c r="P489" s="184">
        <f t="shared" si="1"/>
        <v>0</v>
      </c>
      <c r="Q489" s="184">
        <v>0</v>
      </c>
      <c r="R489" s="184">
        <f t="shared" si="2"/>
        <v>0</v>
      </c>
      <c r="S489" s="184">
        <v>0</v>
      </c>
      <c r="T489" s="185">
        <f t="shared" si="3"/>
        <v>0</v>
      </c>
      <c r="AR489" s="24" t="s">
        <v>303</v>
      </c>
      <c r="AT489" s="24" t="s">
        <v>134</v>
      </c>
      <c r="AU489" s="24" t="s">
        <v>84</v>
      </c>
      <c r="AY489" s="24" t="s">
        <v>131</v>
      </c>
      <c r="BE489" s="186">
        <f t="shared" si="4"/>
        <v>0</v>
      </c>
      <c r="BF489" s="186">
        <f t="shared" si="5"/>
        <v>0</v>
      </c>
      <c r="BG489" s="186">
        <f t="shared" si="6"/>
        <v>0</v>
      </c>
      <c r="BH489" s="186">
        <f t="shared" si="7"/>
        <v>0</v>
      </c>
      <c r="BI489" s="186">
        <f t="shared" si="8"/>
        <v>0</v>
      </c>
      <c r="BJ489" s="24" t="s">
        <v>79</v>
      </c>
      <c r="BK489" s="186">
        <f t="shared" si="9"/>
        <v>0</v>
      </c>
      <c r="BL489" s="24" t="s">
        <v>303</v>
      </c>
      <c r="BM489" s="24" t="s">
        <v>555</v>
      </c>
    </row>
    <row r="490" spans="2:65" s="1" customFormat="1" ht="31.5" customHeight="1">
      <c r="B490" s="174"/>
      <c r="C490" s="175" t="s">
        <v>556</v>
      </c>
      <c r="D490" s="175" t="s">
        <v>134</v>
      </c>
      <c r="E490" s="176" t="s">
        <v>557</v>
      </c>
      <c r="F490" s="177" t="s">
        <v>558</v>
      </c>
      <c r="G490" s="178" t="s">
        <v>300</v>
      </c>
      <c r="H490" s="179">
        <v>7</v>
      </c>
      <c r="I490" s="180"/>
      <c r="J490" s="181">
        <f t="shared" si="0"/>
        <v>0</v>
      </c>
      <c r="K490" s="177" t="s">
        <v>5</v>
      </c>
      <c r="L490" s="42"/>
      <c r="M490" s="182" t="s">
        <v>5</v>
      </c>
      <c r="N490" s="183" t="s">
        <v>45</v>
      </c>
      <c r="O490" s="43"/>
      <c r="P490" s="184">
        <f t="shared" si="1"/>
        <v>0</v>
      </c>
      <c r="Q490" s="184">
        <v>0</v>
      </c>
      <c r="R490" s="184">
        <f t="shared" si="2"/>
        <v>0</v>
      </c>
      <c r="S490" s="184">
        <v>0</v>
      </c>
      <c r="T490" s="185">
        <f t="shared" si="3"/>
        <v>0</v>
      </c>
      <c r="AR490" s="24" t="s">
        <v>303</v>
      </c>
      <c r="AT490" s="24" t="s">
        <v>134</v>
      </c>
      <c r="AU490" s="24" t="s">
        <v>84</v>
      </c>
      <c r="AY490" s="24" t="s">
        <v>131</v>
      </c>
      <c r="BE490" s="186">
        <f t="shared" si="4"/>
        <v>0</v>
      </c>
      <c r="BF490" s="186">
        <f t="shared" si="5"/>
        <v>0</v>
      </c>
      <c r="BG490" s="186">
        <f t="shared" si="6"/>
        <v>0</v>
      </c>
      <c r="BH490" s="186">
        <f t="shared" si="7"/>
        <v>0</v>
      </c>
      <c r="BI490" s="186">
        <f t="shared" si="8"/>
        <v>0</v>
      </c>
      <c r="BJ490" s="24" t="s">
        <v>79</v>
      </c>
      <c r="BK490" s="186">
        <f t="shared" si="9"/>
        <v>0</v>
      </c>
      <c r="BL490" s="24" t="s">
        <v>303</v>
      </c>
      <c r="BM490" s="24" t="s">
        <v>559</v>
      </c>
    </row>
    <row r="491" spans="2:65" s="1" customFormat="1" ht="44.25" customHeight="1">
      <c r="B491" s="174"/>
      <c r="C491" s="175" t="s">
        <v>560</v>
      </c>
      <c r="D491" s="175" t="s">
        <v>134</v>
      </c>
      <c r="E491" s="176" t="s">
        <v>561</v>
      </c>
      <c r="F491" s="177" t="s">
        <v>562</v>
      </c>
      <c r="G491" s="178" t="s">
        <v>300</v>
      </c>
      <c r="H491" s="179">
        <v>2</v>
      </c>
      <c r="I491" s="180"/>
      <c r="J491" s="181">
        <f t="shared" si="0"/>
        <v>0</v>
      </c>
      <c r="K491" s="177" t="s">
        <v>5</v>
      </c>
      <c r="L491" s="42"/>
      <c r="M491" s="182" t="s">
        <v>5</v>
      </c>
      <c r="N491" s="183" t="s">
        <v>45</v>
      </c>
      <c r="O491" s="43"/>
      <c r="P491" s="184">
        <f t="shared" si="1"/>
        <v>0</v>
      </c>
      <c r="Q491" s="184">
        <v>0</v>
      </c>
      <c r="R491" s="184">
        <f t="shared" si="2"/>
        <v>0</v>
      </c>
      <c r="S491" s="184">
        <v>0</v>
      </c>
      <c r="T491" s="185">
        <f t="shared" si="3"/>
        <v>0</v>
      </c>
      <c r="AR491" s="24" t="s">
        <v>303</v>
      </c>
      <c r="AT491" s="24" t="s">
        <v>134</v>
      </c>
      <c r="AU491" s="24" t="s">
        <v>84</v>
      </c>
      <c r="AY491" s="24" t="s">
        <v>131</v>
      </c>
      <c r="BE491" s="186">
        <f t="shared" si="4"/>
        <v>0</v>
      </c>
      <c r="BF491" s="186">
        <f t="shared" si="5"/>
        <v>0</v>
      </c>
      <c r="BG491" s="186">
        <f t="shared" si="6"/>
        <v>0</v>
      </c>
      <c r="BH491" s="186">
        <f t="shared" si="7"/>
        <v>0</v>
      </c>
      <c r="BI491" s="186">
        <f t="shared" si="8"/>
        <v>0</v>
      </c>
      <c r="BJ491" s="24" t="s">
        <v>79</v>
      </c>
      <c r="BK491" s="186">
        <f t="shared" si="9"/>
        <v>0</v>
      </c>
      <c r="BL491" s="24" t="s">
        <v>303</v>
      </c>
      <c r="BM491" s="24" t="s">
        <v>563</v>
      </c>
    </row>
    <row r="492" spans="2:65" s="1" customFormat="1" ht="31.5" customHeight="1">
      <c r="B492" s="174"/>
      <c r="C492" s="175" t="s">
        <v>564</v>
      </c>
      <c r="D492" s="175" t="s">
        <v>134</v>
      </c>
      <c r="E492" s="176" t="s">
        <v>565</v>
      </c>
      <c r="F492" s="177" t="s">
        <v>566</v>
      </c>
      <c r="G492" s="178" t="s">
        <v>300</v>
      </c>
      <c r="H492" s="179">
        <v>29</v>
      </c>
      <c r="I492" s="180"/>
      <c r="J492" s="181">
        <f t="shared" si="0"/>
        <v>0</v>
      </c>
      <c r="K492" s="177" t="s">
        <v>5</v>
      </c>
      <c r="L492" s="42"/>
      <c r="M492" s="182" t="s">
        <v>5</v>
      </c>
      <c r="N492" s="183" t="s">
        <v>45</v>
      </c>
      <c r="O492" s="43"/>
      <c r="P492" s="184">
        <f t="shared" si="1"/>
        <v>0</v>
      </c>
      <c r="Q492" s="184">
        <v>0</v>
      </c>
      <c r="R492" s="184">
        <f t="shared" si="2"/>
        <v>0</v>
      </c>
      <c r="S492" s="184">
        <v>0</v>
      </c>
      <c r="T492" s="185">
        <f t="shared" si="3"/>
        <v>0</v>
      </c>
      <c r="AR492" s="24" t="s">
        <v>303</v>
      </c>
      <c r="AT492" s="24" t="s">
        <v>134</v>
      </c>
      <c r="AU492" s="24" t="s">
        <v>84</v>
      </c>
      <c r="AY492" s="24" t="s">
        <v>131</v>
      </c>
      <c r="BE492" s="186">
        <f t="shared" si="4"/>
        <v>0</v>
      </c>
      <c r="BF492" s="186">
        <f t="shared" si="5"/>
        <v>0</v>
      </c>
      <c r="BG492" s="186">
        <f t="shared" si="6"/>
        <v>0</v>
      </c>
      <c r="BH492" s="186">
        <f t="shared" si="7"/>
        <v>0</v>
      </c>
      <c r="BI492" s="186">
        <f t="shared" si="8"/>
        <v>0</v>
      </c>
      <c r="BJ492" s="24" t="s">
        <v>79</v>
      </c>
      <c r="BK492" s="186">
        <f t="shared" si="9"/>
        <v>0</v>
      </c>
      <c r="BL492" s="24" t="s">
        <v>303</v>
      </c>
      <c r="BM492" s="24" t="s">
        <v>567</v>
      </c>
    </row>
    <row r="493" spans="2:65" s="1" customFormat="1" ht="31.5" customHeight="1">
      <c r="B493" s="174"/>
      <c r="C493" s="175" t="s">
        <v>568</v>
      </c>
      <c r="D493" s="175" t="s">
        <v>134</v>
      </c>
      <c r="E493" s="176" t="s">
        <v>569</v>
      </c>
      <c r="F493" s="177" t="s">
        <v>570</v>
      </c>
      <c r="G493" s="178" t="s">
        <v>300</v>
      </c>
      <c r="H493" s="179">
        <v>1</v>
      </c>
      <c r="I493" s="180"/>
      <c r="J493" s="181">
        <f t="shared" si="0"/>
        <v>0</v>
      </c>
      <c r="K493" s="177" t="s">
        <v>5</v>
      </c>
      <c r="L493" s="42"/>
      <c r="M493" s="182" t="s">
        <v>5</v>
      </c>
      <c r="N493" s="183" t="s">
        <v>45</v>
      </c>
      <c r="O493" s="43"/>
      <c r="P493" s="184">
        <f t="shared" si="1"/>
        <v>0</v>
      </c>
      <c r="Q493" s="184">
        <v>0</v>
      </c>
      <c r="R493" s="184">
        <f t="shared" si="2"/>
        <v>0</v>
      </c>
      <c r="S493" s="184">
        <v>0</v>
      </c>
      <c r="T493" s="185">
        <f t="shared" si="3"/>
        <v>0</v>
      </c>
      <c r="AR493" s="24" t="s">
        <v>303</v>
      </c>
      <c r="AT493" s="24" t="s">
        <v>134</v>
      </c>
      <c r="AU493" s="24" t="s">
        <v>84</v>
      </c>
      <c r="AY493" s="24" t="s">
        <v>131</v>
      </c>
      <c r="BE493" s="186">
        <f t="shared" si="4"/>
        <v>0</v>
      </c>
      <c r="BF493" s="186">
        <f t="shared" si="5"/>
        <v>0</v>
      </c>
      <c r="BG493" s="186">
        <f t="shared" si="6"/>
        <v>0</v>
      </c>
      <c r="BH493" s="186">
        <f t="shared" si="7"/>
        <v>0</v>
      </c>
      <c r="BI493" s="186">
        <f t="shared" si="8"/>
        <v>0</v>
      </c>
      <c r="BJ493" s="24" t="s">
        <v>79</v>
      </c>
      <c r="BK493" s="186">
        <f t="shared" si="9"/>
        <v>0</v>
      </c>
      <c r="BL493" s="24" t="s">
        <v>303</v>
      </c>
      <c r="BM493" s="24" t="s">
        <v>571</v>
      </c>
    </row>
    <row r="494" spans="2:65" s="1" customFormat="1" ht="31.5" customHeight="1">
      <c r="B494" s="174"/>
      <c r="C494" s="175" t="s">
        <v>572</v>
      </c>
      <c r="D494" s="175" t="s">
        <v>134</v>
      </c>
      <c r="E494" s="176" t="s">
        <v>573</v>
      </c>
      <c r="F494" s="177" t="s">
        <v>574</v>
      </c>
      <c r="G494" s="178" t="s">
        <v>300</v>
      </c>
      <c r="H494" s="179">
        <v>3</v>
      </c>
      <c r="I494" s="180"/>
      <c r="J494" s="181">
        <f t="shared" si="0"/>
        <v>0</v>
      </c>
      <c r="K494" s="177" t="s">
        <v>5</v>
      </c>
      <c r="L494" s="42"/>
      <c r="M494" s="182" t="s">
        <v>5</v>
      </c>
      <c r="N494" s="183" t="s">
        <v>45</v>
      </c>
      <c r="O494" s="43"/>
      <c r="P494" s="184">
        <f t="shared" si="1"/>
        <v>0</v>
      </c>
      <c r="Q494" s="184">
        <v>0</v>
      </c>
      <c r="R494" s="184">
        <f t="shared" si="2"/>
        <v>0</v>
      </c>
      <c r="S494" s="184">
        <v>0</v>
      </c>
      <c r="T494" s="185">
        <f t="shared" si="3"/>
        <v>0</v>
      </c>
      <c r="AR494" s="24" t="s">
        <v>303</v>
      </c>
      <c r="AT494" s="24" t="s">
        <v>134</v>
      </c>
      <c r="AU494" s="24" t="s">
        <v>84</v>
      </c>
      <c r="AY494" s="24" t="s">
        <v>131</v>
      </c>
      <c r="BE494" s="186">
        <f t="shared" si="4"/>
        <v>0</v>
      </c>
      <c r="BF494" s="186">
        <f t="shared" si="5"/>
        <v>0</v>
      </c>
      <c r="BG494" s="186">
        <f t="shared" si="6"/>
        <v>0</v>
      </c>
      <c r="BH494" s="186">
        <f t="shared" si="7"/>
        <v>0</v>
      </c>
      <c r="BI494" s="186">
        <f t="shared" si="8"/>
        <v>0</v>
      </c>
      <c r="BJ494" s="24" t="s">
        <v>79</v>
      </c>
      <c r="BK494" s="186">
        <f t="shared" si="9"/>
        <v>0</v>
      </c>
      <c r="BL494" s="24" t="s">
        <v>303</v>
      </c>
      <c r="BM494" s="24" t="s">
        <v>575</v>
      </c>
    </row>
    <row r="495" spans="2:65" s="1" customFormat="1" ht="22.5" customHeight="1">
      <c r="B495" s="174"/>
      <c r="C495" s="175" t="s">
        <v>576</v>
      </c>
      <c r="D495" s="175" t="s">
        <v>134</v>
      </c>
      <c r="E495" s="176" t="s">
        <v>577</v>
      </c>
      <c r="F495" s="177" t="s">
        <v>578</v>
      </c>
      <c r="G495" s="178" t="s">
        <v>473</v>
      </c>
      <c r="H495" s="238"/>
      <c r="I495" s="180"/>
      <c r="J495" s="181">
        <f t="shared" si="0"/>
        <v>0</v>
      </c>
      <c r="K495" s="177" t="s">
        <v>138</v>
      </c>
      <c r="L495" s="42"/>
      <c r="M495" s="182" t="s">
        <v>5</v>
      </c>
      <c r="N495" s="183" t="s">
        <v>45</v>
      </c>
      <c r="O495" s="43"/>
      <c r="P495" s="184">
        <f t="shared" si="1"/>
        <v>0</v>
      </c>
      <c r="Q495" s="184">
        <v>0</v>
      </c>
      <c r="R495" s="184">
        <f t="shared" si="2"/>
        <v>0</v>
      </c>
      <c r="S495" s="184">
        <v>0</v>
      </c>
      <c r="T495" s="185">
        <f t="shared" si="3"/>
        <v>0</v>
      </c>
      <c r="AR495" s="24" t="s">
        <v>303</v>
      </c>
      <c r="AT495" s="24" t="s">
        <v>134</v>
      </c>
      <c r="AU495" s="24" t="s">
        <v>84</v>
      </c>
      <c r="AY495" s="24" t="s">
        <v>131</v>
      </c>
      <c r="BE495" s="186">
        <f t="shared" si="4"/>
        <v>0</v>
      </c>
      <c r="BF495" s="186">
        <f t="shared" si="5"/>
        <v>0</v>
      </c>
      <c r="BG495" s="186">
        <f t="shared" si="6"/>
        <v>0</v>
      </c>
      <c r="BH495" s="186">
        <f t="shared" si="7"/>
        <v>0</v>
      </c>
      <c r="BI495" s="186">
        <f t="shared" si="8"/>
        <v>0</v>
      </c>
      <c r="BJ495" s="24" t="s">
        <v>79</v>
      </c>
      <c r="BK495" s="186">
        <f t="shared" si="9"/>
        <v>0</v>
      </c>
      <c r="BL495" s="24" t="s">
        <v>303</v>
      </c>
      <c r="BM495" s="24" t="s">
        <v>579</v>
      </c>
    </row>
    <row r="496" spans="2:65" s="10" customFormat="1" ht="29.85" customHeight="1">
      <c r="B496" s="160"/>
      <c r="D496" s="171" t="s">
        <v>73</v>
      </c>
      <c r="E496" s="172" t="s">
        <v>580</v>
      </c>
      <c r="F496" s="172" t="s">
        <v>581</v>
      </c>
      <c r="I496" s="163"/>
      <c r="J496" s="173">
        <f>BK496</f>
        <v>0</v>
      </c>
      <c r="L496" s="160"/>
      <c r="M496" s="165"/>
      <c r="N496" s="166"/>
      <c r="O496" s="166"/>
      <c r="P496" s="167">
        <f>SUM(P497:P533)</f>
        <v>0</v>
      </c>
      <c r="Q496" s="166"/>
      <c r="R496" s="167">
        <f>SUM(R497:R533)</f>
        <v>0.68777294999999994</v>
      </c>
      <c r="S496" s="166"/>
      <c r="T496" s="168">
        <f>SUM(T497:T533)</f>
        <v>0</v>
      </c>
      <c r="AR496" s="161" t="s">
        <v>84</v>
      </c>
      <c r="AT496" s="169" t="s">
        <v>73</v>
      </c>
      <c r="AU496" s="169" t="s">
        <v>79</v>
      </c>
      <c r="AY496" s="161" t="s">
        <v>131</v>
      </c>
      <c r="BK496" s="170">
        <f>SUM(BK497:BK533)</f>
        <v>0</v>
      </c>
    </row>
    <row r="497" spans="2:65" s="1" customFormat="1" ht="31.5" customHeight="1">
      <c r="B497" s="174"/>
      <c r="C497" s="175" t="s">
        <v>582</v>
      </c>
      <c r="D497" s="175" t="s">
        <v>134</v>
      </c>
      <c r="E497" s="176" t="s">
        <v>583</v>
      </c>
      <c r="F497" s="177" t="s">
        <v>584</v>
      </c>
      <c r="G497" s="178" t="s">
        <v>151</v>
      </c>
      <c r="H497" s="179">
        <v>20.95</v>
      </c>
      <c r="I497" s="180"/>
      <c r="J497" s="181">
        <f>ROUND(I497*H497,2)</f>
        <v>0</v>
      </c>
      <c r="K497" s="177" t="s">
        <v>138</v>
      </c>
      <c r="L497" s="42"/>
      <c r="M497" s="182" t="s">
        <v>5</v>
      </c>
      <c r="N497" s="183" t="s">
        <v>45</v>
      </c>
      <c r="O497" s="43"/>
      <c r="P497" s="184">
        <f>O497*H497</f>
        <v>0</v>
      </c>
      <c r="Q497" s="184">
        <v>3.9199999999999999E-3</v>
      </c>
      <c r="R497" s="184">
        <f>Q497*H497</f>
        <v>8.2123999999999989E-2</v>
      </c>
      <c r="S497" s="184">
        <v>0</v>
      </c>
      <c r="T497" s="185">
        <f>S497*H497</f>
        <v>0</v>
      </c>
      <c r="AR497" s="24" t="s">
        <v>303</v>
      </c>
      <c r="AT497" s="24" t="s">
        <v>134</v>
      </c>
      <c r="AU497" s="24" t="s">
        <v>84</v>
      </c>
      <c r="AY497" s="24" t="s">
        <v>131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24" t="s">
        <v>79</v>
      </c>
      <c r="BK497" s="186">
        <f>ROUND(I497*H497,2)</f>
        <v>0</v>
      </c>
      <c r="BL497" s="24" t="s">
        <v>303</v>
      </c>
      <c r="BM497" s="24" t="s">
        <v>585</v>
      </c>
    </row>
    <row r="498" spans="2:65" s="11" customFormat="1">
      <c r="B498" s="187"/>
      <c r="D498" s="207" t="s">
        <v>141</v>
      </c>
      <c r="E498" s="196" t="s">
        <v>5</v>
      </c>
      <c r="F498" s="208" t="s">
        <v>330</v>
      </c>
      <c r="H498" s="209">
        <v>2.59</v>
      </c>
      <c r="I498" s="192"/>
      <c r="L498" s="187"/>
      <c r="M498" s="193"/>
      <c r="N498" s="194"/>
      <c r="O498" s="194"/>
      <c r="P498" s="194"/>
      <c r="Q498" s="194"/>
      <c r="R498" s="194"/>
      <c r="S498" s="194"/>
      <c r="T498" s="195"/>
      <c r="AT498" s="196" t="s">
        <v>141</v>
      </c>
      <c r="AU498" s="196" t="s">
        <v>84</v>
      </c>
      <c r="AV498" s="11" t="s">
        <v>84</v>
      </c>
      <c r="AW498" s="11" t="s">
        <v>38</v>
      </c>
      <c r="AX498" s="11" t="s">
        <v>74</v>
      </c>
      <c r="AY498" s="196" t="s">
        <v>131</v>
      </c>
    </row>
    <row r="499" spans="2:65" s="11" customFormat="1">
      <c r="B499" s="187"/>
      <c r="D499" s="207" t="s">
        <v>141</v>
      </c>
      <c r="E499" s="196" t="s">
        <v>5</v>
      </c>
      <c r="F499" s="208" t="s">
        <v>183</v>
      </c>
      <c r="H499" s="209">
        <v>15.68</v>
      </c>
      <c r="I499" s="192"/>
      <c r="L499" s="187"/>
      <c r="M499" s="193"/>
      <c r="N499" s="194"/>
      <c r="O499" s="194"/>
      <c r="P499" s="194"/>
      <c r="Q499" s="194"/>
      <c r="R499" s="194"/>
      <c r="S499" s="194"/>
      <c r="T499" s="195"/>
      <c r="AT499" s="196" t="s">
        <v>141</v>
      </c>
      <c r="AU499" s="196" t="s">
        <v>84</v>
      </c>
      <c r="AV499" s="11" t="s">
        <v>84</v>
      </c>
      <c r="AW499" s="11" t="s">
        <v>38</v>
      </c>
      <c r="AX499" s="11" t="s">
        <v>74</v>
      </c>
      <c r="AY499" s="196" t="s">
        <v>131</v>
      </c>
    </row>
    <row r="500" spans="2:65" s="11" customFormat="1">
      <c r="B500" s="187"/>
      <c r="D500" s="207" t="s">
        <v>141</v>
      </c>
      <c r="E500" s="196" t="s">
        <v>5</v>
      </c>
      <c r="F500" s="208" t="s">
        <v>332</v>
      </c>
      <c r="H500" s="209">
        <v>2.68</v>
      </c>
      <c r="I500" s="192"/>
      <c r="L500" s="187"/>
      <c r="M500" s="193"/>
      <c r="N500" s="194"/>
      <c r="O500" s="194"/>
      <c r="P500" s="194"/>
      <c r="Q500" s="194"/>
      <c r="R500" s="194"/>
      <c r="S500" s="194"/>
      <c r="T500" s="195"/>
      <c r="AT500" s="196" t="s">
        <v>141</v>
      </c>
      <c r="AU500" s="196" t="s">
        <v>84</v>
      </c>
      <c r="AV500" s="11" t="s">
        <v>84</v>
      </c>
      <c r="AW500" s="11" t="s">
        <v>38</v>
      </c>
      <c r="AX500" s="11" t="s">
        <v>74</v>
      </c>
      <c r="AY500" s="196" t="s">
        <v>131</v>
      </c>
    </row>
    <row r="501" spans="2:65" s="12" customFormat="1">
      <c r="B501" s="210"/>
      <c r="D501" s="188" t="s">
        <v>141</v>
      </c>
      <c r="E501" s="211" t="s">
        <v>5</v>
      </c>
      <c r="F501" s="212" t="s">
        <v>155</v>
      </c>
      <c r="H501" s="213">
        <v>20.95</v>
      </c>
      <c r="I501" s="214"/>
      <c r="L501" s="210"/>
      <c r="M501" s="215"/>
      <c r="N501" s="216"/>
      <c r="O501" s="216"/>
      <c r="P501" s="216"/>
      <c r="Q501" s="216"/>
      <c r="R501" s="216"/>
      <c r="S501" s="216"/>
      <c r="T501" s="217"/>
      <c r="AT501" s="218" t="s">
        <v>141</v>
      </c>
      <c r="AU501" s="218" t="s">
        <v>84</v>
      </c>
      <c r="AV501" s="12" t="s">
        <v>139</v>
      </c>
      <c r="AW501" s="12" t="s">
        <v>38</v>
      </c>
      <c r="AX501" s="12" t="s">
        <v>79</v>
      </c>
      <c r="AY501" s="218" t="s">
        <v>131</v>
      </c>
    </row>
    <row r="502" spans="2:65" s="1" customFormat="1" ht="22.5" customHeight="1">
      <c r="B502" s="174"/>
      <c r="C502" s="197" t="s">
        <v>586</v>
      </c>
      <c r="D502" s="197" t="s">
        <v>143</v>
      </c>
      <c r="E502" s="198" t="s">
        <v>587</v>
      </c>
      <c r="F502" s="199" t="s">
        <v>588</v>
      </c>
      <c r="G502" s="200" t="s">
        <v>151</v>
      </c>
      <c r="H502" s="201">
        <v>23.045000000000002</v>
      </c>
      <c r="I502" s="202"/>
      <c r="J502" s="203">
        <f>ROUND(I502*H502,2)</f>
        <v>0</v>
      </c>
      <c r="K502" s="199" t="s">
        <v>5</v>
      </c>
      <c r="L502" s="204"/>
      <c r="M502" s="205" t="s">
        <v>5</v>
      </c>
      <c r="N502" s="206" t="s">
        <v>45</v>
      </c>
      <c r="O502" s="43"/>
      <c r="P502" s="184">
        <f>O502*H502</f>
        <v>0</v>
      </c>
      <c r="Q502" s="184">
        <v>1.9199999999999998E-2</v>
      </c>
      <c r="R502" s="184">
        <f>Q502*H502</f>
        <v>0.44246399999999997</v>
      </c>
      <c r="S502" s="184">
        <v>0</v>
      </c>
      <c r="T502" s="185">
        <f>S502*H502</f>
        <v>0</v>
      </c>
      <c r="AR502" s="24" t="s">
        <v>387</v>
      </c>
      <c r="AT502" s="24" t="s">
        <v>143</v>
      </c>
      <c r="AU502" s="24" t="s">
        <v>84</v>
      </c>
      <c r="AY502" s="24" t="s">
        <v>131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24" t="s">
        <v>79</v>
      </c>
      <c r="BK502" s="186">
        <f>ROUND(I502*H502,2)</f>
        <v>0</v>
      </c>
      <c r="BL502" s="24" t="s">
        <v>303</v>
      </c>
      <c r="BM502" s="24" t="s">
        <v>589</v>
      </c>
    </row>
    <row r="503" spans="2:65" s="11" customFormat="1">
      <c r="B503" s="187"/>
      <c r="D503" s="188" t="s">
        <v>141</v>
      </c>
      <c r="F503" s="190" t="s">
        <v>590</v>
      </c>
      <c r="H503" s="191">
        <v>23.045000000000002</v>
      </c>
      <c r="I503" s="192"/>
      <c r="L503" s="187"/>
      <c r="M503" s="193"/>
      <c r="N503" s="194"/>
      <c r="O503" s="194"/>
      <c r="P503" s="194"/>
      <c r="Q503" s="194"/>
      <c r="R503" s="194"/>
      <c r="S503" s="194"/>
      <c r="T503" s="195"/>
      <c r="AT503" s="196" t="s">
        <v>141</v>
      </c>
      <c r="AU503" s="196" t="s">
        <v>84</v>
      </c>
      <c r="AV503" s="11" t="s">
        <v>84</v>
      </c>
      <c r="AW503" s="11" t="s">
        <v>6</v>
      </c>
      <c r="AX503" s="11" t="s">
        <v>79</v>
      </c>
      <c r="AY503" s="196" t="s">
        <v>131</v>
      </c>
    </row>
    <row r="504" spans="2:65" s="1" customFormat="1" ht="22.5" customHeight="1">
      <c r="B504" s="174"/>
      <c r="C504" s="175" t="s">
        <v>591</v>
      </c>
      <c r="D504" s="175" t="s">
        <v>134</v>
      </c>
      <c r="E504" s="176" t="s">
        <v>592</v>
      </c>
      <c r="F504" s="177" t="s">
        <v>593</v>
      </c>
      <c r="G504" s="178" t="s">
        <v>163</v>
      </c>
      <c r="H504" s="179">
        <v>32.255000000000003</v>
      </c>
      <c r="I504" s="180"/>
      <c r="J504" s="181">
        <f>ROUND(I504*H504,2)</f>
        <v>0</v>
      </c>
      <c r="K504" s="177" t="s">
        <v>5</v>
      </c>
      <c r="L504" s="42"/>
      <c r="M504" s="182" t="s">
        <v>5</v>
      </c>
      <c r="N504" s="183" t="s">
        <v>45</v>
      </c>
      <c r="O504" s="43"/>
      <c r="P504" s="184">
        <f>O504*H504</f>
        <v>0</v>
      </c>
      <c r="Q504" s="184">
        <v>3.0000000000000001E-5</v>
      </c>
      <c r="R504" s="184">
        <f>Q504*H504</f>
        <v>9.6765000000000013E-4</v>
      </c>
      <c r="S504" s="184">
        <v>0</v>
      </c>
      <c r="T504" s="185">
        <f>S504*H504</f>
        <v>0</v>
      </c>
      <c r="AR504" s="24" t="s">
        <v>303</v>
      </c>
      <c r="AT504" s="24" t="s">
        <v>134</v>
      </c>
      <c r="AU504" s="24" t="s">
        <v>84</v>
      </c>
      <c r="AY504" s="24" t="s">
        <v>131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24" t="s">
        <v>79</v>
      </c>
      <c r="BK504" s="186">
        <f>ROUND(I504*H504,2)</f>
        <v>0</v>
      </c>
      <c r="BL504" s="24" t="s">
        <v>303</v>
      </c>
      <c r="BM504" s="24" t="s">
        <v>594</v>
      </c>
    </row>
    <row r="505" spans="2:65" s="11" customFormat="1">
      <c r="B505" s="187"/>
      <c r="D505" s="207" t="s">
        <v>141</v>
      </c>
      <c r="E505" s="196" t="s">
        <v>5</v>
      </c>
      <c r="F505" s="208" t="s">
        <v>595</v>
      </c>
      <c r="H505" s="209">
        <v>3.8250000000000002</v>
      </c>
      <c r="I505" s="192"/>
      <c r="L505" s="187"/>
      <c r="M505" s="193"/>
      <c r="N505" s="194"/>
      <c r="O505" s="194"/>
      <c r="P505" s="194"/>
      <c r="Q505" s="194"/>
      <c r="R505" s="194"/>
      <c r="S505" s="194"/>
      <c r="T505" s="195"/>
      <c r="AT505" s="196" t="s">
        <v>141</v>
      </c>
      <c r="AU505" s="196" t="s">
        <v>84</v>
      </c>
      <c r="AV505" s="11" t="s">
        <v>84</v>
      </c>
      <c r="AW505" s="11" t="s">
        <v>38</v>
      </c>
      <c r="AX505" s="11" t="s">
        <v>74</v>
      </c>
      <c r="AY505" s="196" t="s">
        <v>131</v>
      </c>
    </row>
    <row r="506" spans="2:65" s="11" customFormat="1">
      <c r="B506" s="187"/>
      <c r="D506" s="207" t="s">
        <v>141</v>
      </c>
      <c r="E506" s="196" t="s">
        <v>5</v>
      </c>
      <c r="F506" s="208" t="s">
        <v>596</v>
      </c>
      <c r="H506" s="209">
        <v>4.12</v>
      </c>
      <c r="I506" s="192"/>
      <c r="L506" s="187"/>
      <c r="M506" s="193"/>
      <c r="N506" s="194"/>
      <c r="O506" s="194"/>
      <c r="P506" s="194"/>
      <c r="Q506" s="194"/>
      <c r="R506" s="194"/>
      <c r="S506" s="194"/>
      <c r="T506" s="195"/>
      <c r="AT506" s="196" t="s">
        <v>141</v>
      </c>
      <c r="AU506" s="196" t="s">
        <v>84</v>
      </c>
      <c r="AV506" s="11" t="s">
        <v>84</v>
      </c>
      <c r="AW506" s="11" t="s">
        <v>38</v>
      </c>
      <c r="AX506" s="11" t="s">
        <v>74</v>
      </c>
      <c r="AY506" s="196" t="s">
        <v>131</v>
      </c>
    </row>
    <row r="507" spans="2:65" s="11" customFormat="1">
      <c r="B507" s="187"/>
      <c r="D507" s="207" t="s">
        <v>141</v>
      </c>
      <c r="E507" s="196" t="s">
        <v>5</v>
      </c>
      <c r="F507" s="208" t="s">
        <v>597</v>
      </c>
      <c r="H507" s="209">
        <v>3.67</v>
      </c>
      <c r="I507" s="192"/>
      <c r="L507" s="187"/>
      <c r="M507" s="193"/>
      <c r="N507" s="194"/>
      <c r="O507" s="194"/>
      <c r="P507" s="194"/>
      <c r="Q507" s="194"/>
      <c r="R507" s="194"/>
      <c r="S507" s="194"/>
      <c r="T507" s="195"/>
      <c r="AT507" s="196" t="s">
        <v>141</v>
      </c>
      <c r="AU507" s="196" t="s">
        <v>84</v>
      </c>
      <c r="AV507" s="11" t="s">
        <v>84</v>
      </c>
      <c r="AW507" s="11" t="s">
        <v>38</v>
      </c>
      <c r="AX507" s="11" t="s">
        <v>74</v>
      </c>
      <c r="AY507" s="196" t="s">
        <v>131</v>
      </c>
    </row>
    <row r="508" spans="2:65" s="11" customFormat="1">
      <c r="B508" s="187"/>
      <c r="D508" s="207" t="s">
        <v>141</v>
      </c>
      <c r="E508" s="196" t="s">
        <v>5</v>
      </c>
      <c r="F508" s="208" t="s">
        <v>598</v>
      </c>
      <c r="H508" s="209">
        <v>4.32</v>
      </c>
      <c r="I508" s="192"/>
      <c r="L508" s="187"/>
      <c r="M508" s="193"/>
      <c r="N508" s="194"/>
      <c r="O508" s="194"/>
      <c r="P508" s="194"/>
      <c r="Q508" s="194"/>
      <c r="R508" s="194"/>
      <c r="S508" s="194"/>
      <c r="T508" s="195"/>
      <c r="AT508" s="196" t="s">
        <v>141</v>
      </c>
      <c r="AU508" s="196" t="s">
        <v>84</v>
      </c>
      <c r="AV508" s="11" t="s">
        <v>84</v>
      </c>
      <c r="AW508" s="11" t="s">
        <v>38</v>
      </c>
      <c r="AX508" s="11" t="s">
        <v>74</v>
      </c>
      <c r="AY508" s="196" t="s">
        <v>131</v>
      </c>
    </row>
    <row r="509" spans="2:65" s="11" customFormat="1">
      <c r="B509" s="187"/>
      <c r="D509" s="207" t="s">
        <v>141</v>
      </c>
      <c r="E509" s="196" t="s">
        <v>5</v>
      </c>
      <c r="F509" s="208" t="s">
        <v>599</v>
      </c>
      <c r="H509" s="209">
        <v>16.32</v>
      </c>
      <c r="I509" s="192"/>
      <c r="L509" s="187"/>
      <c r="M509" s="193"/>
      <c r="N509" s="194"/>
      <c r="O509" s="194"/>
      <c r="P509" s="194"/>
      <c r="Q509" s="194"/>
      <c r="R509" s="194"/>
      <c r="S509" s="194"/>
      <c r="T509" s="195"/>
      <c r="AT509" s="196" t="s">
        <v>141</v>
      </c>
      <c r="AU509" s="196" t="s">
        <v>84</v>
      </c>
      <c r="AV509" s="11" t="s">
        <v>84</v>
      </c>
      <c r="AW509" s="11" t="s">
        <v>38</v>
      </c>
      <c r="AX509" s="11" t="s">
        <v>74</v>
      </c>
      <c r="AY509" s="196" t="s">
        <v>131</v>
      </c>
    </row>
    <row r="510" spans="2:65" s="12" customFormat="1">
      <c r="B510" s="210"/>
      <c r="D510" s="188" t="s">
        <v>141</v>
      </c>
      <c r="E510" s="211" t="s">
        <v>5</v>
      </c>
      <c r="F510" s="212" t="s">
        <v>155</v>
      </c>
      <c r="H510" s="213">
        <v>32.255000000000003</v>
      </c>
      <c r="I510" s="214"/>
      <c r="L510" s="210"/>
      <c r="M510" s="215"/>
      <c r="N510" s="216"/>
      <c r="O510" s="216"/>
      <c r="P510" s="216"/>
      <c r="Q510" s="216"/>
      <c r="R510" s="216"/>
      <c r="S510" s="216"/>
      <c r="T510" s="217"/>
      <c r="AT510" s="218" t="s">
        <v>141</v>
      </c>
      <c r="AU510" s="218" t="s">
        <v>84</v>
      </c>
      <c r="AV510" s="12" t="s">
        <v>139</v>
      </c>
      <c r="AW510" s="12" t="s">
        <v>38</v>
      </c>
      <c r="AX510" s="12" t="s">
        <v>79</v>
      </c>
      <c r="AY510" s="218" t="s">
        <v>131</v>
      </c>
    </row>
    <row r="511" spans="2:65" s="1" customFormat="1" ht="22.5" customHeight="1">
      <c r="B511" s="174"/>
      <c r="C511" s="175" t="s">
        <v>600</v>
      </c>
      <c r="D511" s="175" t="s">
        <v>134</v>
      </c>
      <c r="E511" s="176" t="s">
        <v>601</v>
      </c>
      <c r="F511" s="177" t="s">
        <v>602</v>
      </c>
      <c r="G511" s="178" t="s">
        <v>151</v>
      </c>
      <c r="H511" s="179">
        <v>5.27</v>
      </c>
      <c r="I511" s="180"/>
      <c r="J511" s="181">
        <f>ROUND(I511*H511,2)</f>
        <v>0</v>
      </c>
      <c r="K511" s="177" t="s">
        <v>138</v>
      </c>
      <c r="L511" s="42"/>
      <c r="M511" s="182" t="s">
        <v>5</v>
      </c>
      <c r="N511" s="183" t="s">
        <v>45</v>
      </c>
      <c r="O511" s="43"/>
      <c r="P511" s="184">
        <f>O511*H511</f>
        <v>0</v>
      </c>
      <c r="Q511" s="184">
        <v>0</v>
      </c>
      <c r="R511" s="184">
        <f>Q511*H511</f>
        <v>0</v>
      </c>
      <c r="S511" s="184">
        <v>0</v>
      </c>
      <c r="T511" s="185">
        <f>S511*H511</f>
        <v>0</v>
      </c>
      <c r="AR511" s="24" t="s">
        <v>303</v>
      </c>
      <c r="AT511" s="24" t="s">
        <v>134</v>
      </c>
      <c r="AU511" s="24" t="s">
        <v>84</v>
      </c>
      <c r="AY511" s="24" t="s">
        <v>131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24" t="s">
        <v>79</v>
      </c>
      <c r="BK511" s="186">
        <f>ROUND(I511*H511,2)</f>
        <v>0</v>
      </c>
      <c r="BL511" s="24" t="s">
        <v>303</v>
      </c>
      <c r="BM511" s="24" t="s">
        <v>603</v>
      </c>
    </row>
    <row r="512" spans="2:65" s="11" customFormat="1">
      <c r="B512" s="187"/>
      <c r="D512" s="207" t="s">
        <v>141</v>
      </c>
      <c r="E512" s="196" t="s">
        <v>5</v>
      </c>
      <c r="F512" s="208" t="s">
        <v>330</v>
      </c>
      <c r="H512" s="209">
        <v>2.59</v>
      </c>
      <c r="I512" s="192"/>
      <c r="L512" s="187"/>
      <c r="M512" s="193"/>
      <c r="N512" s="194"/>
      <c r="O512" s="194"/>
      <c r="P512" s="194"/>
      <c r="Q512" s="194"/>
      <c r="R512" s="194"/>
      <c r="S512" s="194"/>
      <c r="T512" s="195"/>
      <c r="AT512" s="196" t="s">
        <v>141</v>
      </c>
      <c r="AU512" s="196" t="s">
        <v>84</v>
      </c>
      <c r="AV512" s="11" t="s">
        <v>84</v>
      </c>
      <c r="AW512" s="11" t="s">
        <v>38</v>
      </c>
      <c r="AX512" s="11" t="s">
        <v>74</v>
      </c>
      <c r="AY512" s="196" t="s">
        <v>131</v>
      </c>
    </row>
    <row r="513" spans="2:65" s="11" customFormat="1">
      <c r="B513" s="187"/>
      <c r="D513" s="207" t="s">
        <v>141</v>
      </c>
      <c r="E513" s="196" t="s">
        <v>5</v>
      </c>
      <c r="F513" s="208" t="s">
        <v>332</v>
      </c>
      <c r="H513" s="209">
        <v>2.68</v>
      </c>
      <c r="I513" s="192"/>
      <c r="L513" s="187"/>
      <c r="M513" s="193"/>
      <c r="N513" s="194"/>
      <c r="O513" s="194"/>
      <c r="P513" s="194"/>
      <c r="Q513" s="194"/>
      <c r="R513" s="194"/>
      <c r="S513" s="194"/>
      <c r="T513" s="195"/>
      <c r="AT513" s="196" t="s">
        <v>141</v>
      </c>
      <c r="AU513" s="196" t="s">
        <v>84</v>
      </c>
      <c r="AV513" s="11" t="s">
        <v>84</v>
      </c>
      <c r="AW513" s="11" t="s">
        <v>38</v>
      </c>
      <c r="AX513" s="11" t="s">
        <v>74</v>
      </c>
      <c r="AY513" s="196" t="s">
        <v>131</v>
      </c>
    </row>
    <row r="514" spans="2:65" s="12" customFormat="1">
      <c r="B514" s="210"/>
      <c r="D514" s="188" t="s">
        <v>141</v>
      </c>
      <c r="E514" s="211" t="s">
        <v>5</v>
      </c>
      <c r="F514" s="212" t="s">
        <v>155</v>
      </c>
      <c r="H514" s="213">
        <v>5.27</v>
      </c>
      <c r="I514" s="214"/>
      <c r="L514" s="210"/>
      <c r="M514" s="215"/>
      <c r="N514" s="216"/>
      <c r="O514" s="216"/>
      <c r="P514" s="216"/>
      <c r="Q514" s="216"/>
      <c r="R514" s="216"/>
      <c r="S514" s="216"/>
      <c r="T514" s="217"/>
      <c r="AT514" s="218" t="s">
        <v>141</v>
      </c>
      <c r="AU514" s="218" t="s">
        <v>84</v>
      </c>
      <c r="AV514" s="12" t="s">
        <v>139</v>
      </c>
      <c r="AW514" s="12" t="s">
        <v>38</v>
      </c>
      <c r="AX514" s="12" t="s">
        <v>79</v>
      </c>
      <c r="AY514" s="218" t="s">
        <v>131</v>
      </c>
    </row>
    <row r="515" spans="2:65" s="1" customFormat="1" ht="31.5" customHeight="1">
      <c r="B515" s="174"/>
      <c r="C515" s="175" t="s">
        <v>604</v>
      </c>
      <c r="D515" s="175" t="s">
        <v>134</v>
      </c>
      <c r="E515" s="176" t="s">
        <v>605</v>
      </c>
      <c r="F515" s="177" t="s">
        <v>606</v>
      </c>
      <c r="G515" s="178" t="s">
        <v>163</v>
      </c>
      <c r="H515" s="179">
        <v>5.31</v>
      </c>
      <c r="I515" s="180"/>
      <c r="J515" s="181">
        <f>ROUND(I515*H515,2)</f>
        <v>0</v>
      </c>
      <c r="K515" s="177" t="s">
        <v>5</v>
      </c>
      <c r="L515" s="42"/>
      <c r="M515" s="182" t="s">
        <v>5</v>
      </c>
      <c r="N515" s="183" t="s">
        <v>45</v>
      </c>
      <c r="O515" s="43"/>
      <c r="P515" s="184">
        <f>O515*H515</f>
        <v>0</v>
      </c>
      <c r="Q515" s="184">
        <v>9.7999999999999997E-4</v>
      </c>
      <c r="R515" s="184">
        <f>Q515*H515</f>
        <v>5.2037999999999997E-3</v>
      </c>
      <c r="S515" s="184">
        <v>0</v>
      </c>
      <c r="T515" s="185">
        <f>S515*H515</f>
        <v>0</v>
      </c>
      <c r="AR515" s="24" t="s">
        <v>303</v>
      </c>
      <c r="AT515" s="24" t="s">
        <v>134</v>
      </c>
      <c r="AU515" s="24" t="s">
        <v>84</v>
      </c>
      <c r="AY515" s="24" t="s">
        <v>131</v>
      </c>
      <c r="BE515" s="186">
        <f>IF(N515="základní",J515,0)</f>
        <v>0</v>
      </c>
      <c r="BF515" s="186">
        <f>IF(N515="snížená",J515,0)</f>
        <v>0</v>
      </c>
      <c r="BG515" s="186">
        <f>IF(N515="zákl. přenesená",J515,0)</f>
        <v>0</v>
      </c>
      <c r="BH515" s="186">
        <f>IF(N515="sníž. přenesená",J515,0)</f>
        <v>0</v>
      </c>
      <c r="BI515" s="186">
        <f>IF(N515="nulová",J515,0)</f>
        <v>0</v>
      </c>
      <c r="BJ515" s="24" t="s">
        <v>79</v>
      </c>
      <c r="BK515" s="186">
        <f>ROUND(I515*H515,2)</f>
        <v>0</v>
      </c>
      <c r="BL515" s="24" t="s">
        <v>303</v>
      </c>
      <c r="BM515" s="24" t="s">
        <v>607</v>
      </c>
    </row>
    <row r="516" spans="2:65" s="11" customFormat="1">
      <c r="B516" s="187"/>
      <c r="D516" s="207" t="s">
        <v>141</v>
      </c>
      <c r="E516" s="196" t="s">
        <v>5</v>
      </c>
      <c r="F516" s="208" t="s">
        <v>608</v>
      </c>
      <c r="H516" s="209">
        <v>0.85</v>
      </c>
      <c r="I516" s="192"/>
      <c r="L516" s="187"/>
      <c r="M516" s="193"/>
      <c r="N516" s="194"/>
      <c r="O516" s="194"/>
      <c r="P516" s="194"/>
      <c r="Q516" s="194"/>
      <c r="R516" s="194"/>
      <c r="S516" s="194"/>
      <c r="T516" s="195"/>
      <c r="AT516" s="196" t="s">
        <v>141</v>
      </c>
      <c r="AU516" s="196" t="s">
        <v>84</v>
      </c>
      <c r="AV516" s="11" t="s">
        <v>84</v>
      </c>
      <c r="AW516" s="11" t="s">
        <v>38</v>
      </c>
      <c r="AX516" s="11" t="s">
        <v>74</v>
      </c>
      <c r="AY516" s="196" t="s">
        <v>131</v>
      </c>
    </row>
    <row r="517" spans="2:65" s="11" customFormat="1">
      <c r="B517" s="187"/>
      <c r="D517" s="207" t="s">
        <v>141</v>
      </c>
      <c r="E517" s="196" t="s">
        <v>5</v>
      </c>
      <c r="F517" s="208" t="s">
        <v>609</v>
      </c>
      <c r="H517" s="209">
        <v>0.82</v>
      </c>
      <c r="I517" s="192"/>
      <c r="L517" s="187"/>
      <c r="M517" s="193"/>
      <c r="N517" s="194"/>
      <c r="O517" s="194"/>
      <c r="P517" s="194"/>
      <c r="Q517" s="194"/>
      <c r="R517" s="194"/>
      <c r="S517" s="194"/>
      <c r="T517" s="195"/>
      <c r="AT517" s="196" t="s">
        <v>141</v>
      </c>
      <c r="AU517" s="196" t="s">
        <v>84</v>
      </c>
      <c r="AV517" s="11" t="s">
        <v>84</v>
      </c>
      <c r="AW517" s="11" t="s">
        <v>38</v>
      </c>
      <c r="AX517" s="11" t="s">
        <v>74</v>
      </c>
      <c r="AY517" s="196" t="s">
        <v>131</v>
      </c>
    </row>
    <row r="518" spans="2:65" s="11" customFormat="1">
      <c r="B518" s="187"/>
      <c r="D518" s="207" t="s">
        <v>141</v>
      </c>
      <c r="E518" s="196" t="s">
        <v>5</v>
      </c>
      <c r="F518" s="208" t="s">
        <v>610</v>
      </c>
      <c r="H518" s="209">
        <v>3.64</v>
      </c>
      <c r="I518" s="192"/>
      <c r="L518" s="187"/>
      <c r="M518" s="193"/>
      <c r="N518" s="194"/>
      <c r="O518" s="194"/>
      <c r="P518" s="194"/>
      <c r="Q518" s="194"/>
      <c r="R518" s="194"/>
      <c r="S518" s="194"/>
      <c r="T518" s="195"/>
      <c r="AT518" s="196" t="s">
        <v>141</v>
      </c>
      <c r="AU518" s="196" t="s">
        <v>84</v>
      </c>
      <c r="AV518" s="11" t="s">
        <v>84</v>
      </c>
      <c r="AW518" s="11" t="s">
        <v>38</v>
      </c>
      <c r="AX518" s="11" t="s">
        <v>74</v>
      </c>
      <c r="AY518" s="196" t="s">
        <v>131</v>
      </c>
    </row>
    <row r="519" spans="2:65" s="12" customFormat="1">
      <c r="B519" s="210"/>
      <c r="D519" s="188" t="s">
        <v>141</v>
      </c>
      <c r="E519" s="211" t="s">
        <v>5</v>
      </c>
      <c r="F519" s="212" t="s">
        <v>155</v>
      </c>
      <c r="H519" s="213">
        <v>5.31</v>
      </c>
      <c r="I519" s="214"/>
      <c r="L519" s="210"/>
      <c r="M519" s="215"/>
      <c r="N519" s="216"/>
      <c r="O519" s="216"/>
      <c r="P519" s="216"/>
      <c r="Q519" s="216"/>
      <c r="R519" s="216"/>
      <c r="S519" s="216"/>
      <c r="T519" s="217"/>
      <c r="AT519" s="218" t="s">
        <v>141</v>
      </c>
      <c r="AU519" s="218" t="s">
        <v>84</v>
      </c>
      <c r="AV519" s="12" t="s">
        <v>139</v>
      </c>
      <c r="AW519" s="12" t="s">
        <v>38</v>
      </c>
      <c r="AX519" s="12" t="s">
        <v>79</v>
      </c>
      <c r="AY519" s="218" t="s">
        <v>131</v>
      </c>
    </row>
    <row r="520" spans="2:65" s="1" customFormat="1" ht="22.5" customHeight="1">
      <c r="B520" s="174"/>
      <c r="C520" s="175" t="s">
        <v>611</v>
      </c>
      <c r="D520" s="175" t="s">
        <v>134</v>
      </c>
      <c r="E520" s="176" t="s">
        <v>612</v>
      </c>
      <c r="F520" s="177" t="s">
        <v>613</v>
      </c>
      <c r="G520" s="178" t="s">
        <v>151</v>
      </c>
      <c r="H520" s="179">
        <v>20.95</v>
      </c>
      <c r="I520" s="180"/>
      <c r="J520" s="181">
        <f>ROUND(I520*H520,2)</f>
        <v>0</v>
      </c>
      <c r="K520" s="177"/>
      <c r="L520" s="42"/>
      <c r="M520" s="182" t="s">
        <v>5</v>
      </c>
      <c r="N520" s="183" t="s">
        <v>45</v>
      </c>
      <c r="O520" s="43"/>
      <c r="P520" s="184">
        <f>O520*H520</f>
        <v>0</v>
      </c>
      <c r="Q520" s="184">
        <v>0</v>
      </c>
      <c r="R520" s="184">
        <f>Q520*H520</f>
        <v>0</v>
      </c>
      <c r="S520" s="184">
        <v>0</v>
      </c>
      <c r="T520" s="185">
        <f>S520*H520</f>
        <v>0</v>
      </c>
      <c r="AR520" s="24" t="s">
        <v>303</v>
      </c>
      <c r="AT520" s="24" t="s">
        <v>134</v>
      </c>
      <c r="AU520" s="24" t="s">
        <v>84</v>
      </c>
      <c r="AY520" s="24" t="s">
        <v>131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24" t="s">
        <v>79</v>
      </c>
      <c r="BK520" s="186">
        <f>ROUND(I520*H520,2)</f>
        <v>0</v>
      </c>
      <c r="BL520" s="24" t="s">
        <v>303</v>
      </c>
      <c r="BM520" s="24" t="s">
        <v>614</v>
      </c>
    </row>
    <row r="521" spans="2:65" s="1" customFormat="1" ht="22.5" customHeight="1">
      <c r="B521" s="174"/>
      <c r="C521" s="175" t="s">
        <v>615</v>
      </c>
      <c r="D521" s="175" t="s">
        <v>134</v>
      </c>
      <c r="E521" s="176" t="s">
        <v>616</v>
      </c>
      <c r="F521" s="177" t="s">
        <v>617</v>
      </c>
      <c r="G521" s="178" t="s">
        <v>151</v>
      </c>
      <c r="H521" s="179">
        <v>20.95</v>
      </c>
      <c r="I521" s="180"/>
      <c r="J521" s="181">
        <f>ROUND(I521*H521,2)</f>
        <v>0</v>
      </c>
      <c r="K521" s="177" t="s">
        <v>138</v>
      </c>
      <c r="L521" s="42"/>
      <c r="M521" s="182" t="s">
        <v>5</v>
      </c>
      <c r="N521" s="183" t="s">
        <v>45</v>
      </c>
      <c r="O521" s="43"/>
      <c r="P521" s="184">
        <f>O521*H521</f>
        <v>0</v>
      </c>
      <c r="Q521" s="184">
        <v>2.9999999999999997E-4</v>
      </c>
      <c r="R521" s="184">
        <f>Q521*H521</f>
        <v>6.2849999999999989E-3</v>
      </c>
      <c r="S521" s="184">
        <v>0</v>
      </c>
      <c r="T521" s="185">
        <f>S521*H521</f>
        <v>0</v>
      </c>
      <c r="AR521" s="24" t="s">
        <v>303</v>
      </c>
      <c r="AT521" s="24" t="s">
        <v>134</v>
      </c>
      <c r="AU521" s="24" t="s">
        <v>84</v>
      </c>
      <c r="AY521" s="24" t="s">
        <v>131</v>
      </c>
      <c r="BE521" s="186">
        <f>IF(N521="základní",J521,0)</f>
        <v>0</v>
      </c>
      <c r="BF521" s="186">
        <f>IF(N521="snížená",J521,0)</f>
        <v>0</v>
      </c>
      <c r="BG521" s="186">
        <f>IF(N521="zákl. přenesená",J521,0)</f>
        <v>0</v>
      </c>
      <c r="BH521" s="186">
        <f>IF(N521="sníž. přenesená",J521,0)</f>
        <v>0</v>
      </c>
      <c r="BI521" s="186">
        <f>IF(N521="nulová",J521,0)</f>
        <v>0</v>
      </c>
      <c r="BJ521" s="24" t="s">
        <v>79</v>
      </c>
      <c r="BK521" s="186">
        <f>ROUND(I521*H521,2)</f>
        <v>0</v>
      </c>
      <c r="BL521" s="24" t="s">
        <v>303</v>
      </c>
      <c r="BM521" s="24" t="s">
        <v>618</v>
      </c>
    </row>
    <row r="522" spans="2:65" s="11" customFormat="1">
      <c r="B522" s="187"/>
      <c r="D522" s="188" t="s">
        <v>141</v>
      </c>
      <c r="E522" s="189" t="s">
        <v>5</v>
      </c>
      <c r="F522" s="190" t="s">
        <v>619</v>
      </c>
      <c r="H522" s="191">
        <v>20.95</v>
      </c>
      <c r="I522" s="192"/>
      <c r="L522" s="187"/>
      <c r="M522" s="193"/>
      <c r="N522" s="194"/>
      <c r="O522" s="194"/>
      <c r="P522" s="194"/>
      <c r="Q522" s="194"/>
      <c r="R522" s="194"/>
      <c r="S522" s="194"/>
      <c r="T522" s="195"/>
      <c r="AT522" s="196" t="s">
        <v>141</v>
      </c>
      <c r="AU522" s="196" t="s">
        <v>84</v>
      </c>
      <c r="AV522" s="11" t="s">
        <v>84</v>
      </c>
      <c r="AW522" s="11" t="s">
        <v>38</v>
      </c>
      <c r="AX522" s="11" t="s">
        <v>79</v>
      </c>
      <c r="AY522" s="196" t="s">
        <v>131</v>
      </c>
    </row>
    <row r="523" spans="2:65" s="1" customFormat="1" ht="22.5" customHeight="1">
      <c r="B523" s="174"/>
      <c r="C523" s="175" t="s">
        <v>620</v>
      </c>
      <c r="D523" s="175" t="s">
        <v>134</v>
      </c>
      <c r="E523" s="176" t="s">
        <v>621</v>
      </c>
      <c r="F523" s="177" t="s">
        <v>622</v>
      </c>
      <c r="G523" s="178" t="s">
        <v>163</v>
      </c>
      <c r="H523" s="179">
        <v>1.95</v>
      </c>
      <c r="I523" s="180"/>
      <c r="J523" s="181">
        <f>ROUND(I523*H523,2)</f>
        <v>0</v>
      </c>
      <c r="K523" s="177" t="s">
        <v>5</v>
      </c>
      <c r="L523" s="42"/>
      <c r="M523" s="182" t="s">
        <v>5</v>
      </c>
      <c r="N523" s="183" t="s">
        <v>45</v>
      </c>
      <c r="O523" s="43"/>
      <c r="P523" s="184">
        <f>O523*H523</f>
        <v>0</v>
      </c>
      <c r="Q523" s="184">
        <v>4.8000000000000001E-4</v>
      </c>
      <c r="R523" s="184">
        <f>Q523*H523</f>
        <v>9.3599999999999998E-4</v>
      </c>
      <c r="S523" s="184">
        <v>0</v>
      </c>
      <c r="T523" s="185">
        <f>S523*H523</f>
        <v>0</v>
      </c>
      <c r="AR523" s="24" t="s">
        <v>303</v>
      </c>
      <c r="AT523" s="24" t="s">
        <v>134</v>
      </c>
      <c r="AU523" s="24" t="s">
        <v>84</v>
      </c>
      <c r="AY523" s="24" t="s">
        <v>131</v>
      </c>
      <c r="BE523" s="186">
        <f>IF(N523="základní",J523,0)</f>
        <v>0</v>
      </c>
      <c r="BF523" s="186">
        <f>IF(N523="snížená",J523,0)</f>
        <v>0</v>
      </c>
      <c r="BG523" s="186">
        <f>IF(N523="zákl. přenesená",J523,0)</f>
        <v>0</v>
      </c>
      <c r="BH523" s="186">
        <f>IF(N523="sníž. přenesená",J523,0)</f>
        <v>0</v>
      </c>
      <c r="BI523" s="186">
        <f>IF(N523="nulová",J523,0)</f>
        <v>0</v>
      </c>
      <c r="BJ523" s="24" t="s">
        <v>79</v>
      </c>
      <c r="BK523" s="186">
        <f>ROUND(I523*H523,2)</f>
        <v>0</v>
      </c>
      <c r="BL523" s="24" t="s">
        <v>303</v>
      </c>
      <c r="BM523" s="24" t="s">
        <v>623</v>
      </c>
    </row>
    <row r="524" spans="2:65" s="11" customFormat="1">
      <c r="B524" s="187"/>
      <c r="D524" s="207" t="s">
        <v>141</v>
      </c>
      <c r="E524" s="196" t="s">
        <v>5</v>
      </c>
      <c r="F524" s="208" t="s">
        <v>624</v>
      </c>
      <c r="H524" s="209">
        <v>0.6</v>
      </c>
      <c r="I524" s="192"/>
      <c r="L524" s="187"/>
      <c r="M524" s="193"/>
      <c r="N524" s="194"/>
      <c r="O524" s="194"/>
      <c r="P524" s="194"/>
      <c r="Q524" s="194"/>
      <c r="R524" s="194"/>
      <c r="S524" s="194"/>
      <c r="T524" s="195"/>
      <c r="AT524" s="196" t="s">
        <v>141</v>
      </c>
      <c r="AU524" s="196" t="s">
        <v>84</v>
      </c>
      <c r="AV524" s="11" t="s">
        <v>84</v>
      </c>
      <c r="AW524" s="11" t="s">
        <v>38</v>
      </c>
      <c r="AX524" s="11" t="s">
        <v>74</v>
      </c>
      <c r="AY524" s="196" t="s">
        <v>131</v>
      </c>
    </row>
    <row r="525" spans="2:65" s="11" customFormat="1">
      <c r="B525" s="187"/>
      <c r="D525" s="207" t="s">
        <v>141</v>
      </c>
      <c r="E525" s="196" t="s">
        <v>5</v>
      </c>
      <c r="F525" s="208" t="s">
        <v>625</v>
      </c>
      <c r="H525" s="209">
        <v>0.6</v>
      </c>
      <c r="I525" s="192"/>
      <c r="L525" s="187"/>
      <c r="M525" s="193"/>
      <c r="N525" s="194"/>
      <c r="O525" s="194"/>
      <c r="P525" s="194"/>
      <c r="Q525" s="194"/>
      <c r="R525" s="194"/>
      <c r="S525" s="194"/>
      <c r="T525" s="195"/>
      <c r="AT525" s="196" t="s">
        <v>141</v>
      </c>
      <c r="AU525" s="196" t="s">
        <v>84</v>
      </c>
      <c r="AV525" s="11" t="s">
        <v>84</v>
      </c>
      <c r="AW525" s="11" t="s">
        <v>38</v>
      </c>
      <c r="AX525" s="11" t="s">
        <v>74</v>
      </c>
      <c r="AY525" s="196" t="s">
        <v>131</v>
      </c>
    </row>
    <row r="526" spans="2:65" s="11" customFormat="1">
      <c r="B526" s="187"/>
      <c r="D526" s="207" t="s">
        <v>141</v>
      </c>
      <c r="E526" s="196" t="s">
        <v>5</v>
      </c>
      <c r="F526" s="208" t="s">
        <v>626</v>
      </c>
      <c r="H526" s="209">
        <v>0.75</v>
      </c>
      <c r="I526" s="192"/>
      <c r="L526" s="187"/>
      <c r="M526" s="193"/>
      <c r="N526" s="194"/>
      <c r="O526" s="194"/>
      <c r="P526" s="194"/>
      <c r="Q526" s="194"/>
      <c r="R526" s="194"/>
      <c r="S526" s="194"/>
      <c r="T526" s="195"/>
      <c r="AT526" s="196" t="s">
        <v>141</v>
      </c>
      <c r="AU526" s="196" t="s">
        <v>84</v>
      </c>
      <c r="AV526" s="11" t="s">
        <v>84</v>
      </c>
      <c r="AW526" s="11" t="s">
        <v>38</v>
      </c>
      <c r="AX526" s="11" t="s">
        <v>74</v>
      </c>
      <c r="AY526" s="196" t="s">
        <v>131</v>
      </c>
    </row>
    <row r="527" spans="2:65" s="12" customFormat="1">
      <c r="B527" s="210"/>
      <c r="D527" s="188" t="s">
        <v>141</v>
      </c>
      <c r="E527" s="211" t="s">
        <v>5</v>
      </c>
      <c r="F527" s="212" t="s">
        <v>155</v>
      </c>
      <c r="H527" s="213">
        <v>1.95</v>
      </c>
      <c r="I527" s="214"/>
      <c r="L527" s="210"/>
      <c r="M527" s="215"/>
      <c r="N527" s="216"/>
      <c r="O527" s="216"/>
      <c r="P527" s="216"/>
      <c r="Q527" s="216"/>
      <c r="R527" s="216"/>
      <c r="S527" s="216"/>
      <c r="T527" s="217"/>
      <c r="AT527" s="218" t="s">
        <v>141</v>
      </c>
      <c r="AU527" s="218" t="s">
        <v>84</v>
      </c>
      <c r="AV527" s="12" t="s">
        <v>139</v>
      </c>
      <c r="AW527" s="12" t="s">
        <v>38</v>
      </c>
      <c r="AX527" s="12" t="s">
        <v>79</v>
      </c>
      <c r="AY527" s="218" t="s">
        <v>131</v>
      </c>
    </row>
    <row r="528" spans="2:65" s="1" customFormat="1" ht="22.5" customHeight="1">
      <c r="B528" s="174"/>
      <c r="C528" s="175" t="s">
        <v>627</v>
      </c>
      <c r="D528" s="175" t="s">
        <v>134</v>
      </c>
      <c r="E528" s="176" t="s">
        <v>628</v>
      </c>
      <c r="F528" s="177" t="s">
        <v>629</v>
      </c>
      <c r="G528" s="178" t="s">
        <v>151</v>
      </c>
      <c r="H528" s="179">
        <v>20.95</v>
      </c>
      <c r="I528" s="180"/>
      <c r="J528" s="181">
        <f>ROUND(I528*H528,2)</f>
        <v>0</v>
      </c>
      <c r="K528" s="177" t="s">
        <v>138</v>
      </c>
      <c r="L528" s="42"/>
      <c r="M528" s="182" t="s">
        <v>5</v>
      </c>
      <c r="N528" s="183" t="s">
        <v>45</v>
      </c>
      <c r="O528" s="43"/>
      <c r="P528" s="184">
        <f>O528*H528</f>
        <v>0</v>
      </c>
      <c r="Q528" s="184">
        <v>7.1500000000000001E-3</v>
      </c>
      <c r="R528" s="184">
        <f>Q528*H528</f>
        <v>0.1497925</v>
      </c>
      <c r="S528" s="184">
        <v>0</v>
      </c>
      <c r="T528" s="185">
        <f>S528*H528</f>
        <v>0</v>
      </c>
      <c r="AR528" s="24" t="s">
        <v>303</v>
      </c>
      <c r="AT528" s="24" t="s">
        <v>134</v>
      </c>
      <c r="AU528" s="24" t="s">
        <v>84</v>
      </c>
      <c r="AY528" s="24" t="s">
        <v>131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24" t="s">
        <v>79</v>
      </c>
      <c r="BK528" s="186">
        <f>ROUND(I528*H528,2)</f>
        <v>0</v>
      </c>
      <c r="BL528" s="24" t="s">
        <v>303</v>
      </c>
      <c r="BM528" s="24" t="s">
        <v>630</v>
      </c>
    </row>
    <row r="529" spans="2:65" s="11" customFormat="1">
      <c r="B529" s="187"/>
      <c r="D529" s="207" t="s">
        <v>141</v>
      </c>
      <c r="E529" s="196" t="s">
        <v>5</v>
      </c>
      <c r="F529" s="208" t="s">
        <v>330</v>
      </c>
      <c r="H529" s="209">
        <v>2.59</v>
      </c>
      <c r="I529" s="192"/>
      <c r="L529" s="187"/>
      <c r="M529" s="193"/>
      <c r="N529" s="194"/>
      <c r="O529" s="194"/>
      <c r="P529" s="194"/>
      <c r="Q529" s="194"/>
      <c r="R529" s="194"/>
      <c r="S529" s="194"/>
      <c r="T529" s="195"/>
      <c r="AT529" s="196" t="s">
        <v>141</v>
      </c>
      <c r="AU529" s="196" t="s">
        <v>84</v>
      </c>
      <c r="AV529" s="11" t="s">
        <v>84</v>
      </c>
      <c r="AW529" s="11" t="s">
        <v>38</v>
      </c>
      <c r="AX529" s="11" t="s">
        <v>74</v>
      </c>
      <c r="AY529" s="196" t="s">
        <v>131</v>
      </c>
    </row>
    <row r="530" spans="2:65" s="11" customFormat="1">
      <c r="B530" s="187"/>
      <c r="D530" s="207" t="s">
        <v>141</v>
      </c>
      <c r="E530" s="196" t="s">
        <v>5</v>
      </c>
      <c r="F530" s="208" t="s">
        <v>183</v>
      </c>
      <c r="H530" s="209">
        <v>15.68</v>
      </c>
      <c r="I530" s="192"/>
      <c r="L530" s="187"/>
      <c r="M530" s="193"/>
      <c r="N530" s="194"/>
      <c r="O530" s="194"/>
      <c r="P530" s="194"/>
      <c r="Q530" s="194"/>
      <c r="R530" s="194"/>
      <c r="S530" s="194"/>
      <c r="T530" s="195"/>
      <c r="AT530" s="196" t="s">
        <v>141</v>
      </c>
      <c r="AU530" s="196" t="s">
        <v>84</v>
      </c>
      <c r="AV530" s="11" t="s">
        <v>84</v>
      </c>
      <c r="AW530" s="11" t="s">
        <v>38</v>
      </c>
      <c r="AX530" s="11" t="s">
        <v>74</v>
      </c>
      <c r="AY530" s="196" t="s">
        <v>131</v>
      </c>
    </row>
    <row r="531" spans="2:65" s="11" customFormat="1">
      <c r="B531" s="187"/>
      <c r="D531" s="207" t="s">
        <v>141</v>
      </c>
      <c r="E531" s="196" t="s">
        <v>5</v>
      </c>
      <c r="F531" s="208" t="s">
        <v>332</v>
      </c>
      <c r="H531" s="209">
        <v>2.68</v>
      </c>
      <c r="I531" s="192"/>
      <c r="L531" s="187"/>
      <c r="M531" s="193"/>
      <c r="N531" s="194"/>
      <c r="O531" s="194"/>
      <c r="P531" s="194"/>
      <c r="Q531" s="194"/>
      <c r="R531" s="194"/>
      <c r="S531" s="194"/>
      <c r="T531" s="195"/>
      <c r="AT531" s="196" t="s">
        <v>141</v>
      </c>
      <c r="AU531" s="196" t="s">
        <v>84</v>
      </c>
      <c r="AV531" s="11" t="s">
        <v>84</v>
      </c>
      <c r="AW531" s="11" t="s">
        <v>38</v>
      </c>
      <c r="AX531" s="11" t="s">
        <v>74</v>
      </c>
      <c r="AY531" s="196" t="s">
        <v>131</v>
      </c>
    </row>
    <row r="532" spans="2:65" s="12" customFormat="1">
      <c r="B532" s="210"/>
      <c r="D532" s="188" t="s">
        <v>141</v>
      </c>
      <c r="E532" s="211" t="s">
        <v>5</v>
      </c>
      <c r="F532" s="212" t="s">
        <v>155</v>
      </c>
      <c r="H532" s="213">
        <v>20.95</v>
      </c>
      <c r="I532" s="214"/>
      <c r="L532" s="210"/>
      <c r="M532" s="215"/>
      <c r="N532" s="216"/>
      <c r="O532" s="216"/>
      <c r="P532" s="216"/>
      <c r="Q532" s="216"/>
      <c r="R532" s="216"/>
      <c r="S532" s="216"/>
      <c r="T532" s="217"/>
      <c r="AT532" s="218" t="s">
        <v>141</v>
      </c>
      <c r="AU532" s="218" t="s">
        <v>84</v>
      </c>
      <c r="AV532" s="12" t="s">
        <v>139</v>
      </c>
      <c r="AW532" s="12" t="s">
        <v>38</v>
      </c>
      <c r="AX532" s="12" t="s">
        <v>79</v>
      </c>
      <c r="AY532" s="218" t="s">
        <v>131</v>
      </c>
    </row>
    <row r="533" spans="2:65" s="1" customFormat="1" ht="22.5" customHeight="1">
      <c r="B533" s="174"/>
      <c r="C533" s="175" t="s">
        <v>631</v>
      </c>
      <c r="D533" s="175" t="s">
        <v>134</v>
      </c>
      <c r="E533" s="176" t="s">
        <v>632</v>
      </c>
      <c r="F533" s="177" t="s">
        <v>633</v>
      </c>
      <c r="G533" s="178" t="s">
        <v>473</v>
      </c>
      <c r="H533" s="238"/>
      <c r="I533" s="180"/>
      <c r="J533" s="181">
        <f>ROUND(I533*H533,2)</f>
        <v>0</v>
      </c>
      <c r="K533" s="177" t="s">
        <v>138</v>
      </c>
      <c r="L533" s="42"/>
      <c r="M533" s="182" t="s">
        <v>5</v>
      </c>
      <c r="N533" s="183" t="s">
        <v>45</v>
      </c>
      <c r="O533" s="43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AR533" s="24" t="s">
        <v>303</v>
      </c>
      <c r="AT533" s="24" t="s">
        <v>134</v>
      </c>
      <c r="AU533" s="24" t="s">
        <v>84</v>
      </c>
      <c r="AY533" s="24" t="s">
        <v>131</v>
      </c>
      <c r="BE533" s="186">
        <f>IF(N533="základní",J533,0)</f>
        <v>0</v>
      </c>
      <c r="BF533" s="186">
        <f>IF(N533="snížená",J533,0)</f>
        <v>0</v>
      </c>
      <c r="BG533" s="186">
        <f>IF(N533="zákl. přenesená",J533,0)</f>
        <v>0</v>
      </c>
      <c r="BH533" s="186">
        <f>IF(N533="sníž. přenesená",J533,0)</f>
        <v>0</v>
      </c>
      <c r="BI533" s="186">
        <f>IF(N533="nulová",J533,0)</f>
        <v>0</v>
      </c>
      <c r="BJ533" s="24" t="s">
        <v>79</v>
      </c>
      <c r="BK533" s="186">
        <f>ROUND(I533*H533,2)</f>
        <v>0</v>
      </c>
      <c r="BL533" s="24" t="s">
        <v>303</v>
      </c>
      <c r="BM533" s="24" t="s">
        <v>634</v>
      </c>
    </row>
    <row r="534" spans="2:65" s="10" customFormat="1" ht="29.85" customHeight="1">
      <c r="B534" s="160"/>
      <c r="D534" s="171" t="s">
        <v>73</v>
      </c>
      <c r="E534" s="172" t="s">
        <v>635</v>
      </c>
      <c r="F534" s="172" t="s">
        <v>636</v>
      </c>
      <c r="I534" s="163"/>
      <c r="J534" s="173">
        <f>BK534</f>
        <v>0</v>
      </c>
      <c r="L534" s="160"/>
      <c r="M534" s="165"/>
      <c r="N534" s="166"/>
      <c r="O534" s="166"/>
      <c r="P534" s="167">
        <f>SUM(P535:P553)</f>
        <v>0</v>
      </c>
      <c r="Q534" s="166"/>
      <c r="R534" s="167">
        <f>SUM(R535:R553)</f>
        <v>4.5405800000000003E-2</v>
      </c>
      <c r="S534" s="166"/>
      <c r="T534" s="168">
        <f>SUM(T535:T553)</f>
        <v>3.2618999999999995E-2</v>
      </c>
      <c r="AR534" s="161" t="s">
        <v>84</v>
      </c>
      <c r="AT534" s="169" t="s">
        <v>73</v>
      </c>
      <c r="AU534" s="169" t="s">
        <v>79</v>
      </c>
      <c r="AY534" s="161" t="s">
        <v>131</v>
      </c>
      <c r="BK534" s="170">
        <f>SUM(BK535:BK553)</f>
        <v>0</v>
      </c>
    </row>
    <row r="535" spans="2:65" s="1" customFormat="1" ht="22.5" customHeight="1">
      <c r="B535" s="174"/>
      <c r="C535" s="175" t="s">
        <v>637</v>
      </c>
      <c r="D535" s="175" t="s">
        <v>134</v>
      </c>
      <c r="E535" s="176" t="s">
        <v>638</v>
      </c>
      <c r="F535" s="177" t="s">
        <v>639</v>
      </c>
      <c r="G535" s="178" t="s">
        <v>163</v>
      </c>
      <c r="H535" s="179">
        <v>108.73</v>
      </c>
      <c r="I535" s="180"/>
      <c r="J535" s="181">
        <f>ROUND(I535*H535,2)</f>
        <v>0</v>
      </c>
      <c r="K535" s="177" t="s">
        <v>138</v>
      </c>
      <c r="L535" s="42"/>
      <c r="M535" s="182" t="s">
        <v>5</v>
      </c>
      <c r="N535" s="183" t="s">
        <v>45</v>
      </c>
      <c r="O535" s="43"/>
      <c r="P535" s="184">
        <f>O535*H535</f>
        <v>0</v>
      </c>
      <c r="Q535" s="184">
        <v>0</v>
      </c>
      <c r="R535" s="184">
        <f>Q535*H535</f>
        <v>0</v>
      </c>
      <c r="S535" s="184">
        <v>2.9999999999999997E-4</v>
      </c>
      <c r="T535" s="185">
        <f>S535*H535</f>
        <v>3.2618999999999995E-2</v>
      </c>
      <c r="AR535" s="24" t="s">
        <v>303</v>
      </c>
      <c r="AT535" s="24" t="s">
        <v>134</v>
      </c>
      <c r="AU535" s="24" t="s">
        <v>84</v>
      </c>
      <c r="AY535" s="24" t="s">
        <v>131</v>
      </c>
      <c r="BE535" s="186">
        <f>IF(N535="základní",J535,0)</f>
        <v>0</v>
      </c>
      <c r="BF535" s="186">
        <f>IF(N535="snížená",J535,0)</f>
        <v>0</v>
      </c>
      <c r="BG535" s="186">
        <f>IF(N535="zákl. přenesená",J535,0)</f>
        <v>0</v>
      </c>
      <c r="BH535" s="186">
        <f>IF(N535="sníž. přenesená",J535,0)</f>
        <v>0</v>
      </c>
      <c r="BI535" s="186">
        <f>IF(N535="nulová",J535,0)</f>
        <v>0</v>
      </c>
      <c r="BJ535" s="24" t="s">
        <v>79</v>
      </c>
      <c r="BK535" s="186">
        <f>ROUND(I535*H535,2)</f>
        <v>0</v>
      </c>
      <c r="BL535" s="24" t="s">
        <v>303</v>
      </c>
      <c r="BM535" s="24" t="s">
        <v>640</v>
      </c>
    </row>
    <row r="536" spans="2:65" s="11" customFormat="1">
      <c r="B536" s="187"/>
      <c r="D536" s="207" t="s">
        <v>141</v>
      </c>
      <c r="E536" s="196" t="s">
        <v>5</v>
      </c>
      <c r="F536" s="208" t="s">
        <v>641</v>
      </c>
      <c r="H536" s="209">
        <v>7.1</v>
      </c>
      <c r="I536" s="192"/>
      <c r="L536" s="187"/>
      <c r="M536" s="193"/>
      <c r="N536" s="194"/>
      <c r="O536" s="194"/>
      <c r="P536" s="194"/>
      <c r="Q536" s="194"/>
      <c r="R536" s="194"/>
      <c r="S536" s="194"/>
      <c r="T536" s="195"/>
      <c r="AT536" s="196" t="s">
        <v>141</v>
      </c>
      <c r="AU536" s="196" t="s">
        <v>84</v>
      </c>
      <c r="AV536" s="11" t="s">
        <v>84</v>
      </c>
      <c r="AW536" s="11" t="s">
        <v>38</v>
      </c>
      <c r="AX536" s="11" t="s">
        <v>74</v>
      </c>
      <c r="AY536" s="196" t="s">
        <v>131</v>
      </c>
    </row>
    <row r="537" spans="2:65" s="14" customFormat="1">
      <c r="B537" s="227"/>
      <c r="D537" s="207" t="s">
        <v>141</v>
      </c>
      <c r="E537" s="228" t="s">
        <v>5</v>
      </c>
      <c r="F537" s="229" t="s">
        <v>232</v>
      </c>
      <c r="H537" s="230">
        <v>7.1</v>
      </c>
      <c r="I537" s="231"/>
      <c r="L537" s="227"/>
      <c r="M537" s="232"/>
      <c r="N537" s="233"/>
      <c r="O537" s="233"/>
      <c r="P537" s="233"/>
      <c r="Q537" s="233"/>
      <c r="R537" s="233"/>
      <c r="S537" s="233"/>
      <c r="T537" s="234"/>
      <c r="AT537" s="228" t="s">
        <v>141</v>
      </c>
      <c r="AU537" s="228" t="s">
        <v>84</v>
      </c>
      <c r="AV537" s="14" t="s">
        <v>132</v>
      </c>
      <c r="AW537" s="14" t="s">
        <v>38</v>
      </c>
      <c r="AX537" s="14" t="s">
        <v>74</v>
      </c>
      <c r="AY537" s="228" t="s">
        <v>131</v>
      </c>
    </row>
    <row r="538" spans="2:65" s="11" customFormat="1">
      <c r="B538" s="187"/>
      <c r="D538" s="207" t="s">
        <v>141</v>
      </c>
      <c r="E538" s="196" t="s">
        <v>5</v>
      </c>
      <c r="F538" s="208" t="s">
        <v>642</v>
      </c>
      <c r="H538" s="209">
        <v>108.88</v>
      </c>
      <c r="I538" s="192"/>
      <c r="L538" s="187"/>
      <c r="M538" s="193"/>
      <c r="N538" s="194"/>
      <c r="O538" s="194"/>
      <c r="P538" s="194"/>
      <c r="Q538" s="194"/>
      <c r="R538" s="194"/>
      <c r="S538" s="194"/>
      <c r="T538" s="195"/>
      <c r="AT538" s="196" t="s">
        <v>141</v>
      </c>
      <c r="AU538" s="196" t="s">
        <v>84</v>
      </c>
      <c r="AV538" s="11" t="s">
        <v>84</v>
      </c>
      <c r="AW538" s="11" t="s">
        <v>38</v>
      </c>
      <c r="AX538" s="11" t="s">
        <v>74</v>
      </c>
      <c r="AY538" s="196" t="s">
        <v>131</v>
      </c>
    </row>
    <row r="539" spans="2:65" s="11" customFormat="1">
      <c r="B539" s="187"/>
      <c r="D539" s="207" t="s">
        <v>141</v>
      </c>
      <c r="E539" s="196" t="s">
        <v>5</v>
      </c>
      <c r="F539" s="208" t="s">
        <v>643</v>
      </c>
      <c r="H539" s="209">
        <v>-17.45</v>
      </c>
      <c r="I539" s="192"/>
      <c r="L539" s="187"/>
      <c r="M539" s="193"/>
      <c r="N539" s="194"/>
      <c r="O539" s="194"/>
      <c r="P539" s="194"/>
      <c r="Q539" s="194"/>
      <c r="R539" s="194"/>
      <c r="S539" s="194"/>
      <c r="T539" s="195"/>
      <c r="AT539" s="196" t="s">
        <v>141</v>
      </c>
      <c r="AU539" s="196" t="s">
        <v>84</v>
      </c>
      <c r="AV539" s="11" t="s">
        <v>84</v>
      </c>
      <c r="AW539" s="11" t="s">
        <v>38</v>
      </c>
      <c r="AX539" s="11" t="s">
        <v>74</v>
      </c>
      <c r="AY539" s="196" t="s">
        <v>131</v>
      </c>
    </row>
    <row r="540" spans="2:65" s="11" customFormat="1">
      <c r="B540" s="187"/>
      <c r="D540" s="207" t="s">
        <v>141</v>
      </c>
      <c r="E540" s="196" t="s">
        <v>5</v>
      </c>
      <c r="F540" s="208" t="s">
        <v>644</v>
      </c>
      <c r="H540" s="209">
        <v>10.199999999999999</v>
      </c>
      <c r="I540" s="192"/>
      <c r="L540" s="187"/>
      <c r="M540" s="193"/>
      <c r="N540" s="194"/>
      <c r="O540" s="194"/>
      <c r="P540" s="194"/>
      <c r="Q540" s="194"/>
      <c r="R540" s="194"/>
      <c r="S540" s="194"/>
      <c r="T540" s="195"/>
      <c r="AT540" s="196" t="s">
        <v>141</v>
      </c>
      <c r="AU540" s="196" t="s">
        <v>84</v>
      </c>
      <c r="AV540" s="11" t="s">
        <v>84</v>
      </c>
      <c r="AW540" s="11" t="s">
        <v>38</v>
      </c>
      <c r="AX540" s="11" t="s">
        <v>74</v>
      </c>
      <c r="AY540" s="196" t="s">
        <v>131</v>
      </c>
    </row>
    <row r="541" spans="2:65" s="14" customFormat="1">
      <c r="B541" s="227"/>
      <c r="D541" s="207" t="s">
        <v>141</v>
      </c>
      <c r="E541" s="228" t="s">
        <v>5</v>
      </c>
      <c r="F541" s="229" t="s">
        <v>232</v>
      </c>
      <c r="H541" s="230">
        <v>101.63</v>
      </c>
      <c r="I541" s="231"/>
      <c r="L541" s="227"/>
      <c r="M541" s="232"/>
      <c r="N541" s="233"/>
      <c r="O541" s="233"/>
      <c r="P541" s="233"/>
      <c r="Q541" s="233"/>
      <c r="R541" s="233"/>
      <c r="S541" s="233"/>
      <c r="T541" s="234"/>
      <c r="AT541" s="228" t="s">
        <v>141</v>
      </c>
      <c r="AU541" s="228" t="s">
        <v>84</v>
      </c>
      <c r="AV541" s="14" t="s">
        <v>132</v>
      </c>
      <c r="AW541" s="14" t="s">
        <v>38</v>
      </c>
      <c r="AX541" s="14" t="s">
        <v>74</v>
      </c>
      <c r="AY541" s="228" t="s">
        <v>131</v>
      </c>
    </row>
    <row r="542" spans="2:65" s="12" customFormat="1">
      <c r="B542" s="210"/>
      <c r="D542" s="188" t="s">
        <v>141</v>
      </c>
      <c r="E542" s="211" t="s">
        <v>5</v>
      </c>
      <c r="F542" s="212" t="s">
        <v>155</v>
      </c>
      <c r="H542" s="213">
        <v>108.73</v>
      </c>
      <c r="I542" s="214"/>
      <c r="L542" s="210"/>
      <c r="M542" s="215"/>
      <c r="N542" s="216"/>
      <c r="O542" s="216"/>
      <c r="P542" s="216"/>
      <c r="Q542" s="216"/>
      <c r="R542" s="216"/>
      <c r="S542" s="216"/>
      <c r="T542" s="217"/>
      <c r="AT542" s="218" t="s">
        <v>141</v>
      </c>
      <c r="AU542" s="218" t="s">
        <v>84</v>
      </c>
      <c r="AV542" s="12" t="s">
        <v>139</v>
      </c>
      <c r="AW542" s="12" t="s">
        <v>38</v>
      </c>
      <c r="AX542" s="12" t="s">
        <v>79</v>
      </c>
      <c r="AY542" s="218" t="s">
        <v>131</v>
      </c>
    </row>
    <row r="543" spans="2:65" s="1" customFormat="1" ht="22.5" customHeight="1">
      <c r="B543" s="174"/>
      <c r="C543" s="175" t="s">
        <v>645</v>
      </c>
      <c r="D543" s="175" t="s">
        <v>134</v>
      </c>
      <c r="E543" s="176" t="s">
        <v>646</v>
      </c>
      <c r="F543" s="177" t="s">
        <v>647</v>
      </c>
      <c r="G543" s="178" t="s">
        <v>163</v>
      </c>
      <c r="H543" s="179">
        <v>108.73</v>
      </c>
      <c r="I543" s="180"/>
      <c r="J543" s="181">
        <f>ROUND(I543*H543,2)</f>
        <v>0</v>
      </c>
      <c r="K543" s="177" t="s">
        <v>138</v>
      </c>
      <c r="L543" s="42"/>
      <c r="M543" s="182" t="s">
        <v>5</v>
      </c>
      <c r="N543" s="183" t="s">
        <v>45</v>
      </c>
      <c r="O543" s="43"/>
      <c r="P543" s="184">
        <f>O543*H543</f>
        <v>0</v>
      </c>
      <c r="Q543" s="184">
        <v>3.0000000000000001E-5</v>
      </c>
      <c r="R543" s="184">
        <f>Q543*H543</f>
        <v>3.2619000000000003E-3</v>
      </c>
      <c r="S543" s="184">
        <v>0</v>
      </c>
      <c r="T543" s="185">
        <f>S543*H543</f>
        <v>0</v>
      </c>
      <c r="AR543" s="24" t="s">
        <v>303</v>
      </c>
      <c r="AT543" s="24" t="s">
        <v>134</v>
      </c>
      <c r="AU543" s="24" t="s">
        <v>84</v>
      </c>
      <c r="AY543" s="24" t="s">
        <v>131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24" t="s">
        <v>79</v>
      </c>
      <c r="BK543" s="186">
        <f>ROUND(I543*H543,2)</f>
        <v>0</v>
      </c>
      <c r="BL543" s="24" t="s">
        <v>303</v>
      </c>
      <c r="BM543" s="24" t="s">
        <v>648</v>
      </c>
    </row>
    <row r="544" spans="2:65" s="11" customFormat="1">
      <c r="B544" s="187"/>
      <c r="D544" s="207" t="s">
        <v>141</v>
      </c>
      <c r="E544" s="196" t="s">
        <v>5</v>
      </c>
      <c r="F544" s="208" t="s">
        <v>641</v>
      </c>
      <c r="H544" s="209">
        <v>7.1</v>
      </c>
      <c r="I544" s="192"/>
      <c r="L544" s="187"/>
      <c r="M544" s="193"/>
      <c r="N544" s="194"/>
      <c r="O544" s="194"/>
      <c r="P544" s="194"/>
      <c r="Q544" s="194"/>
      <c r="R544" s="194"/>
      <c r="S544" s="194"/>
      <c r="T544" s="195"/>
      <c r="AT544" s="196" t="s">
        <v>141</v>
      </c>
      <c r="AU544" s="196" t="s">
        <v>84</v>
      </c>
      <c r="AV544" s="11" t="s">
        <v>84</v>
      </c>
      <c r="AW544" s="11" t="s">
        <v>38</v>
      </c>
      <c r="AX544" s="11" t="s">
        <v>74</v>
      </c>
      <c r="AY544" s="196" t="s">
        <v>131</v>
      </c>
    </row>
    <row r="545" spans="2:65" s="14" customFormat="1">
      <c r="B545" s="227"/>
      <c r="D545" s="207" t="s">
        <v>141</v>
      </c>
      <c r="E545" s="228" t="s">
        <v>5</v>
      </c>
      <c r="F545" s="229" t="s">
        <v>232</v>
      </c>
      <c r="H545" s="230">
        <v>7.1</v>
      </c>
      <c r="I545" s="231"/>
      <c r="L545" s="227"/>
      <c r="M545" s="232"/>
      <c r="N545" s="233"/>
      <c r="O545" s="233"/>
      <c r="P545" s="233"/>
      <c r="Q545" s="233"/>
      <c r="R545" s="233"/>
      <c r="S545" s="233"/>
      <c r="T545" s="234"/>
      <c r="AT545" s="228" t="s">
        <v>141</v>
      </c>
      <c r="AU545" s="228" t="s">
        <v>84</v>
      </c>
      <c r="AV545" s="14" t="s">
        <v>132</v>
      </c>
      <c r="AW545" s="14" t="s">
        <v>38</v>
      </c>
      <c r="AX545" s="14" t="s">
        <v>74</v>
      </c>
      <c r="AY545" s="228" t="s">
        <v>131</v>
      </c>
    </row>
    <row r="546" spans="2:65" s="11" customFormat="1">
      <c r="B546" s="187"/>
      <c r="D546" s="207" t="s">
        <v>141</v>
      </c>
      <c r="E546" s="196" t="s">
        <v>5</v>
      </c>
      <c r="F546" s="208" t="s">
        <v>642</v>
      </c>
      <c r="H546" s="209">
        <v>108.88</v>
      </c>
      <c r="I546" s="192"/>
      <c r="L546" s="187"/>
      <c r="M546" s="193"/>
      <c r="N546" s="194"/>
      <c r="O546" s="194"/>
      <c r="P546" s="194"/>
      <c r="Q546" s="194"/>
      <c r="R546" s="194"/>
      <c r="S546" s="194"/>
      <c r="T546" s="195"/>
      <c r="AT546" s="196" t="s">
        <v>141</v>
      </c>
      <c r="AU546" s="196" t="s">
        <v>84</v>
      </c>
      <c r="AV546" s="11" t="s">
        <v>84</v>
      </c>
      <c r="AW546" s="11" t="s">
        <v>38</v>
      </c>
      <c r="AX546" s="11" t="s">
        <v>74</v>
      </c>
      <c r="AY546" s="196" t="s">
        <v>131</v>
      </c>
    </row>
    <row r="547" spans="2:65" s="11" customFormat="1">
      <c r="B547" s="187"/>
      <c r="D547" s="207" t="s">
        <v>141</v>
      </c>
      <c r="E547" s="196" t="s">
        <v>5</v>
      </c>
      <c r="F547" s="208" t="s">
        <v>643</v>
      </c>
      <c r="H547" s="209">
        <v>-17.45</v>
      </c>
      <c r="I547" s="192"/>
      <c r="L547" s="187"/>
      <c r="M547" s="193"/>
      <c r="N547" s="194"/>
      <c r="O547" s="194"/>
      <c r="P547" s="194"/>
      <c r="Q547" s="194"/>
      <c r="R547" s="194"/>
      <c r="S547" s="194"/>
      <c r="T547" s="195"/>
      <c r="AT547" s="196" t="s">
        <v>141</v>
      </c>
      <c r="AU547" s="196" t="s">
        <v>84</v>
      </c>
      <c r="AV547" s="11" t="s">
        <v>84</v>
      </c>
      <c r="AW547" s="11" t="s">
        <v>38</v>
      </c>
      <c r="AX547" s="11" t="s">
        <v>74</v>
      </c>
      <c r="AY547" s="196" t="s">
        <v>131</v>
      </c>
    </row>
    <row r="548" spans="2:65" s="11" customFormat="1">
      <c r="B548" s="187"/>
      <c r="D548" s="207" t="s">
        <v>141</v>
      </c>
      <c r="E548" s="196" t="s">
        <v>5</v>
      </c>
      <c r="F548" s="208" t="s">
        <v>644</v>
      </c>
      <c r="H548" s="209">
        <v>10.199999999999999</v>
      </c>
      <c r="I548" s="192"/>
      <c r="L548" s="187"/>
      <c r="M548" s="193"/>
      <c r="N548" s="194"/>
      <c r="O548" s="194"/>
      <c r="P548" s="194"/>
      <c r="Q548" s="194"/>
      <c r="R548" s="194"/>
      <c r="S548" s="194"/>
      <c r="T548" s="195"/>
      <c r="AT548" s="196" t="s">
        <v>141</v>
      </c>
      <c r="AU548" s="196" t="s">
        <v>84</v>
      </c>
      <c r="AV548" s="11" t="s">
        <v>84</v>
      </c>
      <c r="AW548" s="11" t="s">
        <v>38</v>
      </c>
      <c r="AX548" s="11" t="s">
        <v>74</v>
      </c>
      <c r="AY548" s="196" t="s">
        <v>131</v>
      </c>
    </row>
    <row r="549" spans="2:65" s="14" customFormat="1">
      <c r="B549" s="227"/>
      <c r="D549" s="207" t="s">
        <v>141</v>
      </c>
      <c r="E549" s="228" t="s">
        <v>5</v>
      </c>
      <c r="F549" s="229" t="s">
        <v>232</v>
      </c>
      <c r="H549" s="230">
        <v>101.63</v>
      </c>
      <c r="I549" s="231"/>
      <c r="L549" s="227"/>
      <c r="M549" s="232"/>
      <c r="N549" s="233"/>
      <c r="O549" s="233"/>
      <c r="P549" s="233"/>
      <c r="Q549" s="233"/>
      <c r="R549" s="233"/>
      <c r="S549" s="233"/>
      <c r="T549" s="234"/>
      <c r="AT549" s="228" t="s">
        <v>141</v>
      </c>
      <c r="AU549" s="228" t="s">
        <v>84</v>
      </c>
      <c r="AV549" s="14" t="s">
        <v>132</v>
      </c>
      <c r="AW549" s="14" t="s">
        <v>38</v>
      </c>
      <c r="AX549" s="14" t="s">
        <v>74</v>
      </c>
      <c r="AY549" s="228" t="s">
        <v>131</v>
      </c>
    </row>
    <row r="550" spans="2:65" s="12" customFormat="1">
      <c r="B550" s="210"/>
      <c r="D550" s="188" t="s">
        <v>141</v>
      </c>
      <c r="E550" s="211" t="s">
        <v>5</v>
      </c>
      <c r="F550" s="212" t="s">
        <v>155</v>
      </c>
      <c r="H550" s="213">
        <v>108.73</v>
      </c>
      <c r="I550" s="214"/>
      <c r="L550" s="210"/>
      <c r="M550" s="215"/>
      <c r="N550" s="216"/>
      <c r="O550" s="216"/>
      <c r="P550" s="216"/>
      <c r="Q550" s="216"/>
      <c r="R550" s="216"/>
      <c r="S550" s="216"/>
      <c r="T550" s="217"/>
      <c r="AT550" s="218" t="s">
        <v>141</v>
      </c>
      <c r="AU550" s="218" t="s">
        <v>84</v>
      </c>
      <c r="AV550" s="12" t="s">
        <v>139</v>
      </c>
      <c r="AW550" s="12" t="s">
        <v>38</v>
      </c>
      <c r="AX550" s="12" t="s">
        <v>79</v>
      </c>
      <c r="AY550" s="218" t="s">
        <v>131</v>
      </c>
    </row>
    <row r="551" spans="2:65" s="1" customFormat="1" ht="22.5" customHeight="1">
      <c r="B551" s="174"/>
      <c r="C551" s="197" t="s">
        <v>649</v>
      </c>
      <c r="D551" s="197" t="s">
        <v>143</v>
      </c>
      <c r="E551" s="198" t="s">
        <v>650</v>
      </c>
      <c r="F551" s="199" t="s">
        <v>651</v>
      </c>
      <c r="G551" s="200" t="s">
        <v>163</v>
      </c>
      <c r="H551" s="201">
        <v>110.905</v>
      </c>
      <c r="I551" s="202"/>
      <c r="J551" s="203">
        <f>ROUND(I551*H551,2)</f>
        <v>0</v>
      </c>
      <c r="K551" s="199" t="s">
        <v>138</v>
      </c>
      <c r="L551" s="204"/>
      <c r="M551" s="205" t="s">
        <v>5</v>
      </c>
      <c r="N551" s="206" t="s">
        <v>45</v>
      </c>
      <c r="O551" s="43"/>
      <c r="P551" s="184">
        <f>O551*H551</f>
        <v>0</v>
      </c>
      <c r="Q551" s="184">
        <v>3.8000000000000002E-4</v>
      </c>
      <c r="R551" s="184">
        <f>Q551*H551</f>
        <v>4.2143900000000005E-2</v>
      </c>
      <c r="S551" s="184">
        <v>0</v>
      </c>
      <c r="T551" s="185">
        <f>S551*H551</f>
        <v>0</v>
      </c>
      <c r="AR551" s="24" t="s">
        <v>387</v>
      </c>
      <c r="AT551" s="24" t="s">
        <v>143</v>
      </c>
      <c r="AU551" s="24" t="s">
        <v>84</v>
      </c>
      <c r="AY551" s="24" t="s">
        <v>131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24" t="s">
        <v>79</v>
      </c>
      <c r="BK551" s="186">
        <f>ROUND(I551*H551,2)</f>
        <v>0</v>
      </c>
      <c r="BL551" s="24" t="s">
        <v>303</v>
      </c>
      <c r="BM551" s="24" t="s">
        <v>652</v>
      </c>
    </row>
    <row r="552" spans="2:65" s="11" customFormat="1">
      <c r="B552" s="187"/>
      <c r="D552" s="188" t="s">
        <v>141</v>
      </c>
      <c r="F552" s="190" t="s">
        <v>653</v>
      </c>
      <c r="H552" s="191">
        <v>110.905</v>
      </c>
      <c r="I552" s="192"/>
      <c r="L552" s="187"/>
      <c r="M552" s="193"/>
      <c r="N552" s="194"/>
      <c r="O552" s="194"/>
      <c r="P552" s="194"/>
      <c r="Q552" s="194"/>
      <c r="R552" s="194"/>
      <c r="S552" s="194"/>
      <c r="T552" s="195"/>
      <c r="AT552" s="196" t="s">
        <v>141</v>
      </c>
      <c r="AU552" s="196" t="s">
        <v>84</v>
      </c>
      <c r="AV552" s="11" t="s">
        <v>84</v>
      </c>
      <c r="AW552" s="11" t="s">
        <v>6</v>
      </c>
      <c r="AX552" s="11" t="s">
        <v>79</v>
      </c>
      <c r="AY552" s="196" t="s">
        <v>131</v>
      </c>
    </row>
    <row r="553" spans="2:65" s="1" customFormat="1" ht="22.5" customHeight="1">
      <c r="B553" s="174"/>
      <c r="C553" s="175" t="s">
        <v>654</v>
      </c>
      <c r="D553" s="175" t="s">
        <v>134</v>
      </c>
      <c r="E553" s="176" t="s">
        <v>655</v>
      </c>
      <c r="F553" s="177" t="s">
        <v>656</v>
      </c>
      <c r="G553" s="178" t="s">
        <v>473</v>
      </c>
      <c r="H553" s="238"/>
      <c r="I553" s="180"/>
      <c r="J553" s="181">
        <f>ROUND(I553*H553,2)</f>
        <v>0</v>
      </c>
      <c r="K553" s="177" t="s">
        <v>138</v>
      </c>
      <c r="L553" s="42"/>
      <c r="M553" s="182" t="s">
        <v>5</v>
      </c>
      <c r="N553" s="183" t="s">
        <v>45</v>
      </c>
      <c r="O553" s="43"/>
      <c r="P553" s="184">
        <f>O553*H553</f>
        <v>0</v>
      </c>
      <c r="Q553" s="184">
        <v>0</v>
      </c>
      <c r="R553" s="184">
        <f>Q553*H553</f>
        <v>0</v>
      </c>
      <c r="S553" s="184">
        <v>0</v>
      </c>
      <c r="T553" s="185">
        <f>S553*H553</f>
        <v>0</v>
      </c>
      <c r="AR553" s="24" t="s">
        <v>303</v>
      </c>
      <c r="AT553" s="24" t="s">
        <v>134</v>
      </c>
      <c r="AU553" s="24" t="s">
        <v>84</v>
      </c>
      <c r="AY553" s="24" t="s">
        <v>131</v>
      </c>
      <c r="BE553" s="186">
        <f>IF(N553="základní",J553,0)</f>
        <v>0</v>
      </c>
      <c r="BF553" s="186">
        <f>IF(N553="snížená",J553,0)</f>
        <v>0</v>
      </c>
      <c r="BG553" s="186">
        <f>IF(N553="zákl. přenesená",J553,0)</f>
        <v>0</v>
      </c>
      <c r="BH553" s="186">
        <f>IF(N553="sníž. přenesená",J553,0)</f>
        <v>0</v>
      </c>
      <c r="BI553" s="186">
        <f>IF(N553="nulová",J553,0)</f>
        <v>0</v>
      </c>
      <c r="BJ553" s="24" t="s">
        <v>79</v>
      </c>
      <c r="BK553" s="186">
        <f>ROUND(I553*H553,2)</f>
        <v>0</v>
      </c>
      <c r="BL553" s="24" t="s">
        <v>303</v>
      </c>
      <c r="BM553" s="24" t="s">
        <v>657</v>
      </c>
    </row>
    <row r="554" spans="2:65" s="10" customFormat="1" ht="29.85" customHeight="1">
      <c r="B554" s="160"/>
      <c r="D554" s="171" t="s">
        <v>73</v>
      </c>
      <c r="E554" s="172" t="s">
        <v>658</v>
      </c>
      <c r="F554" s="172" t="s">
        <v>659</v>
      </c>
      <c r="I554" s="163"/>
      <c r="J554" s="173">
        <f>BK554</f>
        <v>0</v>
      </c>
      <c r="L554" s="160"/>
      <c r="M554" s="165"/>
      <c r="N554" s="166"/>
      <c r="O554" s="166"/>
      <c r="P554" s="167">
        <f>SUM(P555:P660)</f>
        <v>0</v>
      </c>
      <c r="Q554" s="166"/>
      <c r="R554" s="167">
        <f>SUM(R555:R660)</f>
        <v>3.4639091500000001</v>
      </c>
      <c r="S554" s="166"/>
      <c r="T554" s="168">
        <f>SUM(T555:T660)</f>
        <v>0</v>
      </c>
      <c r="AR554" s="161" t="s">
        <v>84</v>
      </c>
      <c r="AT554" s="169" t="s">
        <v>73</v>
      </c>
      <c r="AU554" s="169" t="s">
        <v>79</v>
      </c>
      <c r="AY554" s="161" t="s">
        <v>131</v>
      </c>
      <c r="BK554" s="170">
        <f>SUM(BK555:BK660)</f>
        <v>0</v>
      </c>
    </row>
    <row r="555" spans="2:65" s="1" customFormat="1" ht="31.5" customHeight="1">
      <c r="B555" s="174"/>
      <c r="C555" s="175" t="s">
        <v>660</v>
      </c>
      <c r="D555" s="175" t="s">
        <v>134</v>
      </c>
      <c r="E555" s="176" t="s">
        <v>661</v>
      </c>
      <c r="F555" s="177" t="s">
        <v>662</v>
      </c>
      <c r="G555" s="178" t="s">
        <v>151</v>
      </c>
      <c r="H555" s="179">
        <v>149.22999999999999</v>
      </c>
      <c r="I555" s="180"/>
      <c r="J555" s="181">
        <f>ROUND(I555*H555,2)</f>
        <v>0</v>
      </c>
      <c r="K555" s="177" t="s">
        <v>138</v>
      </c>
      <c r="L555" s="42"/>
      <c r="M555" s="182" t="s">
        <v>5</v>
      </c>
      <c r="N555" s="183" t="s">
        <v>45</v>
      </c>
      <c r="O555" s="43"/>
      <c r="P555" s="184">
        <f>O555*H555</f>
        <v>0</v>
      </c>
      <c r="Q555" s="184">
        <v>3.0999999999999999E-3</v>
      </c>
      <c r="R555" s="184">
        <f>Q555*H555</f>
        <v>0.46261299999999994</v>
      </c>
      <c r="S555" s="184">
        <v>0</v>
      </c>
      <c r="T555" s="185">
        <f>S555*H555</f>
        <v>0</v>
      </c>
      <c r="AR555" s="24" t="s">
        <v>303</v>
      </c>
      <c r="AT555" s="24" t="s">
        <v>134</v>
      </c>
      <c r="AU555" s="24" t="s">
        <v>84</v>
      </c>
      <c r="AY555" s="24" t="s">
        <v>131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24" t="s">
        <v>79</v>
      </c>
      <c r="BK555" s="186">
        <f>ROUND(I555*H555,2)</f>
        <v>0</v>
      </c>
      <c r="BL555" s="24" t="s">
        <v>303</v>
      </c>
      <c r="BM555" s="24" t="s">
        <v>663</v>
      </c>
    </row>
    <row r="556" spans="2:65" s="11" customFormat="1">
      <c r="B556" s="187"/>
      <c r="D556" s="207" t="s">
        <v>141</v>
      </c>
      <c r="E556" s="196" t="s">
        <v>5</v>
      </c>
      <c r="F556" s="208" t="s">
        <v>229</v>
      </c>
      <c r="H556" s="209">
        <v>6.18</v>
      </c>
      <c r="I556" s="192"/>
      <c r="L556" s="187"/>
      <c r="M556" s="193"/>
      <c r="N556" s="194"/>
      <c r="O556" s="194"/>
      <c r="P556" s="194"/>
      <c r="Q556" s="194"/>
      <c r="R556" s="194"/>
      <c r="S556" s="194"/>
      <c r="T556" s="195"/>
      <c r="AT556" s="196" t="s">
        <v>141</v>
      </c>
      <c r="AU556" s="196" t="s">
        <v>84</v>
      </c>
      <c r="AV556" s="11" t="s">
        <v>84</v>
      </c>
      <c r="AW556" s="11" t="s">
        <v>38</v>
      </c>
      <c r="AX556" s="11" t="s">
        <v>74</v>
      </c>
      <c r="AY556" s="196" t="s">
        <v>131</v>
      </c>
    </row>
    <row r="557" spans="2:65" s="11" customFormat="1">
      <c r="B557" s="187"/>
      <c r="D557" s="207" t="s">
        <v>141</v>
      </c>
      <c r="E557" s="196" t="s">
        <v>5</v>
      </c>
      <c r="F557" s="208" t="s">
        <v>230</v>
      </c>
      <c r="H557" s="209">
        <v>3.6829999999999998</v>
      </c>
      <c r="I557" s="192"/>
      <c r="L557" s="187"/>
      <c r="M557" s="193"/>
      <c r="N557" s="194"/>
      <c r="O557" s="194"/>
      <c r="P557" s="194"/>
      <c r="Q557" s="194"/>
      <c r="R557" s="194"/>
      <c r="S557" s="194"/>
      <c r="T557" s="195"/>
      <c r="AT557" s="196" t="s">
        <v>141</v>
      </c>
      <c r="AU557" s="196" t="s">
        <v>84</v>
      </c>
      <c r="AV557" s="11" t="s">
        <v>84</v>
      </c>
      <c r="AW557" s="11" t="s">
        <v>38</v>
      </c>
      <c r="AX557" s="11" t="s">
        <v>74</v>
      </c>
      <c r="AY557" s="196" t="s">
        <v>131</v>
      </c>
    </row>
    <row r="558" spans="2:65" s="11" customFormat="1">
      <c r="B558" s="187"/>
      <c r="D558" s="207" t="s">
        <v>141</v>
      </c>
      <c r="E558" s="196" t="s">
        <v>5</v>
      </c>
      <c r="F558" s="208" t="s">
        <v>231</v>
      </c>
      <c r="H558" s="209">
        <v>9.7089999999999996</v>
      </c>
      <c r="I558" s="192"/>
      <c r="L558" s="187"/>
      <c r="M558" s="193"/>
      <c r="N558" s="194"/>
      <c r="O558" s="194"/>
      <c r="P558" s="194"/>
      <c r="Q558" s="194"/>
      <c r="R558" s="194"/>
      <c r="S558" s="194"/>
      <c r="T558" s="195"/>
      <c r="AT558" s="196" t="s">
        <v>141</v>
      </c>
      <c r="AU558" s="196" t="s">
        <v>84</v>
      </c>
      <c r="AV558" s="11" t="s">
        <v>84</v>
      </c>
      <c r="AW558" s="11" t="s">
        <v>38</v>
      </c>
      <c r="AX558" s="11" t="s">
        <v>74</v>
      </c>
      <c r="AY558" s="196" t="s">
        <v>131</v>
      </c>
    </row>
    <row r="559" spans="2:65" s="14" customFormat="1">
      <c r="B559" s="227"/>
      <c r="D559" s="207" t="s">
        <v>141</v>
      </c>
      <c r="E559" s="228" t="s">
        <v>5</v>
      </c>
      <c r="F559" s="229" t="s">
        <v>232</v>
      </c>
      <c r="H559" s="230">
        <v>19.571999999999999</v>
      </c>
      <c r="I559" s="231"/>
      <c r="L559" s="227"/>
      <c r="M559" s="232"/>
      <c r="N559" s="233"/>
      <c r="O559" s="233"/>
      <c r="P559" s="233"/>
      <c r="Q559" s="233"/>
      <c r="R559" s="233"/>
      <c r="S559" s="233"/>
      <c r="T559" s="234"/>
      <c r="AT559" s="228" t="s">
        <v>141</v>
      </c>
      <c r="AU559" s="228" t="s">
        <v>84</v>
      </c>
      <c r="AV559" s="14" t="s">
        <v>132</v>
      </c>
      <c r="AW559" s="14" t="s">
        <v>38</v>
      </c>
      <c r="AX559" s="14" t="s">
        <v>74</v>
      </c>
      <c r="AY559" s="228" t="s">
        <v>131</v>
      </c>
    </row>
    <row r="560" spans="2:65" s="11" customFormat="1">
      <c r="B560" s="187"/>
      <c r="D560" s="207" t="s">
        <v>141</v>
      </c>
      <c r="E560" s="196" t="s">
        <v>5</v>
      </c>
      <c r="F560" s="208" t="s">
        <v>234</v>
      </c>
      <c r="H560" s="209">
        <v>36.72</v>
      </c>
      <c r="I560" s="192"/>
      <c r="L560" s="187"/>
      <c r="M560" s="193"/>
      <c r="N560" s="194"/>
      <c r="O560" s="194"/>
      <c r="P560" s="194"/>
      <c r="Q560" s="194"/>
      <c r="R560" s="194"/>
      <c r="S560" s="194"/>
      <c r="T560" s="195"/>
      <c r="AT560" s="196" t="s">
        <v>141</v>
      </c>
      <c r="AU560" s="196" t="s">
        <v>84</v>
      </c>
      <c r="AV560" s="11" t="s">
        <v>84</v>
      </c>
      <c r="AW560" s="11" t="s">
        <v>38</v>
      </c>
      <c r="AX560" s="11" t="s">
        <v>74</v>
      </c>
      <c r="AY560" s="196" t="s">
        <v>131</v>
      </c>
    </row>
    <row r="561" spans="2:51" s="11" customFormat="1">
      <c r="B561" s="187"/>
      <c r="D561" s="207" t="s">
        <v>141</v>
      </c>
      <c r="E561" s="196" t="s">
        <v>5</v>
      </c>
      <c r="F561" s="208" t="s">
        <v>235</v>
      </c>
      <c r="H561" s="209">
        <v>-3.03</v>
      </c>
      <c r="I561" s="192"/>
      <c r="L561" s="187"/>
      <c r="M561" s="193"/>
      <c r="N561" s="194"/>
      <c r="O561" s="194"/>
      <c r="P561" s="194"/>
      <c r="Q561" s="194"/>
      <c r="R561" s="194"/>
      <c r="S561" s="194"/>
      <c r="T561" s="195"/>
      <c r="AT561" s="196" t="s">
        <v>141</v>
      </c>
      <c r="AU561" s="196" t="s">
        <v>84</v>
      </c>
      <c r="AV561" s="11" t="s">
        <v>84</v>
      </c>
      <c r="AW561" s="11" t="s">
        <v>38</v>
      </c>
      <c r="AX561" s="11" t="s">
        <v>74</v>
      </c>
      <c r="AY561" s="196" t="s">
        <v>131</v>
      </c>
    </row>
    <row r="562" spans="2:51" s="11" customFormat="1">
      <c r="B562" s="187"/>
      <c r="D562" s="207" t="s">
        <v>141</v>
      </c>
      <c r="E562" s="196" t="s">
        <v>5</v>
      </c>
      <c r="F562" s="208" t="s">
        <v>236</v>
      </c>
      <c r="H562" s="209">
        <v>3.9239999999999999</v>
      </c>
      <c r="I562" s="192"/>
      <c r="L562" s="187"/>
      <c r="M562" s="193"/>
      <c r="N562" s="194"/>
      <c r="O562" s="194"/>
      <c r="P562" s="194"/>
      <c r="Q562" s="194"/>
      <c r="R562" s="194"/>
      <c r="S562" s="194"/>
      <c r="T562" s="195"/>
      <c r="AT562" s="196" t="s">
        <v>141</v>
      </c>
      <c r="AU562" s="196" t="s">
        <v>84</v>
      </c>
      <c r="AV562" s="11" t="s">
        <v>84</v>
      </c>
      <c r="AW562" s="11" t="s">
        <v>38</v>
      </c>
      <c r="AX562" s="11" t="s">
        <v>74</v>
      </c>
      <c r="AY562" s="196" t="s">
        <v>131</v>
      </c>
    </row>
    <row r="563" spans="2:51" s="14" customFormat="1">
      <c r="B563" s="227"/>
      <c r="D563" s="207" t="s">
        <v>141</v>
      </c>
      <c r="E563" s="228" t="s">
        <v>5</v>
      </c>
      <c r="F563" s="229" t="s">
        <v>232</v>
      </c>
      <c r="H563" s="230">
        <v>37.613999999999997</v>
      </c>
      <c r="I563" s="231"/>
      <c r="L563" s="227"/>
      <c r="M563" s="232"/>
      <c r="N563" s="233"/>
      <c r="O563" s="233"/>
      <c r="P563" s="233"/>
      <c r="Q563" s="233"/>
      <c r="R563" s="233"/>
      <c r="S563" s="233"/>
      <c r="T563" s="234"/>
      <c r="AT563" s="228" t="s">
        <v>141</v>
      </c>
      <c r="AU563" s="228" t="s">
        <v>84</v>
      </c>
      <c r="AV563" s="14" t="s">
        <v>132</v>
      </c>
      <c r="AW563" s="14" t="s">
        <v>38</v>
      </c>
      <c r="AX563" s="14" t="s">
        <v>74</v>
      </c>
      <c r="AY563" s="228" t="s">
        <v>131</v>
      </c>
    </row>
    <row r="564" spans="2:51" s="11" customFormat="1">
      <c r="B564" s="187"/>
      <c r="D564" s="207" t="s">
        <v>141</v>
      </c>
      <c r="E564" s="196" t="s">
        <v>5</v>
      </c>
      <c r="F564" s="208" t="s">
        <v>664</v>
      </c>
      <c r="H564" s="209">
        <v>6.3</v>
      </c>
      <c r="I564" s="192"/>
      <c r="L564" s="187"/>
      <c r="M564" s="193"/>
      <c r="N564" s="194"/>
      <c r="O564" s="194"/>
      <c r="P564" s="194"/>
      <c r="Q564" s="194"/>
      <c r="R564" s="194"/>
      <c r="S564" s="194"/>
      <c r="T564" s="195"/>
      <c r="AT564" s="196" t="s">
        <v>141</v>
      </c>
      <c r="AU564" s="196" t="s">
        <v>84</v>
      </c>
      <c r="AV564" s="11" t="s">
        <v>84</v>
      </c>
      <c r="AW564" s="11" t="s">
        <v>38</v>
      </c>
      <c r="AX564" s="11" t="s">
        <v>74</v>
      </c>
      <c r="AY564" s="196" t="s">
        <v>131</v>
      </c>
    </row>
    <row r="565" spans="2:51" s="14" customFormat="1">
      <c r="B565" s="227"/>
      <c r="D565" s="207" t="s">
        <v>141</v>
      </c>
      <c r="E565" s="228" t="s">
        <v>5</v>
      </c>
      <c r="F565" s="229" t="s">
        <v>232</v>
      </c>
      <c r="H565" s="230">
        <v>6.3</v>
      </c>
      <c r="I565" s="231"/>
      <c r="L565" s="227"/>
      <c r="M565" s="232"/>
      <c r="N565" s="233"/>
      <c r="O565" s="233"/>
      <c r="P565" s="233"/>
      <c r="Q565" s="233"/>
      <c r="R565" s="233"/>
      <c r="S565" s="233"/>
      <c r="T565" s="234"/>
      <c r="AT565" s="228" t="s">
        <v>141</v>
      </c>
      <c r="AU565" s="228" t="s">
        <v>84</v>
      </c>
      <c r="AV565" s="14" t="s">
        <v>132</v>
      </c>
      <c r="AW565" s="14" t="s">
        <v>38</v>
      </c>
      <c r="AX565" s="14" t="s">
        <v>74</v>
      </c>
      <c r="AY565" s="228" t="s">
        <v>131</v>
      </c>
    </row>
    <row r="566" spans="2:51" s="11" customFormat="1">
      <c r="B566" s="187"/>
      <c r="D566" s="207" t="s">
        <v>141</v>
      </c>
      <c r="E566" s="196" t="s">
        <v>5</v>
      </c>
      <c r="F566" s="208" t="s">
        <v>238</v>
      </c>
      <c r="H566" s="209">
        <v>6.48</v>
      </c>
      <c r="I566" s="192"/>
      <c r="L566" s="187"/>
      <c r="M566" s="193"/>
      <c r="N566" s="194"/>
      <c r="O566" s="194"/>
      <c r="P566" s="194"/>
      <c r="Q566" s="194"/>
      <c r="R566" s="194"/>
      <c r="S566" s="194"/>
      <c r="T566" s="195"/>
      <c r="AT566" s="196" t="s">
        <v>141</v>
      </c>
      <c r="AU566" s="196" t="s">
        <v>84</v>
      </c>
      <c r="AV566" s="11" t="s">
        <v>84</v>
      </c>
      <c r="AW566" s="11" t="s">
        <v>38</v>
      </c>
      <c r="AX566" s="11" t="s">
        <v>74</v>
      </c>
      <c r="AY566" s="196" t="s">
        <v>131</v>
      </c>
    </row>
    <row r="567" spans="2:51" s="11" customFormat="1">
      <c r="B567" s="187"/>
      <c r="D567" s="207" t="s">
        <v>141</v>
      </c>
      <c r="E567" s="196" t="s">
        <v>5</v>
      </c>
      <c r="F567" s="208" t="s">
        <v>239</v>
      </c>
      <c r="H567" s="209">
        <v>3.698</v>
      </c>
      <c r="I567" s="192"/>
      <c r="L567" s="187"/>
      <c r="M567" s="193"/>
      <c r="N567" s="194"/>
      <c r="O567" s="194"/>
      <c r="P567" s="194"/>
      <c r="Q567" s="194"/>
      <c r="R567" s="194"/>
      <c r="S567" s="194"/>
      <c r="T567" s="195"/>
      <c r="AT567" s="196" t="s">
        <v>141</v>
      </c>
      <c r="AU567" s="196" t="s">
        <v>84</v>
      </c>
      <c r="AV567" s="11" t="s">
        <v>84</v>
      </c>
      <c r="AW567" s="11" t="s">
        <v>38</v>
      </c>
      <c r="AX567" s="11" t="s">
        <v>74</v>
      </c>
      <c r="AY567" s="196" t="s">
        <v>131</v>
      </c>
    </row>
    <row r="568" spans="2:51" s="11" customFormat="1">
      <c r="B568" s="187"/>
      <c r="D568" s="207" t="s">
        <v>141</v>
      </c>
      <c r="E568" s="196" t="s">
        <v>5</v>
      </c>
      <c r="F568" s="208" t="s">
        <v>240</v>
      </c>
      <c r="H568" s="209">
        <v>9.3109999999999999</v>
      </c>
      <c r="I568" s="192"/>
      <c r="L568" s="187"/>
      <c r="M568" s="193"/>
      <c r="N568" s="194"/>
      <c r="O568" s="194"/>
      <c r="P568" s="194"/>
      <c r="Q568" s="194"/>
      <c r="R568" s="194"/>
      <c r="S568" s="194"/>
      <c r="T568" s="195"/>
      <c r="AT568" s="196" t="s">
        <v>141</v>
      </c>
      <c r="AU568" s="196" t="s">
        <v>84</v>
      </c>
      <c r="AV568" s="11" t="s">
        <v>84</v>
      </c>
      <c r="AW568" s="11" t="s">
        <v>38</v>
      </c>
      <c r="AX568" s="11" t="s">
        <v>74</v>
      </c>
      <c r="AY568" s="196" t="s">
        <v>131</v>
      </c>
    </row>
    <row r="569" spans="2:51" s="14" customFormat="1">
      <c r="B569" s="227"/>
      <c r="D569" s="207" t="s">
        <v>141</v>
      </c>
      <c r="E569" s="228" t="s">
        <v>5</v>
      </c>
      <c r="F569" s="229" t="s">
        <v>232</v>
      </c>
      <c r="H569" s="230">
        <v>19.489000000000001</v>
      </c>
      <c r="I569" s="231"/>
      <c r="L569" s="227"/>
      <c r="M569" s="232"/>
      <c r="N569" s="233"/>
      <c r="O569" s="233"/>
      <c r="P569" s="233"/>
      <c r="Q569" s="233"/>
      <c r="R569" s="233"/>
      <c r="S569" s="233"/>
      <c r="T569" s="234"/>
      <c r="AT569" s="228" t="s">
        <v>141</v>
      </c>
      <c r="AU569" s="228" t="s">
        <v>84</v>
      </c>
      <c r="AV569" s="14" t="s">
        <v>132</v>
      </c>
      <c r="AW569" s="14" t="s">
        <v>38</v>
      </c>
      <c r="AX569" s="14" t="s">
        <v>74</v>
      </c>
      <c r="AY569" s="228" t="s">
        <v>131</v>
      </c>
    </row>
    <row r="570" spans="2:51" s="11" customFormat="1">
      <c r="B570" s="187"/>
      <c r="D570" s="207" t="s">
        <v>141</v>
      </c>
      <c r="E570" s="196" t="s">
        <v>5</v>
      </c>
      <c r="F570" s="208" t="s">
        <v>665</v>
      </c>
      <c r="H570" s="209">
        <v>6.3</v>
      </c>
      <c r="I570" s="192"/>
      <c r="L570" s="187"/>
      <c r="M570" s="193"/>
      <c r="N570" s="194"/>
      <c r="O570" s="194"/>
      <c r="P570" s="194"/>
      <c r="Q570" s="194"/>
      <c r="R570" s="194"/>
      <c r="S570" s="194"/>
      <c r="T570" s="195"/>
      <c r="AT570" s="196" t="s">
        <v>141</v>
      </c>
      <c r="AU570" s="196" t="s">
        <v>84</v>
      </c>
      <c r="AV570" s="11" t="s">
        <v>84</v>
      </c>
      <c r="AW570" s="11" t="s">
        <v>38</v>
      </c>
      <c r="AX570" s="11" t="s">
        <v>74</v>
      </c>
      <c r="AY570" s="196" t="s">
        <v>131</v>
      </c>
    </row>
    <row r="571" spans="2:51" s="11" customFormat="1">
      <c r="B571" s="187"/>
      <c r="D571" s="207" t="s">
        <v>141</v>
      </c>
      <c r="E571" s="196" t="s">
        <v>5</v>
      </c>
      <c r="F571" s="208" t="s">
        <v>666</v>
      </c>
      <c r="H571" s="209">
        <v>6.3</v>
      </c>
      <c r="I571" s="192"/>
      <c r="L571" s="187"/>
      <c r="M571" s="193"/>
      <c r="N571" s="194"/>
      <c r="O571" s="194"/>
      <c r="P571" s="194"/>
      <c r="Q571" s="194"/>
      <c r="R571" s="194"/>
      <c r="S571" s="194"/>
      <c r="T571" s="195"/>
      <c r="AT571" s="196" t="s">
        <v>141</v>
      </c>
      <c r="AU571" s="196" t="s">
        <v>84</v>
      </c>
      <c r="AV571" s="11" t="s">
        <v>84</v>
      </c>
      <c r="AW571" s="11" t="s">
        <v>38</v>
      </c>
      <c r="AX571" s="11" t="s">
        <v>74</v>
      </c>
      <c r="AY571" s="196" t="s">
        <v>131</v>
      </c>
    </row>
    <row r="572" spans="2:51" s="11" customFormat="1">
      <c r="B572" s="187"/>
      <c r="D572" s="207" t="s">
        <v>141</v>
      </c>
      <c r="E572" s="196" t="s">
        <v>5</v>
      </c>
      <c r="F572" s="208" t="s">
        <v>667</v>
      </c>
      <c r="H572" s="209">
        <v>6.3</v>
      </c>
      <c r="I572" s="192"/>
      <c r="L572" s="187"/>
      <c r="M572" s="193"/>
      <c r="N572" s="194"/>
      <c r="O572" s="194"/>
      <c r="P572" s="194"/>
      <c r="Q572" s="194"/>
      <c r="R572" s="194"/>
      <c r="S572" s="194"/>
      <c r="T572" s="195"/>
      <c r="AT572" s="196" t="s">
        <v>141</v>
      </c>
      <c r="AU572" s="196" t="s">
        <v>84</v>
      </c>
      <c r="AV572" s="11" t="s">
        <v>84</v>
      </c>
      <c r="AW572" s="11" t="s">
        <v>38</v>
      </c>
      <c r="AX572" s="11" t="s">
        <v>74</v>
      </c>
      <c r="AY572" s="196" t="s">
        <v>131</v>
      </c>
    </row>
    <row r="573" spans="2:51" s="11" customFormat="1">
      <c r="B573" s="187"/>
      <c r="D573" s="207" t="s">
        <v>141</v>
      </c>
      <c r="E573" s="196" t="s">
        <v>5</v>
      </c>
      <c r="F573" s="208" t="s">
        <v>668</v>
      </c>
      <c r="H573" s="209">
        <v>6.3</v>
      </c>
      <c r="I573" s="192"/>
      <c r="L573" s="187"/>
      <c r="M573" s="193"/>
      <c r="N573" s="194"/>
      <c r="O573" s="194"/>
      <c r="P573" s="194"/>
      <c r="Q573" s="194"/>
      <c r="R573" s="194"/>
      <c r="S573" s="194"/>
      <c r="T573" s="195"/>
      <c r="AT573" s="196" t="s">
        <v>141</v>
      </c>
      <c r="AU573" s="196" t="s">
        <v>84</v>
      </c>
      <c r="AV573" s="11" t="s">
        <v>84</v>
      </c>
      <c r="AW573" s="11" t="s">
        <v>38</v>
      </c>
      <c r="AX573" s="11" t="s">
        <v>74</v>
      </c>
      <c r="AY573" s="196" t="s">
        <v>131</v>
      </c>
    </row>
    <row r="574" spans="2:51" s="11" customFormat="1">
      <c r="B574" s="187"/>
      <c r="D574" s="207" t="s">
        <v>141</v>
      </c>
      <c r="E574" s="196" t="s">
        <v>5</v>
      </c>
      <c r="F574" s="208" t="s">
        <v>233</v>
      </c>
      <c r="H574" s="209">
        <v>5.9550000000000001</v>
      </c>
      <c r="I574" s="192"/>
      <c r="L574" s="187"/>
      <c r="M574" s="193"/>
      <c r="N574" s="194"/>
      <c r="O574" s="194"/>
      <c r="P574" s="194"/>
      <c r="Q574" s="194"/>
      <c r="R574" s="194"/>
      <c r="S574" s="194"/>
      <c r="T574" s="195"/>
      <c r="AT574" s="196" t="s">
        <v>141</v>
      </c>
      <c r="AU574" s="196" t="s">
        <v>84</v>
      </c>
      <c r="AV574" s="11" t="s">
        <v>84</v>
      </c>
      <c r="AW574" s="11" t="s">
        <v>38</v>
      </c>
      <c r="AX574" s="11" t="s">
        <v>74</v>
      </c>
      <c r="AY574" s="196" t="s">
        <v>131</v>
      </c>
    </row>
    <row r="575" spans="2:51" s="11" customFormat="1">
      <c r="B575" s="187"/>
      <c r="D575" s="207" t="s">
        <v>141</v>
      </c>
      <c r="E575" s="196" t="s">
        <v>5</v>
      </c>
      <c r="F575" s="208" t="s">
        <v>669</v>
      </c>
      <c r="H575" s="209">
        <v>6.3</v>
      </c>
      <c r="I575" s="192"/>
      <c r="L575" s="187"/>
      <c r="M575" s="193"/>
      <c r="N575" s="194"/>
      <c r="O575" s="194"/>
      <c r="P575" s="194"/>
      <c r="Q575" s="194"/>
      <c r="R575" s="194"/>
      <c r="S575" s="194"/>
      <c r="T575" s="195"/>
      <c r="AT575" s="196" t="s">
        <v>141</v>
      </c>
      <c r="AU575" s="196" t="s">
        <v>84</v>
      </c>
      <c r="AV575" s="11" t="s">
        <v>84</v>
      </c>
      <c r="AW575" s="11" t="s">
        <v>38</v>
      </c>
      <c r="AX575" s="11" t="s">
        <v>74</v>
      </c>
      <c r="AY575" s="196" t="s">
        <v>131</v>
      </c>
    </row>
    <row r="576" spans="2:51" s="11" customFormat="1">
      <c r="B576" s="187"/>
      <c r="D576" s="207" t="s">
        <v>141</v>
      </c>
      <c r="E576" s="196" t="s">
        <v>5</v>
      </c>
      <c r="F576" s="208" t="s">
        <v>670</v>
      </c>
      <c r="H576" s="209">
        <v>4.95</v>
      </c>
      <c r="I576" s="192"/>
      <c r="L576" s="187"/>
      <c r="M576" s="193"/>
      <c r="N576" s="194"/>
      <c r="O576" s="194"/>
      <c r="P576" s="194"/>
      <c r="Q576" s="194"/>
      <c r="R576" s="194"/>
      <c r="S576" s="194"/>
      <c r="T576" s="195"/>
      <c r="AT576" s="196" t="s">
        <v>141</v>
      </c>
      <c r="AU576" s="196" t="s">
        <v>84</v>
      </c>
      <c r="AV576" s="11" t="s">
        <v>84</v>
      </c>
      <c r="AW576" s="11" t="s">
        <v>38</v>
      </c>
      <c r="AX576" s="11" t="s">
        <v>74</v>
      </c>
      <c r="AY576" s="196" t="s">
        <v>131</v>
      </c>
    </row>
    <row r="577" spans="2:65" s="11" customFormat="1">
      <c r="B577" s="187"/>
      <c r="D577" s="207" t="s">
        <v>141</v>
      </c>
      <c r="E577" s="196" t="s">
        <v>5</v>
      </c>
      <c r="F577" s="208" t="s">
        <v>671</v>
      </c>
      <c r="H577" s="209">
        <v>4.95</v>
      </c>
      <c r="I577" s="192"/>
      <c r="L577" s="187"/>
      <c r="M577" s="193"/>
      <c r="N577" s="194"/>
      <c r="O577" s="194"/>
      <c r="P577" s="194"/>
      <c r="Q577" s="194"/>
      <c r="R577" s="194"/>
      <c r="S577" s="194"/>
      <c r="T577" s="195"/>
      <c r="AT577" s="196" t="s">
        <v>141</v>
      </c>
      <c r="AU577" s="196" t="s">
        <v>84</v>
      </c>
      <c r="AV577" s="11" t="s">
        <v>84</v>
      </c>
      <c r="AW577" s="11" t="s">
        <v>38</v>
      </c>
      <c r="AX577" s="11" t="s">
        <v>74</v>
      </c>
      <c r="AY577" s="196" t="s">
        <v>131</v>
      </c>
    </row>
    <row r="578" spans="2:65" s="11" customFormat="1">
      <c r="B578" s="187"/>
      <c r="D578" s="207" t="s">
        <v>141</v>
      </c>
      <c r="E578" s="196" t="s">
        <v>5</v>
      </c>
      <c r="F578" s="208" t="s">
        <v>672</v>
      </c>
      <c r="H578" s="209">
        <v>6.3</v>
      </c>
      <c r="I578" s="192"/>
      <c r="L578" s="187"/>
      <c r="M578" s="193"/>
      <c r="N578" s="194"/>
      <c r="O578" s="194"/>
      <c r="P578" s="194"/>
      <c r="Q578" s="194"/>
      <c r="R578" s="194"/>
      <c r="S578" s="194"/>
      <c r="T578" s="195"/>
      <c r="AT578" s="196" t="s">
        <v>141</v>
      </c>
      <c r="AU578" s="196" t="s">
        <v>84</v>
      </c>
      <c r="AV578" s="11" t="s">
        <v>84</v>
      </c>
      <c r="AW578" s="11" t="s">
        <v>38</v>
      </c>
      <c r="AX578" s="11" t="s">
        <v>74</v>
      </c>
      <c r="AY578" s="196" t="s">
        <v>131</v>
      </c>
    </row>
    <row r="579" spans="2:65" s="11" customFormat="1">
      <c r="B579" s="187"/>
      <c r="D579" s="207" t="s">
        <v>141</v>
      </c>
      <c r="E579" s="196" t="s">
        <v>5</v>
      </c>
      <c r="F579" s="208" t="s">
        <v>673</v>
      </c>
      <c r="H579" s="209">
        <v>6.3</v>
      </c>
      <c r="I579" s="192"/>
      <c r="L579" s="187"/>
      <c r="M579" s="193"/>
      <c r="N579" s="194"/>
      <c r="O579" s="194"/>
      <c r="P579" s="194"/>
      <c r="Q579" s="194"/>
      <c r="R579" s="194"/>
      <c r="S579" s="194"/>
      <c r="T579" s="195"/>
      <c r="AT579" s="196" t="s">
        <v>141</v>
      </c>
      <c r="AU579" s="196" t="s">
        <v>84</v>
      </c>
      <c r="AV579" s="11" t="s">
        <v>84</v>
      </c>
      <c r="AW579" s="11" t="s">
        <v>38</v>
      </c>
      <c r="AX579" s="11" t="s">
        <v>74</v>
      </c>
      <c r="AY579" s="196" t="s">
        <v>131</v>
      </c>
    </row>
    <row r="580" spans="2:65" s="11" customFormat="1">
      <c r="B580" s="187"/>
      <c r="D580" s="207" t="s">
        <v>141</v>
      </c>
      <c r="E580" s="196" t="s">
        <v>5</v>
      </c>
      <c r="F580" s="208" t="s">
        <v>674</v>
      </c>
      <c r="H580" s="209">
        <v>6.3</v>
      </c>
      <c r="I580" s="192"/>
      <c r="L580" s="187"/>
      <c r="M580" s="193"/>
      <c r="N580" s="194"/>
      <c r="O580" s="194"/>
      <c r="P580" s="194"/>
      <c r="Q580" s="194"/>
      <c r="R580" s="194"/>
      <c r="S580" s="194"/>
      <c r="T580" s="195"/>
      <c r="AT580" s="196" t="s">
        <v>141</v>
      </c>
      <c r="AU580" s="196" t="s">
        <v>84</v>
      </c>
      <c r="AV580" s="11" t="s">
        <v>84</v>
      </c>
      <c r="AW580" s="11" t="s">
        <v>38</v>
      </c>
      <c r="AX580" s="11" t="s">
        <v>74</v>
      </c>
      <c r="AY580" s="196" t="s">
        <v>131</v>
      </c>
    </row>
    <row r="581" spans="2:65" s="14" customFormat="1">
      <c r="B581" s="227"/>
      <c r="D581" s="207" t="s">
        <v>141</v>
      </c>
      <c r="E581" s="228" t="s">
        <v>5</v>
      </c>
      <c r="F581" s="229" t="s">
        <v>232</v>
      </c>
      <c r="H581" s="230">
        <v>66.254999999999995</v>
      </c>
      <c r="I581" s="231"/>
      <c r="L581" s="227"/>
      <c r="M581" s="232"/>
      <c r="N581" s="233"/>
      <c r="O581" s="233"/>
      <c r="P581" s="233"/>
      <c r="Q581" s="233"/>
      <c r="R581" s="233"/>
      <c r="S581" s="233"/>
      <c r="T581" s="234"/>
      <c r="AT581" s="228" t="s">
        <v>141</v>
      </c>
      <c r="AU581" s="228" t="s">
        <v>84</v>
      </c>
      <c r="AV581" s="14" t="s">
        <v>132</v>
      </c>
      <c r="AW581" s="14" t="s">
        <v>38</v>
      </c>
      <c r="AX581" s="14" t="s">
        <v>74</v>
      </c>
      <c r="AY581" s="228" t="s">
        <v>131</v>
      </c>
    </row>
    <row r="582" spans="2:65" s="12" customFormat="1">
      <c r="B582" s="210"/>
      <c r="D582" s="188" t="s">
        <v>141</v>
      </c>
      <c r="E582" s="211" t="s">
        <v>5</v>
      </c>
      <c r="F582" s="212" t="s">
        <v>155</v>
      </c>
      <c r="H582" s="213">
        <v>149.22999999999999</v>
      </c>
      <c r="I582" s="214"/>
      <c r="L582" s="210"/>
      <c r="M582" s="215"/>
      <c r="N582" s="216"/>
      <c r="O582" s="216"/>
      <c r="P582" s="216"/>
      <c r="Q582" s="216"/>
      <c r="R582" s="216"/>
      <c r="S582" s="216"/>
      <c r="T582" s="217"/>
      <c r="AT582" s="218" t="s">
        <v>141</v>
      </c>
      <c r="AU582" s="218" t="s">
        <v>84</v>
      </c>
      <c r="AV582" s="12" t="s">
        <v>139</v>
      </c>
      <c r="AW582" s="12" t="s">
        <v>38</v>
      </c>
      <c r="AX582" s="12" t="s">
        <v>79</v>
      </c>
      <c r="AY582" s="218" t="s">
        <v>131</v>
      </c>
    </row>
    <row r="583" spans="2:65" s="1" customFormat="1" ht="22.5" customHeight="1">
      <c r="B583" s="174"/>
      <c r="C583" s="197" t="s">
        <v>675</v>
      </c>
      <c r="D583" s="197" t="s">
        <v>143</v>
      </c>
      <c r="E583" s="198" t="s">
        <v>676</v>
      </c>
      <c r="F583" s="199" t="s">
        <v>677</v>
      </c>
      <c r="G583" s="200" t="s">
        <v>151</v>
      </c>
      <c r="H583" s="201">
        <v>164.15299999999999</v>
      </c>
      <c r="I583" s="202"/>
      <c r="J583" s="203">
        <f>ROUND(I583*H583,2)</f>
        <v>0</v>
      </c>
      <c r="K583" s="199" t="s">
        <v>5</v>
      </c>
      <c r="L583" s="204"/>
      <c r="M583" s="205" t="s">
        <v>5</v>
      </c>
      <c r="N583" s="206" t="s">
        <v>45</v>
      </c>
      <c r="O583" s="43"/>
      <c r="P583" s="184">
        <f>O583*H583</f>
        <v>0</v>
      </c>
      <c r="Q583" s="184">
        <v>1.7999999999999999E-2</v>
      </c>
      <c r="R583" s="184">
        <f>Q583*H583</f>
        <v>2.9547539999999994</v>
      </c>
      <c r="S583" s="184">
        <v>0</v>
      </c>
      <c r="T583" s="185">
        <f>S583*H583</f>
        <v>0</v>
      </c>
      <c r="AR583" s="24" t="s">
        <v>387</v>
      </c>
      <c r="AT583" s="24" t="s">
        <v>143</v>
      </c>
      <c r="AU583" s="24" t="s">
        <v>84</v>
      </c>
      <c r="AY583" s="24" t="s">
        <v>131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24" t="s">
        <v>79</v>
      </c>
      <c r="BK583" s="186">
        <f>ROUND(I583*H583,2)</f>
        <v>0</v>
      </c>
      <c r="BL583" s="24" t="s">
        <v>303</v>
      </c>
      <c r="BM583" s="24" t="s">
        <v>678</v>
      </c>
    </row>
    <row r="584" spans="2:65" s="11" customFormat="1">
      <c r="B584" s="187"/>
      <c r="D584" s="188" t="s">
        <v>141</v>
      </c>
      <c r="F584" s="190" t="s">
        <v>679</v>
      </c>
      <c r="H584" s="191">
        <v>164.15299999999999</v>
      </c>
      <c r="I584" s="192"/>
      <c r="L584" s="187"/>
      <c r="M584" s="193"/>
      <c r="N584" s="194"/>
      <c r="O584" s="194"/>
      <c r="P584" s="194"/>
      <c r="Q584" s="194"/>
      <c r="R584" s="194"/>
      <c r="S584" s="194"/>
      <c r="T584" s="195"/>
      <c r="AT584" s="196" t="s">
        <v>141</v>
      </c>
      <c r="AU584" s="196" t="s">
        <v>84</v>
      </c>
      <c r="AV584" s="11" t="s">
        <v>84</v>
      </c>
      <c r="AW584" s="11" t="s">
        <v>6</v>
      </c>
      <c r="AX584" s="11" t="s">
        <v>79</v>
      </c>
      <c r="AY584" s="196" t="s">
        <v>131</v>
      </c>
    </row>
    <row r="585" spans="2:65" s="1" customFormat="1" ht="22.5" customHeight="1">
      <c r="B585" s="174"/>
      <c r="C585" s="175" t="s">
        <v>680</v>
      </c>
      <c r="D585" s="175" t="s">
        <v>134</v>
      </c>
      <c r="E585" s="176" t="s">
        <v>681</v>
      </c>
      <c r="F585" s="177" t="s">
        <v>682</v>
      </c>
      <c r="G585" s="178" t="s">
        <v>151</v>
      </c>
      <c r="H585" s="179">
        <v>111.616</v>
      </c>
      <c r="I585" s="180"/>
      <c r="J585" s="181">
        <f>ROUND(I585*H585,2)</f>
        <v>0</v>
      </c>
      <c r="K585" s="177" t="s">
        <v>138</v>
      </c>
      <c r="L585" s="42"/>
      <c r="M585" s="182" t="s">
        <v>5</v>
      </c>
      <c r="N585" s="183" t="s">
        <v>45</v>
      </c>
      <c r="O585" s="43"/>
      <c r="P585" s="184">
        <f>O585*H585</f>
        <v>0</v>
      </c>
      <c r="Q585" s="184">
        <v>0</v>
      </c>
      <c r="R585" s="184">
        <f>Q585*H585</f>
        <v>0</v>
      </c>
      <c r="S585" s="184">
        <v>0</v>
      </c>
      <c r="T585" s="185">
        <f>S585*H585</f>
        <v>0</v>
      </c>
      <c r="AR585" s="24" t="s">
        <v>303</v>
      </c>
      <c r="AT585" s="24" t="s">
        <v>134</v>
      </c>
      <c r="AU585" s="24" t="s">
        <v>84</v>
      </c>
      <c r="AY585" s="24" t="s">
        <v>131</v>
      </c>
      <c r="BE585" s="186">
        <f>IF(N585="základní",J585,0)</f>
        <v>0</v>
      </c>
      <c r="BF585" s="186">
        <f>IF(N585="snížená",J585,0)</f>
        <v>0</v>
      </c>
      <c r="BG585" s="186">
        <f>IF(N585="zákl. přenesená",J585,0)</f>
        <v>0</v>
      </c>
      <c r="BH585" s="186">
        <f>IF(N585="sníž. přenesená",J585,0)</f>
        <v>0</v>
      </c>
      <c r="BI585" s="186">
        <f>IF(N585="nulová",J585,0)</f>
        <v>0</v>
      </c>
      <c r="BJ585" s="24" t="s">
        <v>79</v>
      </c>
      <c r="BK585" s="186">
        <f>ROUND(I585*H585,2)</f>
        <v>0</v>
      </c>
      <c r="BL585" s="24" t="s">
        <v>303</v>
      </c>
      <c r="BM585" s="24" t="s">
        <v>683</v>
      </c>
    </row>
    <row r="586" spans="2:65" s="11" customFormat="1">
      <c r="B586" s="187"/>
      <c r="D586" s="207" t="s">
        <v>141</v>
      </c>
      <c r="E586" s="196" t="s">
        <v>5</v>
      </c>
      <c r="F586" s="208" t="s">
        <v>229</v>
      </c>
      <c r="H586" s="209">
        <v>6.18</v>
      </c>
      <c r="I586" s="192"/>
      <c r="L586" s="187"/>
      <c r="M586" s="193"/>
      <c r="N586" s="194"/>
      <c r="O586" s="194"/>
      <c r="P586" s="194"/>
      <c r="Q586" s="194"/>
      <c r="R586" s="194"/>
      <c r="S586" s="194"/>
      <c r="T586" s="195"/>
      <c r="AT586" s="196" t="s">
        <v>141</v>
      </c>
      <c r="AU586" s="196" t="s">
        <v>84</v>
      </c>
      <c r="AV586" s="11" t="s">
        <v>84</v>
      </c>
      <c r="AW586" s="11" t="s">
        <v>38</v>
      </c>
      <c r="AX586" s="11" t="s">
        <v>74</v>
      </c>
      <c r="AY586" s="196" t="s">
        <v>131</v>
      </c>
    </row>
    <row r="587" spans="2:65" s="11" customFormat="1">
      <c r="B587" s="187"/>
      <c r="D587" s="207" t="s">
        <v>141</v>
      </c>
      <c r="E587" s="196" t="s">
        <v>5</v>
      </c>
      <c r="F587" s="208" t="s">
        <v>230</v>
      </c>
      <c r="H587" s="209">
        <v>3.6829999999999998</v>
      </c>
      <c r="I587" s="192"/>
      <c r="L587" s="187"/>
      <c r="M587" s="193"/>
      <c r="N587" s="194"/>
      <c r="O587" s="194"/>
      <c r="P587" s="194"/>
      <c r="Q587" s="194"/>
      <c r="R587" s="194"/>
      <c r="S587" s="194"/>
      <c r="T587" s="195"/>
      <c r="AT587" s="196" t="s">
        <v>141</v>
      </c>
      <c r="AU587" s="196" t="s">
        <v>84</v>
      </c>
      <c r="AV587" s="11" t="s">
        <v>84</v>
      </c>
      <c r="AW587" s="11" t="s">
        <v>38</v>
      </c>
      <c r="AX587" s="11" t="s">
        <v>74</v>
      </c>
      <c r="AY587" s="196" t="s">
        <v>131</v>
      </c>
    </row>
    <row r="588" spans="2:65" s="11" customFormat="1">
      <c r="B588" s="187"/>
      <c r="D588" s="207" t="s">
        <v>141</v>
      </c>
      <c r="E588" s="196" t="s">
        <v>5</v>
      </c>
      <c r="F588" s="208" t="s">
        <v>231</v>
      </c>
      <c r="H588" s="209">
        <v>9.7089999999999996</v>
      </c>
      <c r="I588" s="192"/>
      <c r="L588" s="187"/>
      <c r="M588" s="193"/>
      <c r="N588" s="194"/>
      <c r="O588" s="194"/>
      <c r="P588" s="194"/>
      <c r="Q588" s="194"/>
      <c r="R588" s="194"/>
      <c r="S588" s="194"/>
      <c r="T588" s="195"/>
      <c r="AT588" s="196" t="s">
        <v>141</v>
      </c>
      <c r="AU588" s="196" t="s">
        <v>84</v>
      </c>
      <c r="AV588" s="11" t="s">
        <v>84</v>
      </c>
      <c r="AW588" s="11" t="s">
        <v>38</v>
      </c>
      <c r="AX588" s="11" t="s">
        <v>74</v>
      </c>
      <c r="AY588" s="196" t="s">
        <v>131</v>
      </c>
    </row>
    <row r="589" spans="2:65" s="14" customFormat="1">
      <c r="B589" s="227"/>
      <c r="D589" s="207" t="s">
        <v>141</v>
      </c>
      <c r="E589" s="228" t="s">
        <v>5</v>
      </c>
      <c r="F589" s="229" t="s">
        <v>232</v>
      </c>
      <c r="H589" s="230">
        <v>19.571999999999999</v>
      </c>
      <c r="I589" s="231"/>
      <c r="L589" s="227"/>
      <c r="M589" s="232"/>
      <c r="N589" s="233"/>
      <c r="O589" s="233"/>
      <c r="P589" s="233"/>
      <c r="Q589" s="233"/>
      <c r="R589" s="233"/>
      <c r="S589" s="233"/>
      <c r="T589" s="234"/>
      <c r="AT589" s="228" t="s">
        <v>141</v>
      </c>
      <c r="AU589" s="228" t="s">
        <v>84</v>
      </c>
      <c r="AV589" s="14" t="s">
        <v>132</v>
      </c>
      <c r="AW589" s="14" t="s">
        <v>38</v>
      </c>
      <c r="AX589" s="14" t="s">
        <v>74</v>
      </c>
      <c r="AY589" s="228" t="s">
        <v>131</v>
      </c>
    </row>
    <row r="590" spans="2:65" s="11" customFormat="1">
      <c r="B590" s="187"/>
      <c r="D590" s="207" t="s">
        <v>141</v>
      </c>
      <c r="E590" s="196" t="s">
        <v>5</v>
      </c>
      <c r="F590" s="208" t="s">
        <v>664</v>
      </c>
      <c r="H590" s="209">
        <v>6.3</v>
      </c>
      <c r="I590" s="192"/>
      <c r="L590" s="187"/>
      <c r="M590" s="193"/>
      <c r="N590" s="194"/>
      <c r="O590" s="194"/>
      <c r="P590" s="194"/>
      <c r="Q590" s="194"/>
      <c r="R590" s="194"/>
      <c r="S590" s="194"/>
      <c r="T590" s="195"/>
      <c r="AT590" s="196" t="s">
        <v>141</v>
      </c>
      <c r="AU590" s="196" t="s">
        <v>84</v>
      </c>
      <c r="AV590" s="11" t="s">
        <v>84</v>
      </c>
      <c r="AW590" s="11" t="s">
        <v>38</v>
      </c>
      <c r="AX590" s="11" t="s">
        <v>74</v>
      </c>
      <c r="AY590" s="196" t="s">
        <v>131</v>
      </c>
    </row>
    <row r="591" spans="2:65" s="14" customFormat="1">
      <c r="B591" s="227"/>
      <c r="D591" s="207" t="s">
        <v>141</v>
      </c>
      <c r="E591" s="228" t="s">
        <v>5</v>
      </c>
      <c r="F591" s="229" t="s">
        <v>232</v>
      </c>
      <c r="H591" s="230">
        <v>6.3</v>
      </c>
      <c r="I591" s="231"/>
      <c r="L591" s="227"/>
      <c r="M591" s="232"/>
      <c r="N591" s="233"/>
      <c r="O591" s="233"/>
      <c r="P591" s="233"/>
      <c r="Q591" s="233"/>
      <c r="R591" s="233"/>
      <c r="S591" s="233"/>
      <c r="T591" s="234"/>
      <c r="AT591" s="228" t="s">
        <v>141</v>
      </c>
      <c r="AU591" s="228" t="s">
        <v>84</v>
      </c>
      <c r="AV591" s="14" t="s">
        <v>132</v>
      </c>
      <c r="AW591" s="14" t="s">
        <v>38</v>
      </c>
      <c r="AX591" s="14" t="s">
        <v>74</v>
      </c>
      <c r="AY591" s="228" t="s">
        <v>131</v>
      </c>
    </row>
    <row r="592" spans="2:65" s="11" customFormat="1">
      <c r="B592" s="187"/>
      <c r="D592" s="207" t="s">
        <v>141</v>
      </c>
      <c r="E592" s="196" t="s">
        <v>5</v>
      </c>
      <c r="F592" s="208" t="s">
        <v>238</v>
      </c>
      <c r="H592" s="209">
        <v>6.48</v>
      </c>
      <c r="I592" s="192"/>
      <c r="L592" s="187"/>
      <c r="M592" s="193"/>
      <c r="N592" s="194"/>
      <c r="O592" s="194"/>
      <c r="P592" s="194"/>
      <c r="Q592" s="194"/>
      <c r="R592" s="194"/>
      <c r="S592" s="194"/>
      <c r="T592" s="195"/>
      <c r="AT592" s="196" t="s">
        <v>141</v>
      </c>
      <c r="AU592" s="196" t="s">
        <v>84</v>
      </c>
      <c r="AV592" s="11" t="s">
        <v>84</v>
      </c>
      <c r="AW592" s="11" t="s">
        <v>38</v>
      </c>
      <c r="AX592" s="11" t="s">
        <v>74</v>
      </c>
      <c r="AY592" s="196" t="s">
        <v>131</v>
      </c>
    </row>
    <row r="593" spans="2:51" s="11" customFormat="1">
      <c r="B593" s="187"/>
      <c r="D593" s="207" t="s">
        <v>141</v>
      </c>
      <c r="E593" s="196" t="s">
        <v>5</v>
      </c>
      <c r="F593" s="208" t="s">
        <v>239</v>
      </c>
      <c r="H593" s="209">
        <v>3.698</v>
      </c>
      <c r="I593" s="192"/>
      <c r="L593" s="187"/>
      <c r="M593" s="193"/>
      <c r="N593" s="194"/>
      <c r="O593" s="194"/>
      <c r="P593" s="194"/>
      <c r="Q593" s="194"/>
      <c r="R593" s="194"/>
      <c r="S593" s="194"/>
      <c r="T593" s="195"/>
      <c r="AT593" s="196" t="s">
        <v>141</v>
      </c>
      <c r="AU593" s="196" t="s">
        <v>84</v>
      </c>
      <c r="AV593" s="11" t="s">
        <v>84</v>
      </c>
      <c r="AW593" s="11" t="s">
        <v>38</v>
      </c>
      <c r="AX593" s="11" t="s">
        <v>74</v>
      </c>
      <c r="AY593" s="196" t="s">
        <v>131</v>
      </c>
    </row>
    <row r="594" spans="2:51" s="11" customFormat="1">
      <c r="B594" s="187"/>
      <c r="D594" s="207" t="s">
        <v>141</v>
      </c>
      <c r="E594" s="196" t="s">
        <v>5</v>
      </c>
      <c r="F594" s="208" t="s">
        <v>240</v>
      </c>
      <c r="H594" s="209">
        <v>9.3109999999999999</v>
      </c>
      <c r="I594" s="192"/>
      <c r="L594" s="187"/>
      <c r="M594" s="193"/>
      <c r="N594" s="194"/>
      <c r="O594" s="194"/>
      <c r="P594" s="194"/>
      <c r="Q594" s="194"/>
      <c r="R594" s="194"/>
      <c r="S594" s="194"/>
      <c r="T594" s="195"/>
      <c r="AT594" s="196" t="s">
        <v>141</v>
      </c>
      <c r="AU594" s="196" t="s">
        <v>84</v>
      </c>
      <c r="AV594" s="11" t="s">
        <v>84</v>
      </c>
      <c r="AW594" s="11" t="s">
        <v>38</v>
      </c>
      <c r="AX594" s="11" t="s">
        <v>74</v>
      </c>
      <c r="AY594" s="196" t="s">
        <v>131</v>
      </c>
    </row>
    <row r="595" spans="2:51" s="14" customFormat="1">
      <c r="B595" s="227"/>
      <c r="D595" s="207" t="s">
        <v>141</v>
      </c>
      <c r="E595" s="228" t="s">
        <v>5</v>
      </c>
      <c r="F595" s="229" t="s">
        <v>232</v>
      </c>
      <c r="H595" s="230">
        <v>19.489000000000001</v>
      </c>
      <c r="I595" s="231"/>
      <c r="L595" s="227"/>
      <c r="M595" s="232"/>
      <c r="N595" s="233"/>
      <c r="O595" s="233"/>
      <c r="P595" s="233"/>
      <c r="Q595" s="233"/>
      <c r="R595" s="233"/>
      <c r="S595" s="233"/>
      <c r="T595" s="234"/>
      <c r="AT595" s="228" t="s">
        <v>141</v>
      </c>
      <c r="AU595" s="228" t="s">
        <v>84</v>
      </c>
      <c r="AV595" s="14" t="s">
        <v>132</v>
      </c>
      <c r="AW595" s="14" t="s">
        <v>38</v>
      </c>
      <c r="AX595" s="14" t="s">
        <v>74</v>
      </c>
      <c r="AY595" s="228" t="s">
        <v>131</v>
      </c>
    </row>
    <row r="596" spans="2:51" s="11" customFormat="1">
      <c r="B596" s="187"/>
      <c r="D596" s="207" t="s">
        <v>141</v>
      </c>
      <c r="E596" s="196" t="s">
        <v>5</v>
      </c>
      <c r="F596" s="208" t="s">
        <v>665</v>
      </c>
      <c r="H596" s="209">
        <v>6.3</v>
      </c>
      <c r="I596" s="192"/>
      <c r="L596" s="187"/>
      <c r="M596" s="193"/>
      <c r="N596" s="194"/>
      <c r="O596" s="194"/>
      <c r="P596" s="194"/>
      <c r="Q596" s="194"/>
      <c r="R596" s="194"/>
      <c r="S596" s="194"/>
      <c r="T596" s="195"/>
      <c r="AT596" s="196" t="s">
        <v>141</v>
      </c>
      <c r="AU596" s="196" t="s">
        <v>84</v>
      </c>
      <c r="AV596" s="11" t="s">
        <v>84</v>
      </c>
      <c r="AW596" s="11" t="s">
        <v>38</v>
      </c>
      <c r="AX596" s="11" t="s">
        <v>74</v>
      </c>
      <c r="AY596" s="196" t="s">
        <v>131</v>
      </c>
    </row>
    <row r="597" spans="2:51" s="11" customFormat="1">
      <c r="B597" s="187"/>
      <c r="D597" s="207" t="s">
        <v>141</v>
      </c>
      <c r="E597" s="196" t="s">
        <v>5</v>
      </c>
      <c r="F597" s="208" t="s">
        <v>666</v>
      </c>
      <c r="H597" s="209">
        <v>6.3</v>
      </c>
      <c r="I597" s="192"/>
      <c r="L597" s="187"/>
      <c r="M597" s="193"/>
      <c r="N597" s="194"/>
      <c r="O597" s="194"/>
      <c r="P597" s="194"/>
      <c r="Q597" s="194"/>
      <c r="R597" s="194"/>
      <c r="S597" s="194"/>
      <c r="T597" s="195"/>
      <c r="AT597" s="196" t="s">
        <v>141</v>
      </c>
      <c r="AU597" s="196" t="s">
        <v>84</v>
      </c>
      <c r="AV597" s="11" t="s">
        <v>84</v>
      </c>
      <c r="AW597" s="11" t="s">
        <v>38</v>
      </c>
      <c r="AX597" s="11" t="s">
        <v>74</v>
      </c>
      <c r="AY597" s="196" t="s">
        <v>131</v>
      </c>
    </row>
    <row r="598" spans="2:51" s="11" customFormat="1">
      <c r="B598" s="187"/>
      <c r="D598" s="207" t="s">
        <v>141</v>
      </c>
      <c r="E598" s="196" t="s">
        <v>5</v>
      </c>
      <c r="F598" s="208" t="s">
        <v>667</v>
      </c>
      <c r="H598" s="209">
        <v>6.3</v>
      </c>
      <c r="I598" s="192"/>
      <c r="L598" s="187"/>
      <c r="M598" s="193"/>
      <c r="N598" s="194"/>
      <c r="O598" s="194"/>
      <c r="P598" s="194"/>
      <c r="Q598" s="194"/>
      <c r="R598" s="194"/>
      <c r="S598" s="194"/>
      <c r="T598" s="195"/>
      <c r="AT598" s="196" t="s">
        <v>141</v>
      </c>
      <c r="AU598" s="196" t="s">
        <v>84</v>
      </c>
      <c r="AV598" s="11" t="s">
        <v>84</v>
      </c>
      <c r="AW598" s="11" t="s">
        <v>38</v>
      </c>
      <c r="AX598" s="11" t="s">
        <v>74</v>
      </c>
      <c r="AY598" s="196" t="s">
        <v>131</v>
      </c>
    </row>
    <row r="599" spans="2:51" s="11" customFormat="1">
      <c r="B599" s="187"/>
      <c r="D599" s="207" t="s">
        <v>141</v>
      </c>
      <c r="E599" s="196" t="s">
        <v>5</v>
      </c>
      <c r="F599" s="208" t="s">
        <v>668</v>
      </c>
      <c r="H599" s="209">
        <v>6.3</v>
      </c>
      <c r="I599" s="192"/>
      <c r="L599" s="187"/>
      <c r="M599" s="193"/>
      <c r="N599" s="194"/>
      <c r="O599" s="194"/>
      <c r="P599" s="194"/>
      <c r="Q599" s="194"/>
      <c r="R599" s="194"/>
      <c r="S599" s="194"/>
      <c r="T599" s="195"/>
      <c r="AT599" s="196" t="s">
        <v>141</v>
      </c>
      <c r="AU599" s="196" t="s">
        <v>84</v>
      </c>
      <c r="AV599" s="11" t="s">
        <v>84</v>
      </c>
      <c r="AW599" s="11" t="s">
        <v>38</v>
      </c>
      <c r="AX599" s="11" t="s">
        <v>74</v>
      </c>
      <c r="AY599" s="196" t="s">
        <v>131</v>
      </c>
    </row>
    <row r="600" spans="2:51" s="11" customFormat="1">
      <c r="B600" s="187"/>
      <c r="D600" s="207" t="s">
        <v>141</v>
      </c>
      <c r="E600" s="196" t="s">
        <v>5</v>
      </c>
      <c r="F600" s="208" t="s">
        <v>233</v>
      </c>
      <c r="H600" s="209">
        <v>5.9550000000000001</v>
      </c>
      <c r="I600" s="192"/>
      <c r="L600" s="187"/>
      <c r="M600" s="193"/>
      <c r="N600" s="194"/>
      <c r="O600" s="194"/>
      <c r="P600" s="194"/>
      <c r="Q600" s="194"/>
      <c r="R600" s="194"/>
      <c r="S600" s="194"/>
      <c r="T600" s="195"/>
      <c r="AT600" s="196" t="s">
        <v>141</v>
      </c>
      <c r="AU600" s="196" t="s">
        <v>84</v>
      </c>
      <c r="AV600" s="11" t="s">
        <v>84</v>
      </c>
      <c r="AW600" s="11" t="s">
        <v>38</v>
      </c>
      <c r="AX600" s="11" t="s">
        <v>74</v>
      </c>
      <c r="AY600" s="196" t="s">
        <v>131</v>
      </c>
    </row>
    <row r="601" spans="2:51" s="11" customFormat="1">
      <c r="B601" s="187"/>
      <c r="D601" s="207" t="s">
        <v>141</v>
      </c>
      <c r="E601" s="196" t="s">
        <v>5</v>
      </c>
      <c r="F601" s="208" t="s">
        <v>669</v>
      </c>
      <c r="H601" s="209">
        <v>6.3</v>
      </c>
      <c r="I601" s="192"/>
      <c r="L601" s="187"/>
      <c r="M601" s="193"/>
      <c r="N601" s="194"/>
      <c r="O601" s="194"/>
      <c r="P601" s="194"/>
      <c r="Q601" s="194"/>
      <c r="R601" s="194"/>
      <c r="S601" s="194"/>
      <c r="T601" s="195"/>
      <c r="AT601" s="196" t="s">
        <v>141</v>
      </c>
      <c r="AU601" s="196" t="s">
        <v>84</v>
      </c>
      <c r="AV601" s="11" t="s">
        <v>84</v>
      </c>
      <c r="AW601" s="11" t="s">
        <v>38</v>
      </c>
      <c r="AX601" s="11" t="s">
        <v>74</v>
      </c>
      <c r="AY601" s="196" t="s">
        <v>131</v>
      </c>
    </row>
    <row r="602" spans="2:51" s="11" customFormat="1">
      <c r="B602" s="187"/>
      <c r="D602" s="207" t="s">
        <v>141</v>
      </c>
      <c r="E602" s="196" t="s">
        <v>5</v>
      </c>
      <c r="F602" s="208" t="s">
        <v>670</v>
      </c>
      <c r="H602" s="209">
        <v>4.95</v>
      </c>
      <c r="I602" s="192"/>
      <c r="L602" s="187"/>
      <c r="M602" s="193"/>
      <c r="N602" s="194"/>
      <c r="O602" s="194"/>
      <c r="P602" s="194"/>
      <c r="Q602" s="194"/>
      <c r="R602" s="194"/>
      <c r="S602" s="194"/>
      <c r="T602" s="195"/>
      <c r="AT602" s="196" t="s">
        <v>141</v>
      </c>
      <c r="AU602" s="196" t="s">
        <v>84</v>
      </c>
      <c r="AV602" s="11" t="s">
        <v>84</v>
      </c>
      <c r="AW602" s="11" t="s">
        <v>38</v>
      </c>
      <c r="AX602" s="11" t="s">
        <v>74</v>
      </c>
      <c r="AY602" s="196" t="s">
        <v>131</v>
      </c>
    </row>
    <row r="603" spans="2:51" s="11" customFormat="1">
      <c r="B603" s="187"/>
      <c r="D603" s="207" t="s">
        <v>141</v>
      </c>
      <c r="E603" s="196" t="s">
        <v>5</v>
      </c>
      <c r="F603" s="208" t="s">
        <v>671</v>
      </c>
      <c r="H603" s="209">
        <v>4.95</v>
      </c>
      <c r="I603" s="192"/>
      <c r="L603" s="187"/>
      <c r="M603" s="193"/>
      <c r="N603" s="194"/>
      <c r="O603" s="194"/>
      <c r="P603" s="194"/>
      <c r="Q603" s="194"/>
      <c r="R603" s="194"/>
      <c r="S603" s="194"/>
      <c r="T603" s="195"/>
      <c r="AT603" s="196" t="s">
        <v>141</v>
      </c>
      <c r="AU603" s="196" t="s">
        <v>84</v>
      </c>
      <c r="AV603" s="11" t="s">
        <v>84</v>
      </c>
      <c r="AW603" s="11" t="s">
        <v>38</v>
      </c>
      <c r="AX603" s="11" t="s">
        <v>74</v>
      </c>
      <c r="AY603" s="196" t="s">
        <v>131</v>
      </c>
    </row>
    <row r="604" spans="2:51" s="11" customFormat="1">
      <c r="B604" s="187"/>
      <c r="D604" s="207" t="s">
        <v>141</v>
      </c>
      <c r="E604" s="196" t="s">
        <v>5</v>
      </c>
      <c r="F604" s="208" t="s">
        <v>672</v>
      </c>
      <c r="H604" s="209">
        <v>6.3</v>
      </c>
      <c r="I604" s="192"/>
      <c r="L604" s="187"/>
      <c r="M604" s="193"/>
      <c r="N604" s="194"/>
      <c r="O604" s="194"/>
      <c r="P604" s="194"/>
      <c r="Q604" s="194"/>
      <c r="R604" s="194"/>
      <c r="S604" s="194"/>
      <c r="T604" s="195"/>
      <c r="AT604" s="196" t="s">
        <v>141</v>
      </c>
      <c r="AU604" s="196" t="s">
        <v>84</v>
      </c>
      <c r="AV604" s="11" t="s">
        <v>84</v>
      </c>
      <c r="AW604" s="11" t="s">
        <v>38</v>
      </c>
      <c r="AX604" s="11" t="s">
        <v>74</v>
      </c>
      <c r="AY604" s="196" t="s">
        <v>131</v>
      </c>
    </row>
    <row r="605" spans="2:51" s="11" customFormat="1">
      <c r="B605" s="187"/>
      <c r="D605" s="207" t="s">
        <v>141</v>
      </c>
      <c r="E605" s="196" t="s">
        <v>5</v>
      </c>
      <c r="F605" s="208" t="s">
        <v>673</v>
      </c>
      <c r="H605" s="209">
        <v>6.3</v>
      </c>
      <c r="I605" s="192"/>
      <c r="L605" s="187"/>
      <c r="M605" s="193"/>
      <c r="N605" s="194"/>
      <c r="O605" s="194"/>
      <c r="P605" s="194"/>
      <c r="Q605" s="194"/>
      <c r="R605" s="194"/>
      <c r="S605" s="194"/>
      <c r="T605" s="195"/>
      <c r="AT605" s="196" t="s">
        <v>141</v>
      </c>
      <c r="AU605" s="196" t="s">
        <v>84</v>
      </c>
      <c r="AV605" s="11" t="s">
        <v>84</v>
      </c>
      <c r="AW605" s="11" t="s">
        <v>38</v>
      </c>
      <c r="AX605" s="11" t="s">
        <v>74</v>
      </c>
      <c r="AY605" s="196" t="s">
        <v>131</v>
      </c>
    </row>
    <row r="606" spans="2:51" s="11" customFormat="1">
      <c r="B606" s="187"/>
      <c r="D606" s="207" t="s">
        <v>141</v>
      </c>
      <c r="E606" s="196" t="s">
        <v>5</v>
      </c>
      <c r="F606" s="208" t="s">
        <v>674</v>
      </c>
      <c r="H606" s="209">
        <v>6.3</v>
      </c>
      <c r="I606" s="192"/>
      <c r="L606" s="187"/>
      <c r="M606" s="193"/>
      <c r="N606" s="194"/>
      <c r="O606" s="194"/>
      <c r="P606" s="194"/>
      <c r="Q606" s="194"/>
      <c r="R606" s="194"/>
      <c r="S606" s="194"/>
      <c r="T606" s="195"/>
      <c r="AT606" s="196" t="s">
        <v>141</v>
      </c>
      <c r="AU606" s="196" t="s">
        <v>84</v>
      </c>
      <c r="AV606" s="11" t="s">
        <v>84</v>
      </c>
      <c r="AW606" s="11" t="s">
        <v>38</v>
      </c>
      <c r="AX606" s="11" t="s">
        <v>74</v>
      </c>
      <c r="AY606" s="196" t="s">
        <v>131</v>
      </c>
    </row>
    <row r="607" spans="2:51" s="14" customFormat="1">
      <c r="B607" s="227"/>
      <c r="D607" s="207" t="s">
        <v>141</v>
      </c>
      <c r="E607" s="228" t="s">
        <v>5</v>
      </c>
      <c r="F607" s="229" t="s">
        <v>232</v>
      </c>
      <c r="H607" s="230">
        <v>66.254999999999995</v>
      </c>
      <c r="I607" s="231"/>
      <c r="L607" s="227"/>
      <c r="M607" s="232"/>
      <c r="N607" s="233"/>
      <c r="O607" s="233"/>
      <c r="P607" s="233"/>
      <c r="Q607" s="233"/>
      <c r="R607" s="233"/>
      <c r="S607" s="233"/>
      <c r="T607" s="234"/>
      <c r="AT607" s="228" t="s">
        <v>141</v>
      </c>
      <c r="AU607" s="228" t="s">
        <v>84</v>
      </c>
      <c r="AV607" s="14" t="s">
        <v>132</v>
      </c>
      <c r="AW607" s="14" t="s">
        <v>38</v>
      </c>
      <c r="AX607" s="14" t="s">
        <v>74</v>
      </c>
      <c r="AY607" s="228" t="s">
        <v>131</v>
      </c>
    </row>
    <row r="608" spans="2:51" s="12" customFormat="1">
      <c r="B608" s="210"/>
      <c r="D608" s="188" t="s">
        <v>141</v>
      </c>
      <c r="E608" s="211" t="s">
        <v>5</v>
      </c>
      <c r="F608" s="212" t="s">
        <v>155</v>
      </c>
      <c r="H608" s="213">
        <v>111.616</v>
      </c>
      <c r="I608" s="214"/>
      <c r="L608" s="210"/>
      <c r="M608" s="215"/>
      <c r="N608" s="216"/>
      <c r="O608" s="216"/>
      <c r="P608" s="216"/>
      <c r="Q608" s="216"/>
      <c r="R608" s="216"/>
      <c r="S608" s="216"/>
      <c r="T608" s="217"/>
      <c r="AT608" s="218" t="s">
        <v>141</v>
      </c>
      <c r="AU608" s="218" t="s">
        <v>84</v>
      </c>
      <c r="AV608" s="12" t="s">
        <v>139</v>
      </c>
      <c r="AW608" s="12" t="s">
        <v>38</v>
      </c>
      <c r="AX608" s="12" t="s">
        <v>79</v>
      </c>
      <c r="AY608" s="218" t="s">
        <v>131</v>
      </c>
    </row>
    <row r="609" spans="2:65" s="1" customFormat="1" ht="22.5" customHeight="1">
      <c r="B609" s="174"/>
      <c r="C609" s="175" t="s">
        <v>684</v>
      </c>
      <c r="D609" s="175" t="s">
        <v>134</v>
      </c>
      <c r="E609" s="176" t="s">
        <v>685</v>
      </c>
      <c r="F609" s="177" t="s">
        <v>613</v>
      </c>
      <c r="G609" s="178" t="s">
        <v>151</v>
      </c>
      <c r="H609" s="179">
        <v>149.22999999999999</v>
      </c>
      <c r="I609" s="180"/>
      <c r="J609" s="181">
        <f>ROUND(I609*H609,2)</f>
        <v>0</v>
      </c>
      <c r="K609" s="177" t="s">
        <v>5</v>
      </c>
      <c r="L609" s="42"/>
      <c r="M609" s="182" t="s">
        <v>5</v>
      </c>
      <c r="N609" s="183" t="s">
        <v>45</v>
      </c>
      <c r="O609" s="43"/>
      <c r="P609" s="184">
        <f>O609*H609</f>
        <v>0</v>
      </c>
      <c r="Q609" s="184">
        <v>0</v>
      </c>
      <c r="R609" s="184">
        <f>Q609*H609</f>
        <v>0</v>
      </c>
      <c r="S609" s="184">
        <v>0</v>
      </c>
      <c r="T609" s="185">
        <f>S609*H609</f>
        <v>0</v>
      </c>
      <c r="AR609" s="24" t="s">
        <v>303</v>
      </c>
      <c r="AT609" s="24" t="s">
        <v>134</v>
      </c>
      <c r="AU609" s="24" t="s">
        <v>84</v>
      </c>
      <c r="AY609" s="24" t="s">
        <v>131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24" t="s">
        <v>79</v>
      </c>
      <c r="BK609" s="186">
        <f>ROUND(I609*H609,2)</f>
        <v>0</v>
      </c>
      <c r="BL609" s="24" t="s">
        <v>303</v>
      </c>
      <c r="BM609" s="24" t="s">
        <v>686</v>
      </c>
    </row>
    <row r="610" spans="2:65" s="11" customFormat="1">
      <c r="B610" s="187"/>
      <c r="D610" s="188" t="s">
        <v>141</v>
      </c>
      <c r="E610" s="189" t="s">
        <v>5</v>
      </c>
      <c r="F610" s="190" t="s">
        <v>687</v>
      </c>
      <c r="H610" s="191">
        <v>149.22999999999999</v>
      </c>
      <c r="I610" s="192"/>
      <c r="L610" s="187"/>
      <c r="M610" s="193"/>
      <c r="N610" s="194"/>
      <c r="O610" s="194"/>
      <c r="P610" s="194"/>
      <c r="Q610" s="194"/>
      <c r="R610" s="194"/>
      <c r="S610" s="194"/>
      <c r="T610" s="195"/>
      <c r="AT610" s="196" t="s">
        <v>141</v>
      </c>
      <c r="AU610" s="196" t="s">
        <v>84</v>
      </c>
      <c r="AV610" s="11" t="s">
        <v>84</v>
      </c>
      <c r="AW610" s="11" t="s">
        <v>38</v>
      </c>
      <c r="AX610" s="11" t="s">
        <v>79</v>
      </c>
      <c r="AY610" s="196" t="s">
        <v>131</v>
      </c>
    </row>
    <row r="611" spans="2:65" s="1" customFormat="1" ht="22.5" customHeight="1">
      <c r="B611" s="174"/>
      <c r="C611" s="175" t="s">
        <v>688</v>
      </c>
      <c r="D611" s="175" t="s">
        <v>134</v>
      </c>
      <c r="E611" s="176" t="s">
        <v>689</v>
      </c>
      <c r="F611" s="177" t="s">
        <v>690</v>
      </c>
      <c r="G611" s="178" t="s">
        <v>163</v>
      </c>
      <c r="H611" s="179">
        <v>35.32</v>
      </c>
      <c r="I611" s="180"/>
      <c r="J611" s="181">
        <f>ROUND(I611*H611,2)</f>
        <v>0</v>
      </c>
      <c r="K611" s="177" t="s">
        <v>138</v>
      </c>
      <c r="L611" s="42"/>
      <c r="M611" s="182" t="s">
        <v>5</v>
      </c>
      <c r="N611" s="183" t="s">
        <v>45</v>
      </c>
      <c r="O611" s="43"/>
      <c r="P611" s="184">
        <f>O611*H611</f>
        <v>0</v>
      </c>
      <c r="Q611" s="184">
        <v>3.1E-4</v>
      </c>
      <c r="R611" s="184">
        <f>Q611*H611</f>
        <v>1.0949200000000001E-2</v>
      </c>
      <c r="S611" s="184">
        <v>0</v>
      </c>
      <c r="T611" s="185">
        <f>S611*H611</f>
        <v>0</v>
      </c>
      <c r="AR611" s="24" t="s">
        <v>303</v>
      </c>
      <c r="AT611" s="24" t="s">
        <v>134</v>
      </c>
      <c r="AU611" s="24" t="s">
        <v>84</v>
      </c>
      <c r="AY611" s="24" t="s">
        <v>131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24" t="s">
        <v>79</v>
      </c>
      <c r="BK611" s="186">
        <f>ROUND(I611*H611,2)</f>
        <v>0</v>
      </c>
      <c r="BL611" s="24" t="s">
        <v>303</v>
      </c>
      <c r="BM611" s="24" t="s">
        <v>691</v>
      </c>
    </row>
    <row r="612" spans="2:65" s="11" customFormat="1">
      <c r="B612" s="187"/>
      <c r="D612" s="207" t="s">
        <v>141</v>
      </c>
      <c r="E612" s="196" t="s">
        <v>5</v>
      </c>
      <c r="F612" s="208" t="s">
        <v>692</v>
      </c>
      <c r="H612" s="209">
        <v>11.39</v>
      </c>
      <c r="I612" s="192"/>
      <c r="L612" s="187"/>
      <c r="M612" s="193"/>
      <c r="N612" s="194"/>
      <c r="O612" s="194"/>
      <c r="P612" s="194"/>
      <c r="Q612" s="194"/>
      <c r="R612" s="194"/>
      <c r="S612" s="194"/>
      <c r="T612" s="195"/>
      <c r="AT612" s="196" t="s">
        <v>141</v>
      </c>
      <c r="AU612" s="196" t="s">
        <v>84</v>
      </c>
      <c r="AV612" s="11" t="s">
        <v>84</v>
      </c>
      <c r="AW612" s="11" t="s">
        <v>38</v>
      </c>
      <c r="AX612" s="11" t="s">
        <v>74</v>
      </c>
      <c r="AY612" s="196" t="s">
        <v>131</v>
      </c>
    </row>
    <row r="613" spans="2:65" s="11" customFormat="1">
      <c r="B613" s="187"/>
      <c r="D613" s="207" t="s">
        <v>141</v>
      </c>
      <c r="E613" s="196" t="s">
        <v>5</v>
      </c>
      <c r="F613" s="208" t="s">
        <v>693</v>
      </c>
      <c r="H613" s="209">
        <v>12.68</v>
      </c>
      <c r="I613" s="192"/>
      <c r="L613" s="187"/>
      <c r="M613" s="193"/>
      <c r="N613" s="194"/>
      <c r="O613" s="194"/>
      <c r="P613" s="194"/>
      <c r="Q613" s="194"/>
      <c r="R613" s="194"/>
      <c r="S613" s="194"/>
      <c r="T613" s="195"/>
      <c r="AT613" s="196" t="s">
        <v>141</v>
      </c>
      <c r="AU613" s="196" t="s">
        <v>84</v>
      </c>
      <c r="AV613" s="11" t="s">
        <v>84</v>
      </c>
      <c r="AW613" s="11" t="s">
        <v>38</v>
      </c>
      <c r="AX613" s="11" t="s">
        <v>74</v>
      </c>
      <c r="AY613" s="196" t="s">
        <v>131</v>
      </c>
    </row>
    <row r="614" spans="2:65" s="11" customFormat="1">
      <c r="B614" s="187"/>
      <c r="D614" s="207" t="s">
        <v>141</v>
      </c>
      <c r="E614" s="196" t="s">
        <v>5</v>
      </c>
      <c r="F614" s="208" t="s">
        <v>694</v>
      </c>
      <c r="H614" s="209">
        <v>11.25</v>
      </c>
      <c r="I614" s="192"/>
      <c r="L614" s="187"/>
      <c r="M614" s="193"/>
      <c r="N614" s="194"/>
      <c r="O614" s="194"/>
      <c r="P614" s="194"/>
      <c r="Q614" s="194"/>
      <c r="R614" s="194"/>
      <c r="S614" s="194"/>
      <c r="T614" s="195"/>
      <c r="AT614" s="196" t="s">
        <v>141</v>
      </c>
      <c r="AU614" s="196" t="s">
        <v>84</v>
      </c>
      <c r="AV614" s="11" t="s">
        <v>84</v>
      </c>
      <c r="AW614" s="11" t="s">
        <v>38</v>
      </c>
      <c r="AX614" s="11" t="s">
        <v>74</v>
      </c>
      <c r="AY614" s="196" t="s">
        <v>131</v>
      </c>
    </row>
    <row r="615" spans="2:65" s="12" customFormat="1">
      <c r="B615" s="210"/>
      <c r="D615" s="188" t="s">
        <v>141</v>
      </c>
      <c r="E615" s="211" t="s">
        <v>5</v>
      </c>
      <c r="F615" s="212" t="s">
        <v>155</v>
      </c>
      <c r="H615" s="213">
        <v>35.32</v>
      </c>
      <c r="I615" s="214"/>
      <c r="L615" s="210"/>
      <c r="M615" s="215"/>
      <c r="N615" s="216"/>
      <c r="O615" s="216"/>
      <c r="P615" s="216"/>
      <c r="Q615" s="216"/>
      <c r="R615" s="216"/>
      <c r="S615" s="216"/>
      <c r="T615" s="217"/>
      <c r="AT615" s="218" t="s">
        <v>141</v>
      </c>
      <c r="AU615" s="218" t="s">
        <v>84</v>
      </c>
      <c r="AV615" s="12" t="s">
        <v>139</v>
      </c>
      <c r="AW615" s="12" t="s">
        <v>38</v>
      </c>
      <c r="AX615" s="12" t="s">
        <v>79</v>
      </c>
      <c r="AY615" s="218" t="s">
        <v>131</v>
      </c>
    </row>
    <row r="616" spans="2:65" s="1" customFormat="1" ht="22.5" customHeight="1">
      <c r="B616" s="174"/>
      <c r="C616" s="175" t="s">
        <v>695</v>
      </c>
      <c r="D616" s="175" t="s">
        <v>134</v>
      </c>
      <c r="E616" s="176" t="s">
        <v>696</v>
      </c>
      <c r="F616" s="177" t="s">
        <v>697</v>
      </c>
      <c r="G616" s="178" t="s">
        <v>163</v>
      </c>
      <c r="H616" s="179">
        <v>127.745</v>
      </c>
      <c r="I616" s="180"/>
      <c r="J616" s="181">
        <f>ROUND(I616*H616,2)</f>
        <v>0</v>
      </c>
      <c r="K616" s="177" t="s">
        <v>138</v>
      </c>
      <c r="L616" s="42"/>
      <c r="M616" s="182" t="s">
        <v>5</v>
      </c>
      <c r="N616" s="183" t="s">
        <v>45</v>
      </c>
      <c r="O616" s="43"/>
      <c r="P616" s="184">
        <f>O616*H616</f>
        <v>0</v>
      </c>
      <c r="Q616" s="184">
        <v>2.5999999999999998E-4</v>
      </c>
      <c r="R616" s="184">
        <f>Q616*H616</f>
        <v>3.3213699999999999E-2</v>
      </c>
      <c r="S616" s="184">
        <v>0</v>
      </c>
      <c r="T616" s="185">
        <f>S616*H616</f>
        <v>0</v>
      </c>
      <c r="AR616" s="24" t="s">
        <v>303</v>
      </c>
      <c r="AT616" s="24" t="s">
        <v>134</v>
      </c>
      <c r="AU616" s="24" t="s">
        <v>84</v>
      </c>
      <c r="AY616" s="24" t="s">
        <v>131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24" t="s">
        <v>79</v>
      </c>
      <c r="BK616" s="186">
        <f>ROUND(I616*H616,2)</f>
        <v>0</v>
      </c>
      <c r="BL616" s="24" t="s">
        <v>303</v>
      </c>
      <c r="BM616" s="24" t="s">
        <v>698</v>
      </c>
    </row>
    <row r="617" spans="2:65" s="11" customFormat="1">
      <c r="B617" s="187"/>
      <c r="D617" s="207" t="s">
        <v>141</v>
      </c>
      <c r="E617" s="196" t="s">
        <v>5</v>
      </c>
      <c r="F617" s="208" t="s">
        <v>699</v>
      </c>
      <c r="H617" s="209">
        <v>4.12</v>
      </c>
      <c r="I617" s="192"/>
      <c r="L617" s="187"/>
      <c r="M617" s="193"/>
      <c r="N617" s="194"/>
      <c r="O617" s="194"/>
      <c r="P617" s="194"/>
      <c r="Q617" s="194"/>
      <c r="R617" s="194"/>
      <c r="S617" s="194"/>
      <c r="T617" s="195"/>
      <c r="AT617" s="196" t="s">
        <v>141</v>
      </c>
      <c r="AU617" s="196" t="s">
        <v>84</v>
      </c>
      <c r="AV617" s="11" t="s">
        <v>84</v>
      </c>
      <c r="AW617" s="11" t="s">
        <v>38</v>
      </c>
      <c r="AX617" s="11" t="s">
        <v>74</v>
      </c>
      <c r="AY617" s="196" t="s">
        <v>131</v>
      </c>
    </row>
    <row r="618" spans="2:65" s="11" customFormat="1">
      <c r="B618" s="187"/>
      <c r="D618" s="207" t="s">
        <v>141</v>
      </c>
      <c r="E618" s="196" t="s">
        <v>5</v>
      </c>
      <c r="F618" s="208" t="s">
        <v>700</v>
      </c>
      <c r="H618" s="209">
        <v>2.4550000000000001</v>
      </c>
      <c r="I618" s="192"/>
      <c r="L618" s="187"/>
      <c r="M618" s="193"/>
      <c r="N618" s="194"/>
      <c r="O618" s="194"/>
      <c r="P618" s="194"/>
      <c r="Q618" s="194"/>
      <c r="R618" s="194"/>
      <c r="S618" s="194"/>
      <c r="T618" s="195"/>
      <c r="AT618" s="196" t="s">
        <v>141</v>
      </c>
      <c r="AU618" s="196" t="s">
        <v>84</v>
      </c>
      <c r="AV618" s="11" t="s">
        <v>84</v>
      </c>
      <c r="AW618" s="11" t="s">
        <v>38</v>
      </c>
      <c r="AX618" s="11" t="s">
        <v>74</v>
      </c>
      <c r="AY618" s="196" t="s">
        <v>131</v>
      </c>
    </row>
    <row r="619" spans="2:65" s="11" customFormat="1">
      <c r="B619" s="187"/>
      <c r="D619" s="207" t="s">
        <v>141</v>
      </c>
      <c r="E619" s="196" t="s">
        <v>5</v>
      </c>
      <c r="F619" s="208" t="s">
        <v>701</v>
      </c>
      <c r="H619" s="209">
        <v>4.6749999999999998</v>
      </c>
      <c r="I619" s="192"/>
      <c r="L619" s="187"/>
      <c r="M619" s="193"/>
      <c r="N619" s="194"/>
      <c r="O619" s="194"/>
      <c r="P619" s="194"/>
      <c r="Q619" s="194"/>
      <c r="R619" s="194"/>
      <c r="S619" s="194"/>
      <c r="T619" s="195"/>
      <c r="AT619" s="196" t="s">
        <v>141</v>
      </c>
      <c r="AU619" s="196" t="s">
        <v>84</v>
      </c>
      <c r="AV619" s="11" t="s">
        <v>84</v>
      </c>
      <c r="AW619" s="11" t="s">
        <v>38</v>
      </c>
      <c r="AX619" s="11" t="s">
        <v>74</v>
      </c>
      <c r="AY619" s="196" t="s">
        <v>131</v>
      </c>
    </row>
    <row r="620" spans="2:65" s="14" customFormat="1">
      <c r="B620" s="227"/>
      <c r="D620" s="207" t="s">
        <v>141</v>
      </c>
      <c r="E620" s="228" t="s">
        <v>5</v>
      </c>
      <c r="F620" s="229" t="s">
        <v>232</v>
      </c>
      <c r="H620" s="230">
        <v>11.25</v>
      </c>
      <c r="I620" s="231"/>
      <c r="L620" s="227"/>
      <c r="M620" s="232"/>
      <c r="N620" s="233"/>
      <c r="O620" s="233"/>
      <c r="P620" s="233"/>
      <c r="Q620" s="233"/>
      <c r="R620" s="233"/>
      <c r="S620" s="233"/>
      <c r="T620" s="234"/>
      <c r="AT620" s="228" t="s">
        <v>141</v>
      </c>
      <c r="AU620" s="228" t="s">
        <v>84</v>
      </c>
      <c r="AV620" s="14" t="s">
        <v>132</v>
      </c>
      <c r="AW620" s="14" t="s">
        <v>38</v>
      </c>
      <c r="AX620" s="14" t="s">
        <v>74</v>
      </c>
      <c r="AY620" s="228" t="s">
        <v>131</v>
      </c>
    </row>
    <row r="621" spans="2:65" s="11" customFormat="1">
      <c r="B621" s="187"/>
      <c r="D621" s="207" t="s">
        <v>141</v>
      </c>
      <c r="E621" s="196" t="s">
        <v>5</v>
      </c>
      <c r="F621" s="208" t="s">
        <v>702</v>
      </c>
      <c r="H621" s="209">
        <v>16.32</v>
      </c>
      <c r="I621" s="192"/>
      <c r="L621" s="187"/>
      <c r="M621" s="193"/>
      <c r="N621" s="194"/>
      <c r="O621" s="194"/>
      <c r="P621" s="194"/>
      <c r="Q621" s="194"/>
      <c r="R621" s="194"/>
      <c r="S621" s="194"/>
      <c r="T621" s="195"/>
      <c r="AT621" s="196" t="s">
        <v>141</v>
      </c>
      <c r="AU621" s="196" t="s">
        <v>84</v>
      </c>
      <c r="AV621" s="11" t="s">
        <v>84</v>
      </c>
      <c r="AW621" s="11" t="s">
        <v>38</v>
      </c>
      <c r="AX621" s="11" t="s">
        <v>74</v>
      </c>
      <c r="AY621" s="196" t="s">
        <v>131</v>
      </c>
    </row>
    <row r="622" spans="2:65" s="11" customFormat="1">
      <c r="B622" s="187"/>
      <c r="D622" s="207" t="s">
        <v>141</v>
      </c>
      <c r="E622" s="196" t="s">
        <v>5</v>
      </c>
      <c r="F622" s="208" t="s">
        <v>703</v>
      </c>
      <c r="H622" s="209">
        <v>3</v>
      </c>
      <c r="I622" s="192"/>
      <c r="L622" s="187"/>
      <c r="M622" s="193"/>
      <c r="N622" s="194"/>
      <c r="O622" s="194"/>
      <c r="P622" s="194"/>
      <c r="Q622" s="194"/>
      <c r="R622" s="194"/>
      <c r="S622" s="194"/>
      <c r="T622" s="195"/>
      <c r="AT622" s="196" t="s">
        <v>141</v>
      </c>
      <c r="AU622" s="196" t="s">
        <v>84</v>
      </c>
      <c r="AV622" s="11" t="s">
        <v>84</v>
      </c>
      <c r="AW622" s="11" t="s">
        <v>38</v>
      </c>
      <c r="AX622" s="11" t="s">
        <v>74</v>
      </c>
      <c r="AY622" s="196" t="s">
        <v>131</v>
      </c>
    </row>
    <row r="623" spans="2:65" s="14" customFormat="1">
      <c r="B623" s="227"/>
      <c r="D623" s="207" t="s">
        <v>141</v>
      </c>
      <c r="E623" s="228" t="s">
        <v>5</v>
      </c>
      <c r="F623" s="229" t="s">
        <v>232</v>
      </c>
      <c r="H623" s="230">
        <v>19.32</v>
      </c>
      <c r="I623" s="231"/>
      <c r="L623" s="227"/>
      <c r="M623" s="232"/>
      <c r="N623" s="233"/>
      <c r="O623" s="233"/>
      <c r="P623" s="233"/>
      <c r="Q623" s="233"/>
      <c r="R623" s="233"/>
      <c r="S623" s="233"/>
      <c r="T623" s="234"/>
      <c r="AT623" s="228" t="s">
        <v>141</v>
      </c>
      <c r="AU623" s="228" t="s">
        <v>84</v>
      </c>
      <c r="AV623" s="14" t="s">
        <v>132</v>
      </c>
      <c r="AW623" s="14" t="s">
        <v>38</v>
      </c>
      <c r="AX623" s="14" t="s">
        <v>74</v>
      </c>
      <c r="AY623" s="228" t="s">
        <v>131</v>
      </c>
    </row>
    <row r="624" spans="2:65" s="11" customFormat="1">
      <c r="B624" s="187"/>
      <c r="D624" s="207" t="s">
        <v>141</v>
      </c>
      <c r="E624" s="196" t="s">
        <v>5</v>
      </c>
      <c r="F624" s="208" t="s">
        <v>704</v>
      </c>
      <c r="H624" s="209">
        <v>7.2</v>
      </c>
      <c r="I624" s="192"/>
      <c r="L624" s="187"/>
      <c r="M624" s="193"/>
      <c r="N624" s="194"/>
      <c r="O624" s="194"/>
      <c r="P624" s="194"/>
      <c r="Q624" s="194"/>
      <c r="R624" s="194"/>
      <c r="S624" s="194"/>
      <c r="T624" s="195"/>
      <c r="AT624" s="196" t="s">
        <v>141</v>
      </c>
      <c r="AU624" s="196" t="s">
        <v>84</v>
      </c>
      <c r="AV624" s="11" t="s">
        <v>84</v>
      </c>
      <c r="AW624" s="11" t="s">
        <v>38</v>
      </c>
      <c r="AX624" s="11" t="s">
        <v>74</v>
      </c>
      <c r="AY624" s="196" t="s">
        <v>131</v>
      </c>
    </row>
    <row r="625" spans="2:51" s="14" customFormat="1">
      <c r="B625" s="227"/>
      <c r="D625" s="207" t="s">
        <v>141</v>
      </c>
      <c r="E625" s="228" t="s">
        <v>5</v>
      </c>
      <c r="F625" s="229" t="s">
        <v>232</v>
      </c>
      <c r="H625" s="230">
        <v>7.2</v>
      </c>
      <c r="I625" s="231"/>
      <c r="L625" s="227"/>
      <c r="M625" s="232"/>
      <c r="N625" s="233"/>
      <c r="O625" s="233"/>
      <c r="P625" s="233"/>
      <c r="Q625" s="233"/>
      <c r="R625" s="233"/>
      <c r="S625" s="233"/>
      <c r="T625" s="234"/>
      <c r="AT625" s="228" t="s">
        <v>141</v>
      </c>
      <c r="AU625" s="228" t="s">
        <v>84</v>
      </c>
      <c r="AV625" s="14" t="s">
        <v>132</v>
      </c>
      <c r="AW625" s="14" t="s">
        <v>38</v>
      </c>
      <c r="AX625" s="14" t="s">
        <v>74</v>
      </c>
      <c r="AY625" s="228" t="s">
        <v>131</v>
      </c>
    </row>
    <row r="626" spans="2:51" s="11" customFormat="1">
      <c r="B626" s="187"/>
      <c r="D626" s="207" t="s">
        <v>141</v>
      </c>
      <c r="E626" s="196" t="s">
        <v>5</v>
      </c>
      <c r="F626" s="208" t="s">
        <v>705</v>
      </c>
      <c r="H626" s="209">
        <v>4.32</v>
      </c>
      <c r="I626" s="192"/>
      <c r="L626" s="187"/>
      <c r="M626" s="193"/>
      <c r="N626" s="194"/>
      <c r="O626" s="194"/>
      <c r="P626" s="194"/>
      <c r="Q626" s="194"/>
      <c r="R626" s="194"/>
      <c r="S626" s="194"/>
      <c r="T626" s="195"/>
      <c r="AT626" s="196" t="s">
        <v>141</v>
      </c>
      <c r="AU626" s="196" t="s">
        <v>84</v>
      </c>
      <c r="AV626" s="11" t="s">
        <v>84</v>
      </c>
      <c r="AW626" s="11" t="s">
        <v>38</v>
      </c>
      <c r="AX626" s="11" t="s">
        <v>74</v>
      </c>
      <c r="AY626" s="196" t="s">
        <v>131</v>
      </c>
    </row>
    <row r="627" spans="2:51" s="11" customFormat="1">
      <c r="B627" s="187"/>
      <c r="D627" s="207" t="s">
        <v>141</v>
      </c>
      <c r="E627" s="196" t="s">
        <v>5</v>
      </c>
      <c r="F627" s="208" t="s">
        <v>706</v>
      </c>
      <c r="H627" s="209">
        <v>2.4649999999999999</v>
      </c>
      <c r="I627" s="192"/>
      <c r="L627" s="187"/>
      <c r="M627" s="193"/>
      <c r="N627" s="194"/>
      <c r="O627" s="194"/>
      <c r="P627" s="194"/>
      <c r="Q627" s="194"/>
      <c r="R627" s="194"/>
      <c r="S627" s="194"/>
      <c r="T627" s="195"/>
      <c r="AT627" s="196" t="s">
        <v>141</v>
      </c>
      <c r="AU627" s="196" t="s">
        <v>84</v>
      </c>
      <c r="AV627" s="11" t="s">
        <v>84</v>
      </c>
      <c r="AW627" s="11" t="s">
        <v>38</v>
      </c>
      <c r="AX627" s="11" t="s">
        <v>74</v>
      </c>
      <c r="AY627" s="196" t="s">
        <v>131</v>
      </c>
    </row>
    <row r="628" spans="2:51" s="11" customFormat="1">
      <c r="B628" s="187"/>
      <c r="D628" s="207" t="s">
        <v>141</v>
      </c>
      <c r="E628" s="196" t="s">
        <v>5</v>
      </c>
      <c r="F628" s="208" t="s">
        <v>707</v>
      </c>
      <c r="H628" s="209">
        <v>4.5199999999999996</v>
      </c>
      <c r="I628" s="192"/>
      <c r="L628" s="187"/>
      <c r="M628" s="193"/>
      <c r="N628" s="194"/>
      <c r="O628" s="194"/>
      <c r="P628" s="194"/>
      <c r="Q628" s="194"/>
      <c r="R628" s="194"/>
      <c r="S628" s="194"/>
      <c r="T628" s="195"/>
      <c r="AT628" s="196" t="s">
        <v>141</v>
      </c>
      <c r="AU628" s="196" t="s">
        <v>84</v>
      </c>
      <c r="AV628" s="11" t="s">
        <v>84</v>
      </c>
      <c r="AW628" s="11" t="s">
        <v>38</v>
      </c>
      <c r="AX628" s="11" t="s">
        <v>74</v>
      </c>
      <c r="AY628" s="196" t="s">
        <v>131</v>
      </c>
    </row>
    <row r="629" spans="2:51" s="14" customFormat="1">
      <c r="B629" s="227"/>
      <c r="D629" s="207" t="s">
        <v>141</v>
      </c>
      <c r="E629" s="228" t="s">
        <v>5</v>
      </c>
      <c r="F629" s="229" t="s">
        <v>232</v>
      </c>
      <c r="H629" s="230">
        <v>11.305</v>
      </c>
      <c r="I629" s="231"/>
      <c r="L629" s="227"/>
      <c r="M629" s="232"/>
      <c r="N629" s="233"/>
      <c r="O629" s="233"/>
      <c r="P629" s="233"/>
      <c r="Q629" s="233"/>
      <c r="R629" s="233"/>
      <c r="S629" s="233"/>
      <c r="T629" s="234"/>
      <c r="AT629" s="228" t="s">
        <v>141</v>
      </c>
      <c r="AU629" s="228" t="s">
        <v>84</v>
      </c>
      <c r="AV629" s="14" t="s">
        <v>132</v>
      </c>
      <c r="AW629" s="14" t="s">
        <v>38</v>
      </c>
      <c r="AX629" s="14" t="s">
        <v>74</v>
      </c>
      <c r="AY629" s="228" t="s">
        <v>131</v>
      </c>
    </row>
    <row r="630" spans="2:51" s="11" customFormat="1">
      <c r="B630" s="187"/>
      <c r="D630" s="207" t="s">
        <v>141</v>
      </c>
      <c r="E630" s="196" t="s">
        <v>5</v>
      </c>
      <c r="F630" s="208" t="s">
        <v>708</v>
      </c>
      <c r="H630" s="209">
        <v>7.2</v>
      </c>
      <c r="I630" s="192"/>
      <c r="L630" s="187"/>
      <c r="M630" s="193"/>
      <c r="N630" s="194"/>
      <c r="O630" s="194"/>
      <c r="P630" s="194"/>
      <c r="Q630" s="194"/>
      <c r="R630" s="194"/>
      <c r="S630" s="194"/>
      <c r="T630" s="195"/>
      <c r="AT630" s="196" t="s">
        <v>141</v>
      </c>
      <c r="AU630" s="196" t="s">
        <v>84</v>
      </c>
      <c r="AV630" s="11" t="s">
        <v>84</v>
      </c>
      <c r="AW630" s="11" t="s">
        <v>38</v>
      </c>
      <c r="AX630" s="11" t="s">
        <v>74</v>
      </c>
      <c r="AY630" s="196" t="s">
        <v>131</v>
      </c>
    </row>
    <row r="631" spans="2:51" s="11" customFormat="1">
      <c r="B631" s="187"/>
      <c r="D631" s="207" t="s">
        <v>141</v>
      </c>
      <c r="E631" s="196" t="s">
        <v>5</v>
      </c>
      <c r="F631" s="208" t="s">
        <v>709</v>
      </c>
      <c r="H631" s="209">
        <v>7.2</v>
      </c>
      <c r="I631" s="192"/>
      <c r="L631" s="187"/>
      <c r="M631" s="193"/>
      <c r="N631" s="194"/>
      <c r="O631" s="194"/>
      <c r="P631" s="194"/>
      <c r="Q631" s="194"/>
      <c r="R631" s="194"/>
      <c r="S631" s="194"/>
      <c r="T631" s="195"/>
      <c r="AT631" s="196" t="s">
        <v>141</v>
      </c>
      <c r="AU631" s="196" t="s">
        <v>84</v>
      </c>
      <c r="AV631" s="11" t="s">
        <v>84</v>
      </c>
      <c r="AW631" s="11" t="s">
        <v>38</v>
      </c>
      <c r="AX631" s="11" t="s">
        <v>74</v>
      </c>
      <c r="AY631" s="196" t="s">
        <v>131</v>
      </c>
    </row>
    <row r="632" spans="2:51" s="11" customFormat="1">
      <c r="B632" s="187"/>
      <c r="D632" s="207" t="s">
        <v>141</v>
      </c>
      <c r="E632" s="196" t="s">
        <v>5</v>
      </c>
      <c r="F632" s="208" t="s">
        <v>710</v>
      </c>
      <c r="H632" s="209">
        <v>8.6999999999999993</v>
      </c>
      <c r="I632" s="192"/>
      <c r="L632" s="187"/>
      <c r="M632" s="193"/>
      <c r="N632" s="194"/>
      <c r="O632" s="194"/>
      <c r="P632" s="194"/>
      <c r="Q632" s="194"/>
      <c r="R632" s="194"/>
      <c r="S632" s="194"/>
      <c r="T632" s="195"/>
      <c r="AT632" s="196" t="s">
        <v>141</v>
      </c>
      <c r="AU632" s="196" t="s">
        <v>84</v>
      </c>
      <c r="AV632" s="11" t="s">
        <v>84</v>
      </c>
      <c r="AW632" s="11" t="s">
        <v>38</v>
      </c>
      <c r="AX632" s="11" t="s">
        <v>74</v>
      </c>
      <c r="AY632" s="196" t="s">
        <v>131</v>
      </c>
    </row>
    <row r="633" spans="2:51" s="11" customFormat="1">
      <c r="B633" s="187"/>
      <c r="D633" s="207" t="s">
        <v>141</v>
      </c>
      <c r="E633" s="196" t="s">
        <v>5</v>
      </c>
      <c r="F633" s="208" t="s">
        <v>711</v>
      </c>
      <c r="H633" s="209">
        <v>7.2</v>
      </c>
      <c r="I633" s="192"/>
      <c r="L633" s="187"/>
      <c r="M633" s="193"/>
      <c r="N633" s="194"/>
      <c r="O633" s="194"/>
      <c r="P633" s="194"/>
      <c r="Q633" s="194"/>
      <c r="R633" s="194"/>
      <c r="S633" s="194"/>
      <c r="T633" s="195"/>
      <c r="AT633" s="196" t="s">
        <v>141</v>
      </c>
      <c r="AU633" s="196" t="s">
        <v>84</v>
      </c>
      <c r="AV633" s="11" t="s">
        <v>84</v>
      </c>
      <c r="AW633" s="11" t="s">
        <v>38</v>
      </c>
      <c r="AX633" s="11" t="s">
        <v>74</v>
      </c>
      <c r="AY633" s="196" t="s">
        <v>131</v>
      </c>
    </row>
    <row r="634" spans="2:51" s="11" customFormat="1">
      <c r="B634" s="187"/>
      <c r="D634" s="207" t="s">
        <v>141</v>
      </c>
      <c r="E634" s="196" t="s">
        <v>5</v>
      </c>
      <c r="F634" s="208" t="s">
        <v>712</v>
      </c>
      <c r="H634" s="209">
        <v>5.47</v>
      </c>
      <c r="I634" s="192"/>
      <c r="L634" s="187"/>
      <c r="M634" s="193"/>
      <c r="N634" s="194"/>
      <c r="O634" s="194"/>
      <c r="P634" s="194"/>
      <c r="Q634" s="194"/>
      <c r="R634" s="194"/>
      <c r="S634" s="194"/>
      <c r="T634" s="195"/>
      <c r="AT634" s="196" t="s">
        <v>141</v>
      </c>
      <c r="AU634" s="196" t="s">
        <v>84</v>
      </c>
      <c r="AV634" s="11" t="s">
        <v>84</v>
      </c>
      <c r="AW634" s="11" t="s">
        <v>38</v>
      </c>
      <c r="AX634" s="11" t="s">
        <v>74</v>
      </c>
      <c r="AY634" s="196" t="s">
        <v>131</v>
      </c>
    </row>
    <row r="635" spans="2:51" s="11" customFormat="1">
      <c r="B635" s="187"/>
      <c r="D635" s="207" t="s">
        <v>141</v>
      </c>
      <c r="E635" s="196" t="s">
        <v>5</v>
      </c>
      <c r="F635" s="208" t="s">
        <v>713</v>
      </c>
      <c r="H635" s="209">
        <v>7.2</v>
      </c>
      <c r="I635" s="192"/>
      <c r="L635" s="187"/>
      <c r="M635" s="193"/>
      <c r="N635" s="194"/>
      <c r="O635" s="194"/>
      <c r="P635" s="194"/>
      <c r="Q635" s="194"/>
      <c r="R635" s="194"/>
      <c r="S635" s="194"/>
      <c r="T635" s="195"/>
      <c r="AT635" s="196" t="s">
        <v>141</v>
      </c>
      <c r="AU635" s="196" t="s">
        <v>84</v>
      </c>
      <c r="AV635" s="11" t="s">
        <v>84</v>
      </c>
      <c r="AW635" s="11" t="s">
        <v>38</v>
      </c>
      <c r="AX635" s="11" t="s">
        <v>74</v>
      </c>
      <c r="AY635" s="196" t="s">
        <v>131</v>
      </c>
    </row>
    <row r="636" spans="2:51" s="11" customFormat="1">
      <c r="B636" s="187"/>
      <c r="D636" s="207" t="s">
        <v>141</v>
      </c>
      <c r="E636" s="196" t="s">
        <v>5</v>
      </c>
      <c r="F636" s="208" t="s">
        <v>714</v>
      </c>
      <c r="H636" s="209">
        <v>6.3</v>
      </c>
      <c r="I636" s="192"/>
      <c r="L636" s="187"/>
      <c r="M636" s="193"/>
      <c r="N636" s="194"/>
      <c r="O636" s="194"/>
      <c r="P636" s="194"/>
      <c r="Q636" s="194"/>
      <c r="R636" s="194"/>
      <c r="S636" s="194"/>
      <c r="T636" s="195"/>
      <c r="AT636" s="196" t="s">
        <v>141</v>
      </c>
      <c r="AU636" s="196" t="s">
        <v>84</v>
      </c>
      <c r="AV636" s="11" t="s">
        <v>84</v>
      </c>
      <c r="AW636" s="11" t="s">
        <v>38</v>
      </c>
      <c r="AX636" s="11" t="s">
        <v>74</v>
      </c>
      <c r="AY636" s="196" t="s">
        <v>131</v>
      </c>
    </row>
    <row r="637" spans="2:51" s="11" customFormat="1">
      <c r="B637" s="187"/>
      <c r="D637" s="207" t="s">
        <v>141</v>
      </c>
      <c r="E637" s="196" t="s">
        <v>5</v>
      </c>
      <c r="F637" s="208" t="s">
        <v>715</v>
      </c>
      <c r="H637" s="209">
        <v>6.3</v>
      </c>
      <c r="I637" s="192"/>
      <c r="L637" s="187"/>
      <c r="M637" s="193"/>
      <c r="N637" s="194"/>
      <c r="O637" s="194"/>
      <c r="P637" s="194"/>
      <c r="Q637" s="194"/>
      <c r="R637" s="194"/>
      <c r="S637" s="194"/>
      <c r="T637" s="195"/>
      <c r="AT637" s="196" t="s">
        <v>141</v>
      </c>
      <c r="AU637" s="196" t="s">
        <v>84</v>
      </c>
      <c r="AV637" s="11" t="s">
        <v>84</v>
      </c>
      <c r="AW637" s="11" t="s">
        <v>38</v>
      </c>
      <c r="AX637" s="11" t="s">
        <v>74</v>
      </c>
      <c r="AY637" s="196" t="s">
        <v>131</v>
      </c>
    </row>
    <row r="638" spans="2:51" s="11" customFormat="1">
      <c r="B638" s="187"/>
      <c r="D638" s="207" t="s">
        <v>141</v>
      </c>
      <c r="E638" s="196" t="s">
        <v>5</v>
      </c>
      <c r="F638" s="208" t="s">
        <v>716</v>
      </c>
      <c r="H638" s="209">
        <v>8.6999999999999993</v>
      </c>
      <c r="I638" s="192"/>
      <c r="L638" s="187"/>
      <c r="M638" s="193"/>
      <c r="N638" s="194"/>
      <c r="O638" s="194"/>
      <c r="P638" s="194"/>
      <c r="Q638" s="194"/>
      <c r="R638" s="194"/>
      <c r="S638" s="194"/>
      <c r="T638" s="195"/>
      <c r="AT638" s="196" t="s">
        <v>141</v>
      </c>
      <c r="AU638" s="196" t="s">
        <v>84</v>
      </c>
      <c r="AV638" s="11" t="s">
        <v>84</v>
      </c>
      <c r="AW638" s="11" t="s">
        <v>38</v>
      </c>
      <c r="AX638" s="11" t="s">
        <v>74</v>
      </c>
      <c r="AY638" s="196" t="s">
        <v>131</v>
      </c>
    </row>
    <row r="639" spans="2:51" s="11" customFormat="1">
      <c r="B639" s="187"/>
      <c r="D639" s="207" t="s">
        <v>141</v>
      </c>
      <c r="E639" s="196" t="s">
        <v>5</v>
      </c>
      <c r="F639" s="208" t="s">
        <v>717</v>
      </c>
      <c r="H639" s="209">
        <v>8.6999999999999993</v>
      </c>
      <c r="I639" s="192"/>
      <c r="L639" s="187"/>
      <c r="M639" s="193"/>
      <c r="N639" s="194"/>
      <c r="O639" s="194"/>
      <c r="P639" s="194"/>
      <c r="Q639" s="194"/>
      <c r="R639" s="194"/>
      <c r="S639" s="194"/>
      <c r="T639" s="195"/>
      <c r="AT639" s="196" t="s">
        <v>141</v>
      </c>
      <c r="AU639" s="196" t="s">
        <v>84</v>
      </c>
      <c r="AV639" s="11" t="s">
        <v>84</v>
      </c>
      <c r="AW639" s="11" t="s">
        <v>38</v>
      </c>
      <c r="AX639" s="11" t="s">
        <v>74</v>
      </c>
      <c r="AY639" s="196" t="s">
        <v>131</v>
      </c>
    </row>
    <row r="640" spans="2:51" s="11" customFormat="1">
      <c r="B640" s="187"/>
      <c r="D640" s="207" t="s">
        <v>141</v>
      </c>
      <c r="E640" s="196" t="s">
        <v>5</v>
      </c>
      <c r="F640" s="208" t="s">
        <v>718</v>
      </c>
      <c r="H640" s="209">
        <v>5.7</v>
      </c>
      <c r="I640" s="192"/>
      <c r="L640" s="187"/>
      <c r="M640" s="193"/>
      <c r="N640" s="194"/>
      <c r="O640" s="194"/>
      <c r="P640" s="194"/>
      <c r="Q640" s="194"/>
      <c r="R640" s="194"/>
      <c r="S640" s="194"/>
      <c r="T640" s="195"/>
      <c r="AT640" s="196" t="s">
        <v>141</v>
      </c>
      <c r="AU640" s="196" t="s">
        <v>84</v>
      </c>
      <c r="AV640" s="11" t="s">
        <v>84</v>
      </c>
      <c r="AW640" s="11" t="s">
        <v>38</v>
      </c>
      <c r="AX640" s="11" t="s">
        <v>74</v>
      </c>
      <c r="AY640" s="196" t="s">
        <v>131</v>
      </c>
    </row>
    <row r="641" spans="2:65" s="14" customFormat="1">
      <c r="B641" s="227"/>
      <c r="D641" s="207" t="s">
        <v>141</v>
      </c>
      <c r="E641" s="228" t="s">
        <v>5</v>
      </c>
      <c r="F641" s="229" t="s">
        <v>232</v>
      </c>
      <c r="H641" s="230">
        <v>78.67</v>
      </c>
      <c r="I641" s="231"/>
      <c r="L641" s="227"/>
      <c r="M641" s="232"/>
      <c r="N641" s="233"/>
      <c r="O641" s="233"/>
      <c r="P641" s="233"/>
      <c r="Q641" s="233"/>
      <c r="R641" s="233"/>
      <c r="S641" s="233"/>
      <c r="T641" s="234"/>
      <c r="AT641" s="228" t="s">
        <v>141</v>
      </c>
      <c r="AU641" s="228" t="s">
        <v>84</v>
      </c>
      <c r="AV641" s="14" t="s">
        <v>132</v>
      </c>
      <c r="AW641" s="14" t="s">
        <v>38</v>
      </c>
      <c r="AX641" s="14" t="s">
        <v>74</v>
      </c>
      <c r="AY641" s="228" t="s">
        <v>131</v>
      </c>
    </row>
    <row r="642" spans="2:65" s="12" customFormat="1">
      <c r="B642" s="210"/>
      <c r="D642" s="188" t="s">
        <v>141</v>
      </c>
      <c r="E642" s="211" t="s">
        <v>5</v>
      </c>
      <c r="F642" s="212" t="s">
        <v>155</v>
      </c>
      <c r="H642" s="213">
        <v>127.745</v>
      </c>
      <c r="I642" s="214"/>
      <c r="L642" s="210"/>
      <c r="M642" s="215"/>
      <c r="N642" s="216"/>
      <c r="O642" s="216"/>
      <c r="P642" s="216"/>
      <c r="Q642" s="216"/>
      <c r="R642" s="216"/>
      <c r="S642" s="216"/>
      <c r="T642" s="217"/>
      <c r="AT642" s="218" t="s">
        <v>141</v>
      </c>
      <c r="AU642" s="218" t="s">
        <v>84</v>
      </c>
      <c r="AV642" s="12" t="s">
        <v>139</v>
      </c>
      <c r="AW642" s="12" t="s">
        <v>38</v>
      </c>
      <c r="AX642" s="12" t="s">
        <v>79</v>
      </c>
      <c r="AY642" s="218" t="s">
        <v>131</v>
      </c>
    </row>
    <row r="643" spans="2:65" s="1" customFormat="1" ht="22.5" customHeight="1">
      <c r="B643" s="174"/>
      <c r="C643" s="175" t="s">
        <v>719</v>
      </c>
      <c r="D643" s="175" t="s">
        <v>134</v>
      </c>
      <c r="E643" s="176" t="s">
        <v>720</v>
      </c>
      <c r="F643" s="177" t="s">
        <v>721</v>
      </c>
      <c r="G643" s="178" t="s">
        <v>163</v>
      </c>
      <c r="H643" s="179">
        <v>47.585000000000001</v>
      </c>
      <c r="I643" s="180"/>
      <c r="J643" s="181">
        <f>ROUND(I643*H643,2)</f>
        <v>0</v>
      </c>
      <c r="K643" s="177" t="s">
        <v>138</v>
      </c>
      <c r="L643" s="42"/>
      <c r="M643" s="182" t="s">
        <v>5</v>
      </c>
      <c r="N643" s="183" t="s">
        <v>45</v>
      </c>
      <c r="O643" s="43"/>
      <c r="P643" s="184">
        <f>O643*H643</f>
        <v>0</v>
      </c>
      <c r="Q643" s="184">
        <v>5.0000000000000002E-5</v>
      </c>
      <c r="R643" s="184">
        <f>Q643*H643</f>
        <v>2.3792500000000003E-3</v>
      </c>
      <c r="S643" s="184">
        <v>0</v>
      </c>
      <c r="T643" s="185">
        <f>S643*H643</f>
        <v>0</v>
      </c>
      <c r="AR643" s="24" t="s">
        <v>303</v>
      </c>
      <c r="AT643" s="24" t="s">
        <v>134</v>
      </c>
      <c r="AU643" s="24" t="s">
        <v>84</v>
      </c>
      <c r="AY643" s="24" t="s">
        <v>131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24" t="s">
        <v>79</v>
      </c>
      <c r="BK643" s="186">
        <f>ROUND(I643*H643,2)</f>
        <v>0</v>
      </c>
      <c r="BL643" s="24" t="s">
        <v>303</v>
      </c>
      <c r="BM643" s="24" t="s">
        <v>722</v>
      </c>
    </row>
    <row r="644" spans="2:65" s="13" customFormat="1">
      <c r="B644" s="219"/>
      <c r="D644" s="207" t="s">
        <v>141</v>
      </c>
      <c r="E644" s="220" t="s">
        <v>5</v>
      </c>
      <c r="F644" s="221" t="s">
        <v>723</v>
      </c>
      <c r="H644" s="222" t="s">
        <v>5</v>
      </c>
      <c r="I644" s="223"/>
      <c r="L644" s="219"/>
      <c r="M644" s="224"/>
      <c r="N644" s="225"/>
      <c r="O644" s="225"/>
      <c r="P644" s="225"/>
      <c r="Q644" s="225"/>
      <c r="R644" s="225"/>
      <c r="S644" s="225"/>
      <c r="T644" s="226"/>
      <c r="AT644" s="222" t="s">
        <v>141</v>
      </c>
      <c r="AU644" s="222" t="s">
        <v>84</v>
      </c>
      <c r="AV644" s="13" t="s">
        <v>79</v>
      </c>
      <c r="AW644" s="13" t="s">
        <v>38</v>
      </c>
      <c r="AX644" s="13" t="s">
        <v>74</v>
      </c>
      <c r="AY644" s="222" t="s">
        <v>131</v>
      </c>
    </row>
    <row r="645" spans="2:65" s="11" customFormat="1">
      <c r="B645" s="187"/>
      <c r="D645" s="207" t="s">
        <v>141</v>
      </c>
      <c r="E645" s="196" t="s">
        <v>5</v>
      </c>
      <c r="F645" s="208" t="s">
        <v>724</v>
      </c>
      <c r="H645" s="209">
        <v>3.43</v>
      </c>
      <c r="I645" s="192"/>
      <c r="L645" s="187"/>
      <c r="M645" s="193"/>
      <c r="N645" s="194"/>
      <c r="O645" s="194"/>
      <c r="P645" s="194"/>
      <c r="Q645" s="194"/>
      <c r="R645" s="194"/>
      <c r="S645" s="194"/>
      <c r="T645" s="195"/>
      <c r="AT645" s="196" t="s">
        <v>141</v>
      </c>
      <c r="AU645" s="196" t="s">
        <v>84</v>
      </c>
      <c r="AV645" s="11" t="s">
        <v>84</v>
      </c>
      <c r="AW645" s="11" t="s">
        <v>38</v>
      </c>
      <c r="AX645" s="11" t="s">
        <v>74</v>
      </c>
      <c r="AY645" s="196" t="s">
        <v>131</v>
      </c>
    </row>
    <row r="646" spans="2:65" s="11" customFormat="1">
      <c r="B646" s="187"/>
      <c r="D646" s="207" t="s">
        <v>141</v>
      </c>
      <c r="E646" s="196" t="s">
        <v>5</v>
      </c>
      <c r="F646" s="208" t="s">
        <v>725</v>
      </c>
      <c r="H646" s="209">
        <v>4.2</v>
      </c>
      <c r="I646" s="192"/>
      <c r="L646" s="187"/>
      <c r="M646" s="193"/>
      <c r="N646" s="194"/>
      <c r="O646" s="194"/>
      <c r="P646" s="194"/>
      <c r="Q646" s="194"/>
      <c r="R646" s="194"/>
      <c r="S646" s="194"/>
      <c r="T646" s="195"/>
      <c r="AT646" s="196" t="s">
        <v>141</v>
      </c>
      <c r="AU646" s="196" t="s">
        <v>84</v>
      </c>
      <c r="AV646" s="11" t="s">
        <v>84</v>
      </c>
      <c r="AW646" s="11" t="s">
        <v>38</v>
      </c>
      <c r="AX646" s="11" t="s">
        <v>74</v>
      </c>
      <c r="AY646" s="196" t="s">
        <v>131</v>
      </c>
    </row>
    <row r="647" spans="2:65" s="11" customFormat="1">
      <c r="B647" s="187"/>
      <c r="D647" s="207" t="s">
        <v>141</v>
      </c>
      <c r="E647" s="196" t="s">
        <v>5</v>
      </c>
      <c r="F647" s="208" t="s">
        <v>726</v>
      </c>
      <c r="H647" s="209">
        <v>4.2</v>
      </c>
      <c r="I647" s="192"/>
      <c r="L647" s="187"/>
      <c r="M647" s="193"/>
      <c r="N647" s="194"/>
      <c r="O647" s="194"/>
      <c r="P647" s="194"/>
      <c r="Q647" s="194"/>
      <c r="R647" s="194"/>
      <c r="S647" s="194"/>
      <c r="T647" s="195"/>
      <c r="AT647" s="196" t="s">
        <v>141</v>
      </c>
      <c r="AU647" s="196" t="s">
        <v>84</v>
      </c>
      <c r="AV647" s="11" t="s">
        <v>84</v>
      </c>
      <c r="AW647" s="11" t="s">
        <v>38</v>
      </c>
      <c r="AX647" s="11" t="s">
        <v>74</v>
      </c>
      <c r="AY647" s="196" t="s">
        <v>131</v>
      </c>
    </row>
    <row r="648" spans="2:65" s="11" customFormat="1">
      <c r="B648" s="187"/>
      <c r="D648" s="207" t="s">
        <v>141</v>
      </c>
      <c r="E648" s="196" t="s">
        <v>5</v>
      </c>
      <c r="F648" s="208" t="s">
        <v>727</v>
      </c>
      <c r="H648" s="209">
        <v>4.2</v>
      </c>
      <c r="I648" s="192"/>
      <c r="L648" s="187"/>
      <c r="M648" s="193"/>
      <c r="N648" s="194"/>
      <c r="O648" s="194"/>
      <c r="P648" s="194"/>
      <c r="Q648" s="194"/>
      <c r="R648" s="194"/>
      <c r="S648" s="194"/>
      <c r="T648" s="195"/>
      <c r="AT648" s="196" t="s">
        <v>141</v>
      </c>
      <c r="AU648" s="196" t="s">
        <v>84</v>
      </c>
      <c r="AV648" s="11" t="s">
        <v>84</v>
      </c>
      <c r="AW648" s="11" t="s">
        <v>38</v>
      </c>
      <c r="AX648" s="11" t="s">
        <v>74</v>
      </c>
      <c r="AY648" s="196" t="s">
        <v>131</v>
      </c>
    </row>
    <row r="649" spans="2:65" s="11" customFormat="1">
      <c r="B649" s="187"/>
      <c r="D649" s="207" t="s">
        <v>141</v>
      </c>
      <c r="E649" s="196" t="s">
        <v>5</v>
      </c>
      <c r="F649" s="208" t="s">
        <v>728</v>
      </c>
      <c r="H649" s="209">
        <v>4.2</v>
      </c>
      <c r="I649" s="192"/>
      <c r="L649" s="187"/>
      <c r="M649" s="193"/>
      <c r="N649" s="194"/>
      <c r="O649" s="194"/>
      <c r="P649" s="194"/>
      <c r="Q649" s="194"/>
      <c r="R649" s="194"/>
      <c r="S649" s="194"/>
      <c r="T649" s="195"/>
      <c r="AT649" s="196" t="s">
        <v>141</v>
      </c>
      <c r="AU649" s="196" t="s">
        <v>84</v>
      </c>
      <c r="AV649" s="11" t="s">
        <v>84</v>
      </c>
      <c r="AW649" s="11" t="s">
        <v>38</v>
      </c>
      <c r="AX649" s="11" t="s">
        <v>74</v>
      </c>
      <c r="AY649" s="196" t="s">
        <v>131</v>
      </c>
    </row>
    <row r="650" spans="2:65" s="11" customFormat="1">
      <c r="B650" s="187"/>
      <c r="D650" s="207" t="s">
        <v>141</v>
      </c>
      <c r="E650" s="196" t="s">
        <v>5</v>
      </c>
      <c r="F650" s="208" t="s">
        <v>729</v>
      </c>
      <c r="H650" s="209">
        <v>3.97</v>
      </c>
      <c r="I650" s="192"/>
      <c r="L650" s="187"/>
      <c r="M650" s="193"/>
      <c r="N650" s="194"/>
      <c r="O650" s="194"/>
      <c r="P650" s="194"/>
      <c r="Q650" s="194"/>
      <c r="R650" s="194"/>
      <c r="S650" s="194"/>
      <c r="T650" s="195"/>
      <c r="AT650" s="196" t="s">
        <v>141</v>
      </c>
      <c r="AU650" s="196" t="s">
        <v>84</v>
      </c>
      <c r="AV650" s="11" t="s">
        <v>84</v>
      </c>
      <c r="AW650" s="11" t="s">
        <v>38</v>
      </c>
      <c r="AX650" s="11" t="s">
        <v>74</v>
      </c>
      <c r="AY650" s="196" t="s">
        <v>131</v>
      </c>
    </row>
    <row r="651" spans="2:65" s="11" customFormat="1">
      <c r="B651" s="187"/>
      <c r="D651" s="207" t="s">
        <v>141</v>
      </c>
      <c r="E651" s="196" t="s">
        <v>5</v>
      </c>
      <c r="F651" s="208" t="s">
        <v>730</v>
      </c>
      <c r="H651" s="209">
        <v>4.2</v>
      </c>
      <c r="I651" s="192"/>
      <c r="L651" s="187"/>
      <c r="M651" s="193"/>
      <c r="N651" s="194"/>
      <c r="O651" s="194"/>
      <c r="P651" s="194"/>
      <c r="Q651" s="194"/>
      <c r="R651" s="194"/>
      <c r="S651" s="194"/>
      <c r="T651" s="195"/>
      <c r="AT651" s="196" t="s">
        <v>141</v>
      </c>
      <c r="AU651" s="196" t="s">
        <v>84</v>
      </c>
      <c r="AV651" s="11" t="s">
        <v>84</v>
      </c>
      <c r="AW651" s="11" t="s">
        <v>38</v>
      </c>
      <c r="AX651" s="11" t="s">
        <v>74</v>
      </c>
      <c r="AY651" s="196" t="s">
        <v>131</v>
      </c>
    </row>
    <row r="652" spans="2:65" s="11" customFormat="1">
      <c r="B652" s="187"/>
      <c r="D652" s="207" t="s">
        <v>141</v>
      </c>
      <c r="E652" s="196" t="s">
        <v>5</v>
      </c>
      <c r="F652" s="208" t="s">
        <v>731</v>
      </c>
      <c r="H652" s="209">
        <v>3.3</v>
      </c>
      <c r="I652" s="192"/>
      <c r="L652" s="187"/>
      <c r="M652" s="193"/>
      <c r="N652" s="194"/>
      <c r="O652" s="194"/>
      <c r="P652" s="194"/>
      <c r="Q652" s="194"/>
      <c r="R652" s="194"/>
      <c r="S652" s="194"/>
      <c r="T652" s="195"/>
      <c r="AT652" s="196" t="s">
        <v>141</v>
      </c>
      <c r="AU652" s="196" t="s">
        <v>84</v>
      </c>
      <c r="AV652" s="11" t="s">
        <v>84</v>
      </c>
      <c r="AW652" s="11" t="s">
        <v>38</v>
      </c>
      <c r="AX652" s="11" t="s">
        <v>74</v>
      </c>
      <c r="AY652" s="196" t="s">
        <v>131</v>
      </c>
    </row>
    <row r="653" spans="2:65" s="11" customFormat="1">
      <c r="B653" s="187"/>
      <c r="D653" s="207" t="s">
        <v>141</v>
      </c>
      <c r="E653" s="196" t="s">
        <v>5</v>
      </c>
      <c r="F653" s="208" t="s">
        <v>732</v>
      </c>
      <c r="H653" s="209">
        <v>3.3</v>
      </c>
      <c r="I653" s="192"/>
      <c r="L653" s="187"/>
      <c r="M653" s="193"/>
      <c r="N653" s="194"/>
      <c r="O653" s="194"/>
      <c r="P653" s="194"/>
      <c r="Q653" s="194"/>
      <c r="R653" s="194"/>
      <c r="S653" s="194"/>
      <c r="T653" s="195"/>
      <c r="AT653" s="196" t="s">
        <v>141</v>
      </c>
      <c r="AU653" s="196" t="s">
        <v>84</v>
      </c>
      <c r="AV653" s="11" t="s">
        <v>84</v>
      </c>
      <c r="AW653" s="11" t="s">
        <v>38</v>
      </c>
      <c r="AX653" s="11" t="s">
        <v>74</v>
      </c>
      <c r="AY653" s="196" t="s">
        <v>131</v>
      </c>
    </row>
    <row r="654" spans="2:65" s="11" customFormat="1">
      <c r="B654" s="187"/>
      <c r="D654" s="207" t="s">
        <v>141</v>
      </c>
      <c r="E654" s="196" t="s">
        <v>5</v>
      </c>
      <c r="F654" s="208" t="s">
        <v>733</v>
      </c>
      <c r="H654" s="209">
        <v>2.2999999999999998</v>
      </c>
      <c r="I654" s="192"/>
      <c r="L654" s="187"/>
      <c r="M654" s="193"/>
      <c r="N654" s="194"/>
      <c r="O654" s="194"/>
      <c r="P654" s="194"/>
      <c r="Q654" s="194"/>
      <c r="R654" s="194"/>
      <c r="S654" s="194"/>
      <c r="T654" s="195"/>
      <c r="AT654" s="196" t="s">
        <v>141</v>
      </c>
      <c r="AU654" s="196" t="s">
        <v>84</v>
      </c>
      <c r="AV654" s="11" t="s">
        <v>84</v>
      </c>
      <c r="AW654" s="11" t="s">
        <v>38</v>
      </c>
      <c r="AX654" s="11" t="s">
        <v>74</v>
      </c>
      <c r="AY654" s="196" t="s">
        <v>131</v>
      </c>
    </row>
    <row r="655" spans="2:65" s="11" customFormat="1">
      <c r="B655" s="187"/>
      <c r="D655" s="207" t="s">
        <v>141</v>
      </c>
      <c r="E655" s="196" t="s">
        <v>5</v>
      </c>
      <c r="F655" s="208" t="s">
        <v>734</v>
      </c>
      <c r="H655" s="209">
        <v>2.2999999999999998</v>
      </c>
      <c r="I655" s="192"/>
      <c r="L655" s="187"/>
      <c r="M655" s="193"/>
      <c r="N655" s="194"/>
      <c r="O655" s="194"/>
      <c r="P655" s="194"/>
      <c r="Q655" s="194"/>
      <c r="R655" s="194"/>
      <c r="S655" s="194"/>
      <c r="T655" s="195"/>
      <c r="AT655" s="196" t="s">
        <v>141</v>
      </c>
      <c r="AU655" s="196" t="s">
        <v>84</v>
      </c>
      <c r="AV655" s="11" t="s">
        <v>84</v>
      </c>
      <c r="AW655" s="11" t="s">
        <v>38</v>
      </c>
      <c r="AX655" s="11" t="s">
        <v>74</v>
      </c>
      <c r="AY655" s="196" t="s">
        <v>131</v>
      </c>
    </row>
    <row r="656" spans="2:65" s="11" customFormat="1">
      <c r="B656" s="187"/>
      <c r="D656" s="207" t="s">
        <v>141</v>
      </c>
      <c r="E656" s="196" t="s">
        <v>5</v>
      </c>
      <c r="F656" s="208" t="s">
        <v>735</v>
      </c>
      <c r="H656" s="209">
        <v>2.2999999999999998</v>
      </c>
      <c r="I656" s="192"/>
      <c r="L656" s="187"/>
      <c r="M656" s="193"/>
      <c r="N656" s="194"/>
      <c r="O656" s="194"/>
      <c r="P656" s="194"/>
      <c r="Q656" s="194"/>
      <c r="R656" s="194"/>
      <c r="S656" s="194"/>
      <c r="T656" s="195"/>
      <c r="AT656" s="196" t="s">
        <v>141</v>
      </c>
      <c r="AU656" s="196" t="s">
        <v>84</v>
      </c>
      <c r="AV656" s="11" t="s">
        <v>84</v>
      </c>
      <c r="AW656" s="11" t="s">
        <v>38</v>
      </c>
      <c r="AX656" s="11" t="s">
        <v>74</v>
      </c>
      <c r="AY656" s="196" t="s">
        <v>131</v>
      </c>
    </row>
    <row r="657" spans="2:65" s="11" customFormat="1">
      <c r="B657" s="187"/>
      <c r="D657" s="207" t="s">
        <v>141</v>
      </c>
      <c r="E657" s="196" t="s">
        <v>5</v>
      </c>
      <c r="F657" s="208" t="s">
        <v>736</v>
      </c>
      <c r="H657" s="209">
        <v>2.2999999999999998</v>
      </c>
      <c r="I657" s="192"/>
      <c r="L657" s="187"/>
      <c r="M657" s="193"/>
      <c r="N657" s="194"/>
      <c r="O657" s="194"/>
      <c r="P657" s="194"/>
      <c r="Q657" s="194"/>
      <c r="R657" s="194"/>
      <c r="S657" s="194"/>
      <c r="T657" s="195"/>
      <c r="AT657" s="196" t="s">
        <v>141</v>
      </c>
      <c r="AU657" s="196" t="s">
        <v>84</v>
      </c>
      <c r="AV657" s="11" t="s">
        <v>84</v>
      </c>
      <c r="AW657" s="11" t="s">
        <v>38</v>
      </c>
      <c r="AX657" s="11" t="s">
        <v>74</v>
      </c>
      <c r="AY657" s="196" t="s">
        <v>131</v>
      </c>
    </row>
    <row r="658" spans="2:65" s="11" customFormat="1">
      <c r="B658" s="187"/>
      <c r="D658" s="207" t="s">
        <v>141</v>
      </c>
      <c r="E658" s="196" t="s">
        <v>5</v>
      </c>
      <c r="F658" s="208" t="s">
        <v>737</v>
      </c>
      <c r="H658" s="209">
        <v>3.3849999999999998</v>
      </c>
      <c r="I658" s="192"/>
      <c r="L658" s="187"/>
      <c r="M658" s="193"/>
      <c r="N658" s="194"/>
      <c r="O658" s="194"/>
      <c r="P658" s="194"/>
      <c r="Q658" s="194"/>
      <c r="R658" s="194"/>
      <c r="S658" s="194"/>
      <c r="T658" s="195"/>
      <c r="AT658" s="196" t="s">
        <v>141</v>
      </c>
      <c r="AU658" s="196" t="s">
        <v>84</v>
      </c>
      <c r="AV658" s="11" t="s">
        <v>84</v>
      </c>
      <c r="AW658" s="11" t="s">
        <v>38</v>
      </c>
      <c r="AX658" s="11" t="s">
        <v>74</v>
      </c>
      <c r="AY658" s="196" t="s">
        <v>131</v>
      </c>
    </row>
    <row r="659" spans="2:65" s="12" customFormat="1">
      <c r="B659" s="210"/>
      <c r="D659" s="188" t="s">
        <v>141</v>
      </c>
      <c r="E659" s="211" t="s">
        <v>5</v>
      </c>
      <c r="F659" s="212" t="s">
        <v>155</v>
      </c>
      <c r="H659" s="213">
        <v>47.585000000000001</v>
      </c>
      <c r="I659" s="214"/>
      <c r="L659" s="210"/>
      <c r="M659" s="215"/>
      <c r="N659" s="216"/>
      <c r="O659" s="216"/>
      <c r="P659" s="216"/>
      <c r="Q659" s="216"/>
      <c r="R659" s="216"/>
      <c r="S659" s="216"/>
      <c r="T659" s="217"/>
      <c r="AT659" s="218" t="s">
        <v>141</v>
      </c>
      <c r="AU659" s="218" t="s">
        <v>84</v>
      </c>
      <c r="AV659" s="12" t="s">
        <v>139</v>
      </c>
      <c r="AW659" s="12" t="s">
        <v>38</v>
      </c>
      <c r="AX659" s="12" t="s">
        <v>79</v>
      </c>
      <c r="AY659" s="218" t="s">
        <v>131</v>
      </c>
    </row>
    <row r="660" spans="2:65" s="1" customFormat="1" ht="22.5" customHeight="1">
      <c r="B660" s="174"/>
      <c r="C660" s="175" t="s">
        <v>738</v>
      </c>
      <c r="D660" s="175" t="s">
        <v>134</v>
      </c>
      <c r="E660" s="176" t="s">
        <v>739</v>
      </c>
      <c r="F660" s="177" t="s">
        <v>740</v>
      </c>
      <c r="G660" s="178" t="s">
        <v>473</v>
      </c>
      <c r="H660" s="238"/>
      <c r="I660" s="180"/>
      <c r="J660" s="181">
        <f>ROUND(I660*H660,2)</f>
        <v>0</v>
      </c>
      <c r="K660" s="177" t="s">
        <v>138</v>
      </c>
      <c r="L660" s="42"/>
      <c r="M660" s="182" t="s">
        <v>5</v>
      </c>
      <c r="N660" s="183" t="s">
        <v>45</v>
      </c>
      <c r="O660" s="43"/>
      <c r="P660" s="184">
        <f>O660*H660</f>
        <v>0</v>
      </c>
      <c r="Q660" s="184">
        <v>0</v>
      </c>
      <c r="R660" s="184">
        <f>Q660*H660</f>
        <v>0</v>
      </c>
      <c r="S660" s="184">
        <v>0</v>
      </c>
      <c r="T660" s="185">
        <f>S660*H660</f>
        <v>0</v>
      </c>
      <c r="AR660" s="24" t="s">
        <v>303</v>
      </c>
      <c r="AT660" s="24" t="s">
        <v>134</v>
      </c>
      <c r="AU660" s="24" t="s">
        <v>84</v>
      </c>
      <c r="AY660" s="24" t="s">
        <v>131</v>
      </c>
      <c r="BE660" s="186">
        <f>IF(N660="základní",J660,0)</f>
        <v>0</v>
      </c>
      <c r="BF660" s="186">
        <f>IF(N660="snížená",J660,0)</f>
        <v>0</v>
      </c>
      <c r="BG660" s="186">
        <f>IF(N660="zákl. přenesená",J660,0)</f>
        <v>0</v>
      </c>
      <c r="BH660" s="186">
        <f>IF(N660="sníž. přenesená",J660,0)</f>
        <v>0</v>
      </c>
      <c r="BI660" s="186">
        <f>IF(N660="nulová",J660,0)</f>
        <v>0</v>
      </c>
      <c r="BJ660" s="24" t="s">
        <v>79</v>
      </c>
      <c r="BK660" s="186">
        <f>ROUND(I660*H660,2)</f>
        <v>0</v>
      </c>
      <c r="BL660" s="24" t="s">
        <v>303</v>
      </c>
      <c r="BM660" s="24" t="s">
        <v>741</v>
      </c>
    </row>
    <row r="661" spans="2:65" s="10" customFormat="1" ht="29.85" customHeight="1">
      <c r="B661" s="160"/>
      <c r="D661" s="171" t="s">
        <v>73</v>
      </c>
      <c r="E661" s="172" t="s">
        <v>742</v>
      </c>
      <c r="F661" s="172" t="s">
        <v>743</v>
      </c>
      <c r="I661" s="163"/>
      <c r="J661" s="173">
        <f>BK661</f>
        <v>0</v>
      </c>
      <c r="L661" s="160"/>
      <c r="M661" s="165"/>
      <c r="N661" s="166"/>
      <c r="O661" s="166"/>
      <c r="P661" s="167">
        <f>SUM(P662:P857)</f>
        <v>0</v>
      </c>
      <c r="Q661" s="166"/>
      <c r="R661" s="167">
        <f>SUM(R662:R857)</f>
        <v>2.3093034600000002</v>
      </c>
      <c r="S661" s="166"/>
      <c r="T661" s="168">
        <f>SUM(T662:T857)</f>
        <v>0</v>
      </c>
      <c r="AR661" s="161" t="s">
        <v>84</v>
      </c>
      <c r="AT661" s="169" t="s">
        <v>73</v>
      </c>
      <c r="AU661" s="169" t="s">
        <v>79</v>
      </c>
      <c r="AY661" s="161" t="s">
        <v>131</v>
      </c>
      <c r="BK661" s="170">
        <f>SUM(BK662:BK857)</f>
        <v>0</v>
      </c>
    </row>
    <row r="662" spans="2:65" s="1" customFormat="1" ht="22.5" customHeight="1">
      <c r="B662" s="174"/>
      <c r="C662" s="175" t="s">
        <v>744</v>
      </c>
      <c r="D662" s="175" t="s">
        <v>134</v>
      </c>
      <c r="E662" s="176" t="s">
        <v>745</v>
      </c>
      <c r="F662" s="177" t="s">
        <v>746</v>
      </c>
      <c r="G662" s="178" t="s">
        <v>163</v>
      </c>
      <c r="H662" s="179">
        <v>47.585000000000001</v>
      </c>
      <c r="I662" s="180"/>
      <c r="J662" s="181">
        <f>ROUND(I662*H662,2)</f>
        <v>0</v>
      </c>
      <c r="K662" s="177" t="s">
        <v>138</v>
      </c>
      <c r="L662" s="42"/>
      <c r="M662" s="182" t="s">
        <v>5</v>
      </c>
      <c r="N662" s="183" t="s">
        <v>45</v>
      </c>
      <c r="O662" s="43"/>
      <c r="P662" s="184">
        <f>O662*H662</f>
        <v>0</v>
      </c>
      <c r="Q662" s="184">
        <v>0</v>
      </c>
      <c r="R662" s="184">
        <f>Q662*H662</f>
        <v>0</v>
      </c>
      <c r="S662" s="184">
        <v>0</v>
      </c>
      <c r="T662" s="185">
        <f>S662*H662</f>
        <v>0</v>
      </c>
      <c r="AR662" s="24" t="s">
        <v>303</v>
      </c>
      <c r="AT662" s="24" t="s">
        <v>134</v>
      </c>
      <c r="AU662" s="24" t="s">
        <v>84</v>
      </c>
      <c r="AY662" s="24" t="s">
        <v>131</v>
      </c>
      <c r="BE662" s="186">
        <f>IF(N662="základní",J662,0)</f>
        <v>0</v>
      </c>
      <c r="BF662" s="186">
        <f>IF(N662="snížená",J662,0)</f>
        <v>0</v>
      </c>
      <c r="BG662" s="186">
        <f>IF(N662="zákl. přenesená",J662,0)</f>
        <v>0</v>
      </c>
      <c r="BH662" s="186">
        <f>IF(N662="sníž. přenesená",J662,0)</f>
        <v>0</v>
      </c>
      <c r="BI662" s="186">
        <f>IF(N662="nulová",J662,0)</f>
        <v>0</v>
      </c>
      <c r="BJ662" s="24" t="s">
        <v>79</v>
      </c>
      <c r="BK662" s="186">
        <f>ROUND(I662*H662,2)</f>
        <v>0</v>
      </c>
      <c r="BL662" s="24" t="s">
        <v>303</v>
      </c>
      <c r="BM662" s="24" t="s">
        <v>747</v>
      </c>
    </row>
    <row r="663" spans="2:65" s="13" customFormat="1">
      <c r="B663" s="219"/>
      <c r="D663" s="207" t="s">
        <v>141</v>
      </c>
      <c r="E663" s="220" t="s">
        <v>5</v>
      </c>
      <c r="F663" s="221" t="s">
        <v>723</v>
      </c>
      <c r="H663" s="222" t="s">
        <v>5</v>
      </c>
      <c r="I663" s="223"/>
      <c r="L663" s="219"/>
      <c r="M663" s="224"/>
      <c r="N663" s="225"/>
      <c r="O663" s="225"/>
      <c r="P663" s="225"/>
      <c r="Q663" s="225"/>
      <c r="R663" s="225"/>
      <c r="S663" s="225"/>
      <c r="T663" s="226"/>
      <c r="AT663" s="222" t="s">
        <v>141</v>
      </c>
      <c r="AU663" s="222" t="s">
        <v>84</v>
      </c>
      <c r="AV663" s="13" t="s">
        <v>79</v>
      </c>
      <c r="AW663" s="13" t="s">
        <v>38</v>
      </c>
      <c r="AX663" s="13" t="s">
        <v>74</v>
      </c>
      <c r="AY663" s="222" t="s">
        <v>131</v>
      </c>
    </row>
    <row r="664" spans="2:65" s="11" customFormat="1">
      <c r="B664" s="187"/>
      <c r="D664" s="207" t="s">
        <v>141</v>
      </c>
      <c r="E664" s="196" t="s">
        <v>5</v>
      </c>
      <c r="F664" s="208" t="s">
        <v>724</v>
      </c>
      <c r="H664" s="209">
        <v>3.43</v>
      </c>
      <c r="I664" s="192"/>
      <c r="L664" s="187"/>
      <c r="M664" s="193"/>
      <c r="N664" s="194"/>
      <c r="O664" s="194"/>
      <c r="P664" s="194"/>
      <c r="Q664" s="194"/>
      <c r="R664" s="194"/>
      <c r="S664" s="194"/>
      <c r="T664" s="195"/>
      <c r="AT664" s="196" t="s">
        <v>141</v>
      </c>
      <c r="AU664" s="196" t="s">
        <v>84</v>
      </c>
      <c r="AV664" s="11" t="s">
        <v>84</v>
      </c>
      <c r="AW664" s="11" t="s">
        <v>38</v>
      </c>
      <c r="AX664" s="11" t="s">
        <v>74</v>
      </c>
      <c r="AY664" s="196" t="s">
        <v>131</v>
      </c>
    </row>
    <row r="665" spans="2:65" s="11" customFormat="1">
      <c r="B665" s="187"/>
      <c r="D665" s="207" t="s">
        <v>141</v>
      </c>
      <c r="E665" s="196" t="s">
        <v>5</v>
      </c>
      <c r="F665" s="208" t="s">
        <v>725</v>
      </c>
      <c r="H665" s="209">
        <v>4.2</v>
      </c>
      <c r="I665" s="192"/>
      <c r="L665" s="187"/>
      <c r="M665" s="193"/>
      <c r="N665" s="194"/>
      <c r="O665" s="194"/>
      <c r="P665" s="194"/>
      <c r="Q665" s="194"/>
      <c r="R665" s="194"/>
      <c r="S665" s="194"/>
      <c r="T665" s="195"/>
      <c r="AT665" s="196" t="s">
        <v>141</v>
      </c>
      <c r="AU665" s="196" t="s">
        <v>84</v>
      </c>
      <c r="AV665" s="11" t="s">
        <v>84</v>
      </c>
      <c r="AW665" s="11" t="s">
        <v>38</v>
      </c>
      <c r="AX665" s="11" t="s">
        <v>74</v>
      </c>
      <c r="AY665" s="196" t="s">
        <v>131</v>
      </c>
    </row>
    <row r="666" spans="2:65" s="11" customFormat="1">
      <c r="B666" s="187"/>
      <c r="D666" s="207" t="s">
        <v>141</v>
      </c>
      <c r="E666" s="196" t="s">
        <v>5</v>
      </c>
      <c r="F666" s="208" t="s">
        <v>726</v>
      </c>
      <c r="H666" s="209">
        <v>4.2</v>
      </c>
      <c r="I666" s="192"/>
      <c r="L666" s="187"/>
      <c r="M666" s="193"/>
      <c r="N666" s="194"/>
      <c r="O666" s="194"/>
      <c r="P666" s="194"/>
      <c r="Q666" s="194"/>
      <c r="R666" s="194"/>
      <c r="S666" s="194"/>
      <c r="T666" s="195"/>
      <c r="AT666" s="196" t="s">
        <v>141</v>
      </c>
      <c r="AU666" s="196" t="s">
        <v>84</v>
      </c>
      <c r="AV666" s="11" t="s">
        <v>84</v>
      </c>
      <c r="AW666" s="11" t="s">
        <v>38</v>
      </c>
      <c r="AX666" s="11" t="s">
        <v>74</v>
      </c>
      <c r="AY666" s="196" t="s">
        <v>131</v>
      </c>
    </row>
    <row r="667" spans="2:65" s="11" customFormat="1">
      <c r="B667" s="187"/>
      <c r="D667" s="207" t="s">
        <v>141</v>
      </c>
      <c r="E667" s="196" t="s">
        <v>5</v>
      </c>
      <c r="F667" s="208" t="s">
        <v>727</v>
      </c>
      <c r="H667" s="209">
        <v>4.2</v>
      </c>
      <c r="I667" s="192"/>
      <c r="L667" s="187"/>
      <c r="M667" s="193"/>
      <c r="N667" s="194"/>
      <c r="O667" s="194"/>
      <c r="P667" s="194"/>
      <c r="Q667" s="194"/>
      <c r="R667" s="194"/>
      <c r="S667" s="194"/>
      <c r="T667" s="195"/>
      <c r="AT667" s="196" t="s">
        <v>141</v>
      </c>
      <c r="AU667" s="196" t="s">
        <v>84</v>
      </c>
      <c r="AV667" s="11" t="s">
        <v>84</v>
      </c>
      <c r="AW667" s="11" t="s">
        <v>38</v>
      </c>
      <c r="AX667" s="11" t="s">
        <v>74</v>
      </c>
      <c r="AY667" s="196" t="s">
        <v>131</v>
      </c>
    </row>
    <row r="668" spans="2:65" s="11" customFormat="1">
      <c r="B668" s="187"/>
      <c r="D668" s="207" t="s">
        <v>141</v>
      </c>
      <c r="E668" s="196" t="s">
        <v>5</v>
      </c>
      <c r="F668" s="208" t="s">
        <v>728</v>
      </c>
      <c r="H668" s="209">
        <v>4.2</v>
      </c>
      <c r="I668" s="192"/>
      <c r="L668" s="187"/>
      <c r="M668" s="193"/>
      <c r="N668" s="194"/>
      <c r="O668" s="194"/>
      <c r="P668" s="194"/>
      <c r="Q668" s="194"/>
      <c r="R668" s="194"/>
      <c r="S668" s="194"/>
      <c r="T668" s="195"/>
      <c r="AT668" s="196" t="s">
        <v>141</v>
      </c>
      <c r="AU668" s="196" t="s">
        <v>84</v>
      </c>
      <c r="AV668" s="11" t="s">
        <v>84</v>
      </c>
      <c r="AW668" s="11" t="s">
        <v>38</v>
      </c>
      <c r="AX668" s="11" t="s">
        <v>74</v>
      </c>
      <c r="AY668" s="196" t="s">
        <v>131</v>
      </c>
    </row>
    <row r="669" spans="2:65" s="11" customFormat="1">
      <c r="B669" s="187"/>
      <c r="D669" s="207" t="s">
        <v>141</v>
      </c>
      <c r="E669" s="196" t="s">
        <v>5</v>
      </c>
      <c r="F669" s="208" t="s">
        <v>729</v>
      </c>
      <c r="H669" s="209">
        <v>3.97</v>
      </c>
      <c r="I669" s="192"/>
      <c r="L669" s="187"/>
      <c r="M669" s="193"/>
      <c r="N669" s="194"/>
      <c r="O669" s="194"/>
      <c r="P669" s="194"/>
      <c r="Q669" s="194"/>
      <c r="R669" s="194"/>
      <c r="S669" s="194"/>
      <c r="T669" s="195"/>
      <c r="AT669" s="196" t="s">
        <v>141</v>
      </c>
      <c r="AU669" s="196" t="s">
        <v>84</v>
      </c>
      <c r="AV669" s="11" t="s">
        <v>84</v>
      </c>
      <c r="AW669" s="11" t="s">
        <v>38</v>
      </c>
      <c r="AX669" s="11" t="s">
        <v>74</v>
      </c>
      <c r="AY669" s="196" t="s">
        <v>131</v>
      </c>
    </row>
    <row r="670" spans="2:65" s="11" customFormat="1">
      <c r="B670" s="187"/>
      <c r="D670" s="207" t="s">
        <v>141</v>
      </c>
      <c r="E670" s="196" t="s">
        <v>5</v>
      </c>
      <c r="F670" s="208" t="s">
        <v>730</v>
      </c>
      <c r="H670" s="209">
        <v>4.2</v>
      </c>
      <c r="I670" s="192"/>
      <c r="L670" s="187"/>
      <c r="M670" s="193"/>
      <c r="N670" s="194"/>
      <c r="O670" s="194"/>
      <c r="P670" s="194"/>
      <c r="Q670" s="194"/>
      <c r="R670" s="194"/>
      <c r="S670" s="194"/>
      <c r="T670" s="195"/>
      <c r="AT670" s="196" t="s">
        <v>141</v>
      </c>
      <c r="AU670" s="196" t="s">
        <v>84</v>
      </c>
      <c r="AV670" s="11" t="s">
        <v>84</v>
      </c>
      <c r="AW670" s="11" t="s">
        <v>38</v>
      </c>
      <c r="AX670" s="11" t="s">
        <v>74</v>
      </c>
      <c r="AY670" s="196" t="s">
        <v>131</v>
      </c>
    </row>
    <row r="671" spans="2:65" s="11" customFormat="1">
      <c r="B671" s="187"/>
      <c r="D671" s="207" t="s">
        <v>141</v>
      </c>
      <c r="E671" s="196" t="s">
        <v>5</v>
      </c>
      <c r="F671" s="208" t="s">
        <v>731</v>
      </c>
      <c r="H671" s="209">
        <v>3.3</v>
      </c>
      <c r="I671" s="192"/>
      <c r="L671" s="187"/>
      <c r="M671" s="193"/>
      <c r="N671" s="194"/>
      <c r="O671" s="194"/>
      <c r="P671" s="194"/>
      <c r="Q671" s="194"/>
      <c r="R671" s="194"/>
      <c r="S671" s="194"/>
      <c r="T671" s="195"/>
      <c r="AT671" s="196" t="s">
        <v>141</v>
      </c>
      <c r="AU671" s="196" t="s">
        <v>84</v>
      </c>
      <c r="AV671" s="11" t="s">
        <v>84</v>
      </c>
      <c r="AW671" s="11" t="s">
        <v>38</v>
      </c>
      <c r="AX671" s="11" t="s">
        <v>74</v>
      </c>
      <c r="AY671" s="196" t="s">
        <v>131</v>
      </c>
    </row>
    <row r="672" spans="2:65" s="11" customFormat="1">
      <c r="B672" s="187"/>
      <c r="D672" s="207" t="s">
        <v>141</v>
      </c>
      <c r="E672" s="196" t="s">
        <v>5</v>
      </c>
      <c r="F672" s="208" t="s">
        <v>732</v>
      </c>
      <c r="H672" s="209">
        <v>3.3</v>
      </c>
      <c r="I672" s="192"/>
      <c r="L672" s="187"/>
      <c r="M672" s="193"/>
      <c r="N672" s="194"/>
      <c r="O672" s="194"/>
      <c r="P672" s="194"/>
      <c r="Q672" s="194"/>
      <c r="R672" s="194"/>
      <c r="S672" s="194"/>
      <c r="T672" s="195"/>
      <c r="AT672" s="196" t="s">
        <v>141</v>
      </c>
      <c r="AU672" s="196" t="s">
        <v>84</v>
      </c>
      <c r="AV672" s="11" t="s">
        <v>84</v>
      </c>
      <c r="AW672" s="11" t="s">
        <v>38</v>
      </c>
      <c r="AX672" s="11" t="s">
        <v>74</v>
      </c>
      <c r="AY672" s="196" t="s">
        <v>131</v>
      </c>
    </row>
    <row r="673" spans="2:65" s="11" customFormat="1">
      <c r="B673" s="187"/>
      <c r="D673" s="207" t="s">
        <v>141</v>
      </c>
      <c r="E673" s="196" t="s">
        <v>5</v>
      </c>
      <c r="F673" s="208" t="s">
        <v>733</v>
      </c>
      <c r="H673" s="209">
        <v>2.2999999999999998</v>
      </c>
      <c r="I673" s="192"/>
      <c r="L673" s="187"/>
      <c r="M673" s="193"/>
      <c r="N673" s="194"/>
      <c r="O673" s="194"/>
      <c r="P673" s="194"/>
      <c r="Q673" s="194"/>
      <c r="R673" s="194"/>
      <c r="S673" s="194"/>
      <c r="T673" s="195"/>
      <c r="AT673" s="196" t="s">
        <v>141</v>
      </c>
      <c r="AU673" s="196" t="s">
        <v>84</v>
      </c>
      <c r="AV673" s="11" t="s">
        <v>84</v>
      </c>
      <c r="AW673" s="11" t="s">
        <v>38</v>
      </c>
      <c r="AX673" s="11" t="s">
        <v>74</v>
      </c>
      <c r="AY673" s="196" t="s">
        <v>131</v>
      </c>
    </row>
    <row r="674" spans="2:65" s="11" customFormat="1">
      <c r="B674" s="187"/>
      <c r="D674" s="207" t="s">
        <v>141</v>
      </c>
      <c r="E674" s="196" t="s">
        <v>5</v>
      </c>
      <c r="F674" s="208" t="s">
        <v>734</v>
      </c>
      <c r="H674" s="209">
        <v>2.2999999999999998</v>
      </c>
      <c r="I674" s="192"/>
      <c r="L674" s="187"/>
      <c r="M674" s="193"/>
      <c r="N674" s="194"/>
      <c r="O674" s="194"/>
      <c r="P674" s="194"/>
      <c r="Q674" s="194"/>
      <c r="R674" s="194"/>
      <c r="S674" s="194"/>
      <c r="T674" s="195"/>
      <c r="AT674" s="196" t="s">
        <v>141</v>
      </c>
      <c r="AU674" s="196" t="s">
        <v>84</v>
      </c>
      <c r="AV674" s="11" t="s">
        <v>84</v>
      </c>
      <c r="AW674" s="11" t="s">
        <v>38</v>
      </c>
      <c r="AX674" s="11" t="s">
        <v>74</v>
      </c>
      <c r="AY674" s="196" t="s">
        <v>131</v>
      </c>
    </row>
    <row r="675" spans="2:65" s="11" customFormat="1">
      <c r="B675" s="187"/>
      <c r="D675" s="207" t="s">
        <v>141</v>
      </c>
      <c r="E675" s="196" t="s">
        <v>5</v>
      </c>
      <c r="F675" s="208" t="s">
        <v>735</v>
      </c>
      <c r="H675" s="209">
        <v>2.2999999999999998</v>
      </c>
      <c r="I675" s="192"/>
      <c r="L675" s="187"/>
      <c r="M675" s="193"/>
      <c r="N675" s="194"/>
      <c r="O675" s="194"/>
      <c r="P675" s="194"/>
      <c r="Q675" s="194"/>
      <c r="R675" s="194"/>
      <c r="S675" s="194"/>
      <c r="T675" s="195"/>
      <c r="AT675" s="196" t="s">
        <v>141</v>
      </c>
      <c r="AU675" s="196" t="s">
        <v>84</v>
      </c>
      <c r="AV675" s="11" t="s">
        <v>84</v>
      </c>
      <c r="AW675" s="11" t="s">
        <v>38</v>
      </c>
      <c r="AX675" s="11" t="s">
        <v>74</v>
      </c>
      <c r="AY675" s="196" t="s">
        <v>131</v>
      </c>
    </row>
    <row r="676" spans="2:65" s="11" customFormat="1">
      <c r="B676" s="187"/>
      <c r="D676" s="207" t="s">
        <v>141</v>
      </c>
      <c r="E676" s="196" t="s">
        <v>5</v>
      </c>
      <c r="F676" s="208" t="s">
        <v>736</v>
      </c>
      <c r="H676" s="209">
        <v>2.2999999999999998</v>
      </c>
      <c r="I676" s="192"/>
      <c r="L676" s="187"/>
      <c r="M676" s="193"/>
      <c r="N676" s="194"/>
      <c r="O676" s="194"/>
      <c r="P676" s="194"/>
      <c r="Q676" s="194"/>
      <c r="R676" s="194"/>
      <c r="S676" s="194"/>
      <c r="T676" s="195"/>
      <c r="AT676" s="196" t="s">
        <v>141</v>
      </c>
      <c r="AU676" s="196" t="s">
        <v>84</v>
      </c>
      <c r="AV676" s="11" t="s">
        <v>84</v>
      </c>
      <c r="AW676" s="11" t="s">
        <v>38</v>
      </c>
      <c r="AX676" s="11" t="s">
        <v>74</v>
      </c>
      <c r="AY676" s="196" t="s">
        <v>131</v>
      </c>
    </row>
    <row r="677" spans="2:65" s="11" customFormat="1">
      <c r="B677" s="187"/>
      <c r="D677" s="207" t="s">
        <v>141</v>
      </c>
      <c r="E677" s="196" t="s">
        <v>5</v>
      </c>
      <c r="F677" s="208" t="s">
        <v>737</v>
      </c>
      <c r="H677" s="209">
        <v>3.3849999999999998</v>
      </c>
      <c r="I677" s="192"/>
      <c r="L677" s="187"/>
      <c r="M677" s="193"/>
      <c r="N677" s="194"/>
      <c r="O677" s="194"/>
      <c r="P677" s="194"/>
      <c r="Q677" s="194"/>
      <c r="R677" s="194"/>
      <c r="S677" s="194"/>
      <c r="T677" s="195"/>
      <c r="AT677" s="196" t="s">
        <v>141</v>
      </c>
      <c r="AU677" s="196" t="s">
        <v>84</v>
      </c>
      <c r="AV677" s="11" t="s">
        <v>84</v>
      </c>
      <c r="AW677" s="11" t="s">
        <v>38</v>
      </c>
      <c r="AX677" s="11" t="s">
        <v>74</v>
      </c>
      <c r="AY677" s="196" t="s">
        <v>131</v>
      </c>
    </row>
    <row r="678" spans="2:65" s="12" customFormat="1">
      <c r="B678" s="210"/>
      <c r="D678" s="188" t="s">
        <v>141</v>
      </c>
      <c r="E678" s="211" t="s">
        <v>5</v>
      </c>
      <c r="F678" s="212" t="s">
        <v>155</v>
      </c>
      <c r="H678" s="213">
        <v>47.585000000000001</v>
      </c>
      <c r="I678" s="214"/>
      <c r="L678" s="210"/>
      <c r="M678" s="215"/>
      <c r="N678" s="216"/>
      <c r="O678" s="216"/>
      <c r="P678" s="216"/>
      <c r="Q678" s="216"/>
      <c r="R678" s="216"/>
      <c r="S678" s="216"/>
      <c r="T678" s="217"/>
      <c r="AT678" s="218" t="s">
        <v>141</v>
      </c>
      <c r="AU678" s="218" t="s">
        <v>84</v>
      </c>
      <c r="AV678" s="12" t="s">
        <v>139</v>
      </c>
      <c r="AW678" s="12" t="s">
        <v>38</v>
      </c>
      <c r="AX678" s="12" t="s">
        <v>79</v>
      </c>
      <c r="AY678" s="218" t="s">
        <v>131</v>
      </c>
    </row>
    <row r="679" spans="2:65" s="1" customFormat="1" ht="22.5" customHeight="1">
      <c r="B679" s="174"/>
      <c r="C679" s="197" t="s">
        <v>748</v>
      </c>
      <c r="D679" s="197" t="s">
        <v>143</v>
      </c>
      <c r="E679" s="198" t="s">
        <v>749</v>
      </c>
      <c r="F679" s="199" t="s">
        <v>750</v>
      </c>
      <c r="G679" s="200" t="s">
        <v>163</v>
      </c>
      <c r="H679" s="201">
        <v>49.963999999999999</v>
      </c>
      <c r="I679" s="202"/>
      <c r="J679" s="203">
        <f>ROUND(I679*H679,2)</f>
        <v>0</v>
      </c>
      <c r="K679" s="199" t="s">
        <v>138</v>
      </c>
      <c r="L679" s="204"/>
      <c r="M679" s="205" t="s">
        <v>5</v>
      </c>
      <c r="N679" s="206" t="s">
        <v>45</v>
      </c>
      <c r="O679" s="43"/>
      <c r="P679" s="184">
        <f>O679*H679</f>
        <v>0</v>
      </c>
      <c r="Q679" s="184">
        <v>0</v>
      </c>
      <c r="R679" s="184">
        <f>Q679*H679</f>
        <v>0</v>
      </c>
      <c r="S679" s="184">
        <v>0</v>
      </c>
      <c r="T679" s="185">
        <f>S679*H679</f>
        <v>0</v>
      </c>
      <c r="AR679" s="24" t="s">
        <v>387</v>
      </c>
      <c r="AT679" s="24" t="s">
        <v>143</v>
      </c>
      <c r="AU679" s="24" t="s">
        <v>84</v>
      </c>
      <c r="AY679" s="24" t="s">
        <v>131</v>
      </c>
      <c r="BE679" s="186">
        <f>IF(N679="základní",J679,0)</f>
        <v>0</v>
      </c>
      <c r="BF679" s="186">
        <f>IF(N679="snížená",J679,0)</f>
        <v>0</v>
      </c>
      <c r="BG679" s="186">
        <f>IF(N679="zákl. přenesená",J679,0)</f>
        <v>0</v>
      </c>
      <c r="BH679" s="186">
        <f>IF(N679="sníž. přenesená",J679,0)</f>
        <v>0</v>
      </c>
      <c r="BI679" s="186">
        <f>IF(N679="nulová",J679,0)</f>
        <v>0</v>
      </c>
      <c r="BJ679" s="24" t="s">
        <v>79</v>
      </c>
      <c r="BK679" s="186">
        <f>ROUND(I679*H679,2)</f>
        <v>0</v>
      </c>
      <c r="BL679" s="24" t="s">
        <v>303</v>
      </c>
      <c r="BM679" s="24" t="s">
        <v>751</v>
      </c>
    </row>
    <row r="680" spans="2:65" s="11" customFormat="1">
      <c r="B680" s="187"/>
      <c r="D680" s="188" t="s">
        <v>141</v>
      </c>
      <c r="F680" s="190" t="s">
        <v>752</v>
      </c>
      <c r="H680" s="191">
        <v>49.963999999999999</v>
      </c>
      <c r="I680" s="192"/>
      <c r="L680" s="187"/>
      <c r="M680" s="193"/>
      <c r="N680" s="194"/>
      <c r="O680" s="194"/>
      <c r="P680" s="194"/>
      <c r="Q680" s="194"/>
      <c r="R680" s="194"/>
      <c r="S680" s="194"/>
      <c r="T680" s="195"/>
      <c r="AT680" s="196" t="s">
        <v>141</v>
      </c>
      <c r="AU680" s="196" t="s">
        <v>84</v>
      </c>
      <c r="AV680" s="11" t="s">
        <v>84</v>
      </c>
      <c r="AW680" s="11" t="s">
        <v>6</v>
      </c>
      <c r="AX680" s="11" t="s">
        <v>79</v>
      </c>
      <c r="AY680" s="196" t="s">
        <v>131</v>
      </c>
    </row>
    <row r="681" spans="2:65" s="1" customFormat="1" ht="22.5" customHeight="1">
      <c r="B681" s="174"/>
      <c r="C681" s="175" t="s">
        <v>753</v>
      </c>
      <c r="D681" s="175" t="s">
        <v>134</v>
      </c>
      <c r="E681" s="176" t="s">
        <v>754</v>
      </c>
      <c r="F681" s="177" t="s">
        <v>755</v>
      </c>
      <c r="G681" s="178" t="s">
        <v>151</v>
      </c>
      <c r="H681" s="179">
        <v>7.4960000000000004</v>
      </c>
      <c r="I681" s="180"/>
      <c r="J681" s="181">
        <f>ROUND(I681*H681,2)</f>
        <v>0</v>
      </c>
      <c r="K681" s="177" t="s">
        <v>138</v>
      </c>
      <c r="L681" s="42"/>
      <c r="M681" s="182" t="s">
        <v>5</v>
      </c>
      <c r="N681" s="183" t="s">
        <v>45</v>
      </c>
      <c r="O681" s="43"/>
      <c r="P681" s="184">
        <f>O681*H681</f>
        <v>0</v>
      </c>
      <c r="Q681" s="184">
        <v>0</v>
      </c>
      <c r="R681" s="184">
        <f>Q681*H681</f>
        <v>0</v>
      </c>
      <c r="S681" s="184">
        <v>0</v>
      </c>
      <c r="T681" s="185">
        <f>S681*H681</f>
        <v>0</v>
      </c>
      <c r="AR681" s="24" t="s">
        <v>303</v>
      </c>
      <c r="AT681" s="24" t="s">
        <v>134</v>
      </c>
      <c r="AU681" s="24" t="s">
        <v>84</v>
      </c>
      <c r="AY681" s="24" t="s">
        <v>131</v>
      </c>
      <c r="BE681" s="186">
        <f>IF(N681="základní",J681,0)</f>
        <v>0</v>
      </c>
      <c r="BF681" s="186">
        <f>IF(N681="snížená",J681,0)</f>
        <v>0</v>
      </c>
      <c r="BG681" s="186">
        <f>IF(N681="zákl. přenesená",J681,0)</f>
        <v>0</v>
      </c>
      <c r="BH681" s="186">
        <f>IF(N681="sníž. přenesená",J681,0)</f>
        <v>0</v>
      </c>
      <c r="BI681" s="186">
        <f>IF(N681="nulová",J681,0)</f>
        <v>0</v>
      </c>
      <c r="BJ681" s="24" t="s">
        <v>79</v>
      </c>
      <c r="BK681" s="186">
        <f>ROUND(I681*H681,2)</f>
        <v>0</v>
      </c>
      <c r="BL681" s="24" t="s">
        <v>303</v>
      </c>
      <c r="BM681" s="24" t="s">
        <v>756</v>
      </c>
    </row>
    <row r="682" spans="2:65" s="13" customFormat="1">
      <c r="B682" s="219"/>
      <c r="D682" s="207" t="s">
        <v>141</v>
      </c>
      <c r="E682" s="220" t="s">
        <v>5</v>
      </c>
      <c r="F682" s="221" t="s">
        <v>757</v>
      </c>
      <c r="H682" s="222" t="s">
        <v>5</v>
      </c>
      <c r="I682" s="223"/>
      <c r="L682" s="219"/>
      <c r="M682" s="224"/>
      <c r="N682" s="225"/>
      <c r="O682" s="225"/>
      <c r="P682" s="225"/>
      <c r="Q682" s="225"/>
      <c r="R682" s="225"/>
      <c r="S682" s="225"/>
      <c r="T682" s="226"/>
      <c r="AT682" s="222" t="s">
        <v>141</v>
      </c>
      <c r="AU682" s="222" t="s">
        <v>84</v>
      </c>
      <c r="AV682" s="13" t="s">
        <v>79</v>
      </c>
      <c r="AW682" s="13" t="s">
        <v>38</v>
      </c>
      <c r="AX682" s="13" t="s">
        <v>74</v>
      </c>
      <c r="AY682" s="222" t="s">
        <v>131</v>
      </c>
    </row>
    <row r="683" spans="2:65" s="11" customFormat="1">
      <c r="B683" s="187"/>
      <c r="D683" s="207" t="s">
        <v>141</v>
      </c>
      <c r="E683" s="196" t="s">
        <v>5</v>
      </c>
      <c r="F683" s="208" t="s">
        <v>758</v>
      </c>
      <c r="H683" s="209">
        <v>1.056</v>
      </c>
      <c r="I683" s="192"/>
      <c r="L683" s="187"/>
      <c r="M683" s="193"/>
      <c r="N683" s="194"/>
      <c r="O683" s="194"/>
      <c r="P683" s="194"/>
      <c r="Q683" s="194"/>
      <c r="R683" s="194"/>
      <c r="S683" s="194"/>
      <c r="T683" s="195"/>
      <c r="AT683" s="196" t="s">
        <v>141</v>
      </c>
      <c r="AU683" s="196" t="s">
        <v>84</v>
      </c>
      <c r="AV683" s="11" t="s">
        <v>84</v>
      </c>
      <c r="AW683" s="11" t="s">
        <v>38</v>
      </c>
      <c r="AX683" s="11" t="s">
        <v>74</v>
      </c>
      <c r="AY683" s="196" t="s">
        <v>131</v>
      </c>
    </row>
    <row r="684" spans="2:65" s="11" customFormat="1">
      <c r="B684" s="187"/>
      <c r="D684" s="207" t="s">
        <v>141</v>
      </c>
      <c r="E684" s="196" t="s">
        <v>5</v>
      </c>
      <c r="F684" s="208" t="s">
        <v>759</v>
      </c>
      <c r="H684" s="209">
        <v>2.2999999999999998</v>
      </c>
      <c r="I684" s="192"/>
      <c r="L684" s="187"/>
      <c r="M684" s="193"/>
      <c r="N684" s="194"/>
      <c r="O684" s="194"/>
      <c r="P684" s="194"/>
      <c r="Q684" s="194"/>
      <c r="R684" s="194"/>
      <c r="S684" s="194"/>
      <c r="T684" s="195"/>
      <c r="AT684" s="196" t="s">
        <v>141</v>
      </c>
      <c r="AU684" s="196" t="s">
        <v>84</v>
      </c>
      <c r="AV684" s="11" t="s">
        <v>84</v>
      </c>
      <c r="AW684" s="11" t="s">
        <v>38</v>
      </c>
      <c r="AX684" s="11" t="s">
        <v>74</v>
      </c>
      <c r="AY684" s="196" t="s">
        <v>131</v>
      </c>
    </row>
    <row r="685" spans="2:65" s="11" customFormat="1">
      <c r="B685" s="187"/>
      <c r="D685" s="207" t="s">
        <v>141</v>
      </c>
      <c r="E685" s="196" t="s">
        <v>5</v>
      </c>
      <c r="F685" s="208" t="s">
        <v>760</v>
      </c>
      <c r="H685" s="209">
        <v>2.2999999999999998</v>
      </c>
      <c r="I685" s="192"/>
      <c r="L685" s="187"/>
      <c r="M685" s="193"/>
      <c r="N685" s="194"/>
      <c r="O685" s="194"/>
      <c r="P685" s="194"/>
      <c r="Q685" s="194"/>
      <c r="R685" s="194"/>
      <c r="S685" s="194"/>
      <c r="T685" s="195"/>
      <c r="AT685" s="196" t="s">
        <v>141</v>
      </c>
      <c r="AU685" s="196" t="s">
        <v>84</v>
      </c>
      <c r="AV685" s="11" t="s">
        <v>84</v>
      </c>
      <c r="AW685" s="11" t="s">
        <v>38</v>
      </c>
      <c r="AX685" s="11" t="s">
        <v>74</v>
      </c>
      <c r="AY685" s="196" t="s">
        <v>131</v>
      </c>
    </row>
    <row r="686" spans="2:65" s="14" customFormat="1">
      <c r="B686" s="227"/>
      <c r="D686" s="207" t="s">
        <v>141</v>
      </c>
      <c r="E686" s="228" t="s">
        <v>5</v>
      </c>
      <c r="F686" s="229" t="s">
        <v>232</v>
      </c>
      <c r="H686" s="230">
        <v>5.6559999999999997</v>
      </c>
      <c r="I686" s="231"/>
      <c r="L686" s="227"/>
      <c r="M686" s="232"/>
      <c r="N686" s="233"/>
      <c r="O686" s="233"/>
      <c r="P686" s="233"/>
      <c r="Q686" s="233"/>
      <c r="R686" s="233"/>
      <c r="S686" s="233"/>
      <c r="T686" s="234"/>
      <c r="AT686" s="228" t="s">
        <v>141</v>
      </c>
      <c r="AU686" s="228" t="s">
        <v>84</v>
      </c>
      <c r="AV686" s="14" t="s">
        <v>132</v>
      </c>
      <c r="AW686" s="14" t="s">
        <v>38</v>
      </c>
      <c r="AX686" s="14" t="s">
        <v>74</v>
      </c>
      <c r="AY686" s="228" t="s">
        <v>131</v>
      </c>
    </row>
    <row r="687" spans="2:65" s="13" customFormat="1">
      <c r="B687" s="219"/>
      <c r="D687" s="207" t="s">
        <v>141</v>
      </c>
      <c r="E687" s="220" t="s">
        <v>5</v>
      </c>
      <c r="F687" s="221" t="s">
        <v>761</v>
      </c>
      <c r="H687" s="222" t="s">
        <v>5</v>
      </c>
      <c r="I687" s="223"/>
      <c r="L687" s="219"/>
      <c r="M687" s="224"/>
      <c r="N687" s="225"/>
      <c r="O687" s="225"/>
      <c r="P687" s="225"/>
      <c r="Q687" s="225"/>
      <c r="R687" s="225"/>
      <c r="S687" s="225"/>
      <c r="T687" s="226"/>
      <c r="AT687" s="222" t="s">
        <v>141</v>
      </c>
      <c r="AU687" s="222" t="s">
        <v>84</v>
      </c>
      <c r="AV687" s="13" t="s">
        <v>79</v>
      </c>
      <c r="AW687" s="13" t="s">
        <v>38</v>
      </c>
      <c r="AX687" s="13" t="s">
        <v>74</v>
      </c>
      <c r="AY687" s="222" t="s">
        <v>131</v>
      </c>
    </row>
    <row r="688" spans="2:65" s="11" customFormat="1">
      <c r="B688" s="187"/>
      <c r="D688" s="207" t="s">
        <v>141</v>
      </c>
      <c r="E688" s="196" t="s">
        <v>5</v>
      </c>
      <c r="F688" s="208" t="s">
        <v>762</v>
      </c>
      <c r="H688" s="209">
        <v>1.84</v>
      </c>
      <c r="I688" s="192"/>
      <c r="L688" s="187"/>
      <c r="M688" s="193"/>
      <c r="N688" s="194"/>
      <c r="O688" s="194"/>
      <c r="P688" s="194"/>
      <c r="Q688" s="194"/>
      <c r="R688" s="194"/>
      <c r="S688" s="194"/>
      <c r="T688" s="195"/>
      <c r="AT688" s="196" t="s">
        <v>141</v>
      </c>
      <c r="AU688" s="196" t="s">
        <v>84</v>
      </c>
      <c r="AV688" s="11" t="s">
        <v>84</v>
      </c>
      <c r="AW688" s="11" t="s">
        <v>38</v>
      </c>
      <c r="AX688" s="11" t="s">
        <v>74</v>
      </c>
      <c r="AY688" s="196" t="s">
        <v>131</v>
      </c>
    </row>
    <row r="689" spans="2:65" s="14" customFormat="1">
      <c r="B689" s="227"/>
      <c r="D689" s="207" t="s">
        <v>141</v>
      </c>
      <c r="E689" s="228" t="s">
        <v>5</v>
      </c>
      <c r="F689" s="229" t="s">
        <v>232</v>
      </c>
      <c r="H689" s="230">
        <v>1.84</v>
      </c>
      <c r="I689" s="231"/>
      <c r="L689" s="227"/>
      <c r="M689" s="232"/>
      <c r="N689" s="233"/>
      <c r="O689" s="233"/>
      <c r="P689" s="233"/>
      <c r="Q689" s="233"/>
      <c r="R689" s="233"/>
      <c r="S689" s="233"/>
      <c r="T689" s="234"/>
      <c r="AT689" s="228" t="s">
        <v>141</v>
      </c>
      <c r="AU689" s="228" t="s">
        <v>84</v>
      </c>
      <c r="AV689" s="14" t="s">
        <v>132</v>
      </c>
      <c r="AW689" s="14" t="s">
        <v>38</v>
      </c>
      <c r="AX689" s="14" t="s">
        <v>74</v>
      </c>
      <c r="AY689" s="228" t="s">
        <v>131</v>
      </c>
    </row>
    <row r="690" spans="2:65" s="12" customFormat="1">
      <c r="B690" s="210"/>
      <c r="D690" s="188" t="s">
        <v>141</v>
      </c>
      <c r="E690" s="211" t="s">
        <v>5</v>
      </c>
      <c r="F690" s="212" t="s">
        <v>155</v>
      </c>
      <c r="H690" s="213">
        <v>7.4960000000000004</v>
      </c>
      <c r="I690" s="214"/>
      <c r="L690" s="210"/>
      <c r="M690" s="215"/>
      <c r="N690" s="216"/>
      <c r="O690" s="216"/>
      <c r="P690" s="216"/>
      <c r="Q690" s="216"/>
      <c r="R690" s="216"/>
      <c r="S690" s="216"/>
      <c r="T690" s="217"/>
      <c r="AT690" s="218" t="s">
        <v>141</v>
      </c>
      <c r="AU690" s="218" t="s">
        <v>84</v>
      </c>
      <c r="AV690" s="12" t="s">
        <v>139</v>
      </c>
      <c r="AW690" s="12" t="s">
        <v>38</v>
      </c>
      <c r="AX690" s="12" t="s">
        <v>79</v>
      </c>
      <c r="AY690" s="218" t="s">
        <v>131</v>
      </c>
    </row>
    <row r="691" spans="2:65" s="1" customFormat="1" ht="22.5" customHeight="1">
      <c r="B691" s="174"/>
      <c r="C691" s="175" t="s">
        <v>763</v>
      </c>
      <c r="D691" s="175" t="s">
        <v>134</v>
      </c>
      <c r="E691" s="176" t="s">
        <v>764</v>
      </c>
      <c r="F691" s="177" t="s">
        <v>765</v>
      </c>
      <c r="G691" s="178" t="s">
        <v>151</v>
      </c>
      <c r="H691" s="179">
        <v>5.6559999999999997</v>
      </c>
      <c r="I691" s="180"/>
      <c r="J691" s="181">
        <f>ROUND(I691*H691,2)</f>
        <v>0</v>
      </c>
      <c r="K691" s="177" t="s">
        <v>138</v>
      </c>
      <c r="L691" s="42"/>
      <c r="M691" s="182" t="s">
        <v>5</v>
      </c>
      <c r="N691" s="183" t="s">
        <v>45</v>
      </c>
      <c r="O691" s="43"/>
      <c r="P691" s="184">
        <f>O691*H691</f>
        <v>0</v>
      </c>
      <c r="Q691" s="184">
        <v>6.0000000000000002E-5</v>
      </c>
      <c r="R691" s="184">
        <f>Q691*H691</f>
        <v>3.3935999999999998E-4</v>
      </c>
      <c r="S691" s="184">
        <v>0</v>
      </c>
      <c r="T691" s="185">
        <f>S691*H691</f>
        <v>0</v>
      </c>
      <c r="AR691" s="24" t="s">
        <v>303</v>
      </c>
      <c r="AT691" s="24" t="s">
        <v>134</v>
      </c>
      <c r="AU691" s="24" t="s">
        <v>84</v>
      </c>
      <c r="AY691" s="24" t="s">
        <v>131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24" t="s">
        <v>79</v>
      </c>
      <c r="BK691" s="186">
        <f>ROUND(I691*H691,2)</f>
        <v>0</v>
      </c>
      <c r="BL691" s="24" t="s">
        <v>303</v>
      </c>
      <c r="BM691" s="24" t="s">
        <v>766</v>
      </c>
    </row>
    <row r="692" spans="2:65" s="13" customFormat="1">
      <c r="B692" s="219"/>
      <c r="D692" s="207" t="s">
        <v>141</v>
      </c>
      <c r="E692" s="220" t="s">
        <v>5</v>
      </c>
      <c r="F692" s="221" t="s">
        <v>767</v>
      </c>
      <c r="H692" s="222" t="s">
        <v>5</v>
      </c>
      <c r="I692" s="223"/>
      <c r="L692" s="219"/>
      <c r="M692" s="224"/>
      <c r="N692" s="225"/>
      <c r="O692" s="225"/>
      <c r="P692" s="225"/>
      <c r="Q692" s="225"/>
      <c r="R692" s="225"/>
      <c r="S692" s="225"/>
      <c r="T692" s="226"/>
      <c r="AT692" s="222" t="s">
        <v>141</v>
      </c>
      <c r="AU692" s="222" t="s">
        <v>84</v>
      </c>
      <c r="AV692" s="13" t="s">
        <v>79</v>
      </c>
      <c r="AW692" s="13" t="s">
        <v>38</v>
      </c>
      <c r="AX692" s="13" t="s">
        <v>74</v>
      </c>
      <c r="AY692" s="222" t="s">
        <v>131</v>
      </c>
    </row>
    <row r="693" spans="2:65" s="11" customFormat="1">
      <c r="B693" s="187"/>
      <c r="D693" s="207" t="s">
        <v>141</v>
      </c>
      <c r="E693" s="196" t="s">
        <v>5</v>
      </c>
      <c r="F693" s="208" t="s">
        <v>758</v>
      </c>
      <c r="H693" s="209">
        <v>1.056</v>
      </c>
      <c r="I693" s="192"/>
      <c r="L693" s="187"/>
      <c r="M693" s="193"/>
      <c r="N693" s="194"/>
      <c r="O693" s="194"/>
      <c r="P693" s="194"/>
      <c r="Q693" s="194"/>
      <c r="R693" s="194"/>
      <c r="S693" s="194"/>
      <c r="T693" s="195"/>
      <c r="AT693" s="196" t="s">
        <v>141</v>
      </c>
      <c r="AU693" s="196" t="s">
        <v>84</v>
      </c>
      <c r="AV693" s="11" t="s">
        <v>84</v>
      </c>
      <c r="AW693" s="11" t="s">
        <v>38</v>
      </c>
      <c r="AX693" s="11" t="s">
        <v>74</v>
      </c>
      <c r="AY693" s="196" t="s">
        <v>131</v>
      </c>
    </row>
    <row r="694" spans="2:65" s="11" customFormat="1">
      <c r="B694" s="187"/>
      <c r="D694" s="207" t="s">
        <v>141</v>
      </c>
      <c r="E694" s="196" t="s">
        <v>5</v>
      </c>
      <c r="F694" s="208" t="s">
        <v>759</v>
      </c>
      <c r="H694" s="209">
        <v>2.2999999999999998</v>
      </c>
      <c r="I694" s="192"/>
      <c r="L694" s="187"/>
      <c r="M694" s="193"/>
      <c r="N694" s="194"/>
      <c r="O694" s="194"/>
      <c r="P694" s="194"/>
      <c r="Q694" s="194"/>
      <c r="R694" s="194"/>
      <c r="S694" s="194"/>
      <c r="T694" s="195"/>
      <c r="AT694" s="196" t="s">
        <v>141</v>
      </c>
      <c r="AU694" s="196" t="s">
        <v>84</v>
      </c>
      <c r="AV694" s="11" t="s">
        <v>84</v>
      </c>
      <c r="AW694" s="11" t="s">
        <v>38</v>
      </c>
      <c r="AX694" s="11" t="s">
        <v>74</v>
      </c>
      <c r="AY694" s="196" t="s">
        <v>131</v>
      </c>
    </row>
    <row r="695" spans="2:65" s="11" customFormat="1">
      <c r="B695" s="187"/>
      <c r="D695" s="207" t="s">
        <v>141</v>
      </c>
      <c r="E695" s="196" t="s">
        <v>5</v>
      </c>
      <c r="F695" s="208" t="s">
        <v>760</v>
      </c>
      <c r="H695" s="209">
        <v>2.2999999999999998</v>
      </c>
      <c r="I695" s="192"/>
      <c r="L695" s="187"/>
      <c r="M695" s="193"/>
      <c r="N695" s="194"/>
      <c r="O695" s="194"/>
      <c r="P695" s="194"/>
      <c r="Q695" s="194"/>
      <c r="R695" s="194"/>
      <c r="S695" s="194"/>
      <c r="T695" s="195"/>
      <c r="AT695" s="196" t="s">
        <v>141</v>
      </c>
      <c r="AU695" s="196" t="s">
        <v>84</v>
      </c>
      <c r="AV695" s="11" t="s">
        <v>84</v>
      </c>
      <c r="AW695" s="11" t="s">
        <v>38</v>
      </c>
      <c r="AX695" s="11" t="s">
        <v>74</v>
      </c>
      <c r="AY695" s="196" t="s">
        <v>131</v>
      </c>
    </row>
    <row r="696" spans="2:65" s="12" customFormat="1">
      <c r="B696" s="210"/>
      <c r="D696" s="188" t="s">
        <v>141</v>
      </c>
      <c r="E696" s="211" t="s">
        <v>5</v>
      </c>
      <c r="F696" s="212" t="s">
        <v>155</v>
      </c>
      <c r="H696" s="213">
        <v>5.6559999999999997</v>
      </c>
      <c r="I696" s="214"/>
      <c r="L696" s="210"/>
      <c r="M696" s="215"/>
      <c r="N696" s="216"/>
      <c r="O696" s="216"/>
      <c r="P696" s="216"/>
      <c r="Q696" s="216"/>
      <c r="R696" s="216"/>
      <c r="S696" s="216"/>
      <c r="T696" s="217"/>
      <c r="AT696" s="218" t="s">
        <v>141</v>
      </c>
      <c r="AU696" s="218" t="s">
        <v>84</v>
      </c>
      <c r="AV696" s="12" t="s">
        <v>139</v>
      </c>
      <c r="AW696" s="12" t="s">
        <v>38</v>
      </c>
      <c r="AX696" s="12" t="s">
        <v>79</v>
      </c>
      <c r="AY696" s="218" t="s">
        <v>131</v>
      </c>
    </row>
    <row r="697" spans="2:65" s="1" customFormat="1" ht="22.5" customHeight="1">
      <c r="B697" s="174"/>
      <c r="C697" s="175" t="s">
        <v>768</v>
      </c>
      <c r="D697" s="175" t="s">
        <v>134</v>
      </c>
      <c r="E697" s="176" t="s">
        <v>769</v>
      </c>
      <c r="F697" s="177" t="s">
        <v>770</v>
      </c>
      <c r="G697" s="178" t="s">
        <v>151</v>
      </c>
      <c r="H697" s="179">
        <v>6.218</v>
      </c>
      <c r="I697" s="180"/>
      <c r="J697" s="181">
        <f>ROUND(I697*H697,2)</f>
        <v>0</v>
      </c>
      <c r="K697" s="177" t="s">
        <v>138</v>
      </c>
      <c r="L697" s="42"/>
      <c r="M697" s="182" t="s">
        <v>5</v>
      </c>
      <c r="N697" s="183" t="s">
        <v>45</v>
      </c>
      <c r="O697" s="43"/>
      <c r="P697" s="184">
        <f>O697*H697</f>
        <v>0</v>
      </c>
      <c r="Q697" s="184">
        <v>1.7000000000000001E-4</v>
      </c>
      <c r="R697" s="184">
        <f>Q697*H697</f>
        <v>1.0570600000000001E-3</v>
      </c>
      <c r="S697" s="184">
        <v>0</v>
      </c>
      <c r="T697" s="185">
        <f>S697*H697</f>
        <v>0</v>
      </c>
      <c r="AR697" s="24" t="s">
        <v>303</v>
      </c>
      <c r="AT697" s="24" t="s">
        <v>134</v>
      </c>
      <c r="AU697" s="24" t="s">
        <v>84</v>
      </c>
      <c r="AY697" s="24" t="s">
        <v>131</v>
      </c>
      <c r="BE697" s="186">
        <f>IF(N697="základní",J697,0)</f>
        <v>0</v>
      </c>
      <c r="BF697" s="186">
        <f>IF(N697="snížená",J697,0)</f>
        <v>0</v>
      </c>
      <c r="BG697" s="186">
        <f>IF(N697="zákl. přenesená",J697,0)</f>
        <v>0</v>
      </c>
      <c r="BH697" s="186">
        <f>IF(N697="sníž. přenesená",J697,0)</f>
        <v>0</v>
      </c>
      <c r="BI697" s="186">
        <f>IF(N697="nulová",J697,0)</f>
        <v>0</v>
      </c>
      <c r="BJ697" s="24" t="s">
        <v>79</v>
      </c>
      <c r="BK697" s="186">
        <f>ROUND(I697*H697,2)</f>
        <v>0</v>
      </c>
      <c r="BL697" s="24" t="s">
        <v>303</v>
      </c>
      <c r="BM697" s="24" t="s">
        <v>771</v>
      </c>
    </row>
    <row r="698" spans="2:65" s="11" customFormat="1">
      <c r="B698" s="187"/>
      <c r="D698" s="207" t="s">
        <v>141</v>
      </c>
      <c r="E698" s="196" t="s">
        <v>5</v>
      </c>
      <c r="F698" s="208" t="s">
        <v>772</v>
      </c>
      <c r="H698" s="209">
        <v>0.56200000000000006</v>
      </c>
      <c r="I698" s="192"/>
      <c r="L698" s="187"/>
      <c r="M698" s="193"/>
      <c r="N698" s="194"/>
      <c r="O698" s="194"/>
      <c r="P698" s="194"/>
      <c r="Q698" s="194"/>
      <c r="R698" s="194"/>
      <c r="S698" s="194"/>
      <c r="T698" s="195"/>
      <c r="AT698" s="196" t="s">
        <v>141</v>
      </c>
      <c r="AU698" s="196" t="s">
        <v>84</v>
      </c>
      <c r="AV698" s="11" t="s">
        <v>84</v>
      </c>
      <c r="AW698" s="11" t="s">
        <v>38</v>
      </c>
      <c r="AX698" s="11" t="s">
        <v>74</v>
      </c>
      <c r="AY698" s="196" t="s">
        <v>131</v>
      </c>
    </row>
    <row r="699" spans="2:65" s="14" customFormat="1">
      <c r="B699" s="227"/>
      <c r="D699" s="207" t="s">
        <v>141</v>
      </c>
      <c r="E699" s="228" t="s">
        <v>5</v>
      </c>
      <c r="F699" s="229" t="s">
        <v>232</v>
      </c>
      <c r="H699" s="230">
        <v>0.56200000000000006</v>
      </c>
      <c r="I699" s="231"/>
      <c r="L699" s="227"/>
      <c r="M699" s="232"/>
      <c r="N699" s="233"/>
      <c r="O699" s="233"/>
      <c r="P699" s="233"/>
      <c r="Q699" s="233"/>
      <c r="R699" s="233"/>
      <c r="S699" s="233"/>
      <c r="T699" s="234"/>
      <c r="AT699" s="228" t="s">
        <v>141</v>
      </c>
      <c r="AU699" s="228" t="s">
        <v>84</v>
      </c>
      <c r="AV699" s="14" t="s">
        <v>132</v>
      </c>
      <c r="AW699" s="14" t="s">
        <v>38</v>
      </c>
      <c r="AX699" s="14" t="s">
        <v>74</v>
      </c>
      <c r="AY699" s="228" t="s">
        <v>131</v>
      </c>
    </row>
    <row r="700" spans="2:65" s="13" customFormat="1">
      <c r="B700" s="219"/>
      <c r="D700" s="207" t="s">
        <v>141</v>
      </c>
      <c r="E700" s="220" t="s">
        <v>5</v>
      </c>
      <c r="F700" s="221" t="s">
        <v>757</v>
      </c>
      <c r="H700" s="222" t="s">
        <v>5</v>
      </c>
      <c r="I700" s="223"/>
      <c r="L700" s="219"/>
      <c r="M700" s="224"/>
      <c r="N700" s="225"/>
      <c r="O700" s="225"/>
      <c r="P700" s="225"/>
      <c r="Q700" s="225"/>
      <c r="R700" s="225"/>
      <c r="S700" s="225"/>
      <c r="T700" s="226"/>
      <c r="AT700" s="222" t="s">
        <v>141</v>
      </c>
      <c r="AU700" s="222" t="s">
        <v>84</v>
      </c>
      <c r="AV700" s="13" t="s">
        <v>79</v>
      </c>
      <c r="AW700" s="13" t="s">
        <v>38</v>
      </c>
      <c r="AX700" s="13" t="s">
        <v>74</v>
      </c>
      <c r="AY700" s="222" t="s">
        <v>131</v>
      </c>
    </row>
    <row r="701" spans="2:65" s="11" customFormat="1">
      <c r="B701" s="187"/>
      <c r="D701" s="207" t="s">
        <v>141</v>
      </c>
      <c r="E701" s="196" t="s">
        <v>5</v>
      </c>
      <c r="F701" s="208" t="s">
        <v>758</v>
      </c>
      <c r="H701" s="209">
        <v>1.056</v>
      </c>
      <c r="I701" s="192"/>
      <c r="L701" s="187"/>
      <c r="M701" s="193"/>
      <c r="N701" s="194"/>
      <c r="O701" s="194"/>
      <c r="P701" s="194"/>
      <c r="Q701" s="194"/>
      <c r="R701" s="194"/>
      <c r="S701" s="194"/>
      <c r="T701" s="195"/>
      <c r="AT701" s="196" t="s">
        <v>141</v>
      </c>
      <c r="AU701" s="196" t="s">
        <v>84</v>
      </c>
      <c r="AV701" s="11" t="s">
        <v>84</v>
      </c>
      <c r="AW701" s="11" t="s">
        <v>38</v>
      </c>
      <c r="AX701" s="11" t="s">
        <v>74</v>
      </c>
      <c r="AY701" s="196" t="s">
        <v>131</v>
      </c>
    </row>
    <row r="702" spans="2:65" s="11" customFormat="1">
      <c r="B702" s="187"/>
      <c r="D702" s="207" t="s">
        <v>141</v>
      </c>
      <c r="E702" s="196" t="s">
        <v>5</v>
      </c>
      <c r="F702" s="208" t="s">
        <v>759</v>
      </c>
      <c r="H702" s="209">
        <v>2.2999999999999998</v>
      </c>
      <c r="I702" s="192"/>
      <c r="L702" s="187"/>
      <c r="M702" s="193"/>
      <c r="N702" s="194"/>
      <c r="O702" s="194"/>
      <c r="P702" s="194"/>
      <c r="Q702" s="194"/>
      <c r="R702" s="194"/>
      <c r="S702" s="194"/>
      <c r="T702" s="195"/>
      <c r="AT702" s="196" t="s">
        <v>141</v>
      </c>
      <c r="AU702" s="196" t="s">
        <v>84</v>
      </c>
      <c r="AV702" s="11" t="s">
        <v>84</v>
      </c>
      <c r="AW702" s="11" t="s">
        <v>38</v>
      </c>
      <c r="AX702" s="11" t="s">
        <v>74</v>
      </c>
      <c r="AY702" s="196" t="s">
        <v>131</v>
      </c>
    </row>
    <row r="703" spans="2:65" s="11" customFormat="1">
      <c r="B703" s="187"/>
      <c r="D703" s="207" t="s">
        <v>141</v>
      </c>
      <c r="E703" s="196" t="s">
        <v>5</v>
      </c>
      <c r="F703" s="208" t="s">
        <v>760</v>
      </c>
      <c r="H703" s="209">
        <v>2.2999999999999998</v>
      </c>
      <c r="I703" s="192"/>
      <c r="L703" s="187"/>
      <c r="M703" s="193"/>
      <c r="N703" s="194"/>
      <c r="O703" s="194"/>
      <c r="P703" s="194"/>
      <c r="Q703" s="194"/>
      <c r="R703" s="194"/>
      <c r="S703" s="194"/>
      <c r="T703" s="195"/>
      <c r="AT703" s="196" t="s">
        <v>141</v>
      </c>
      <c r="AU703" s="196" t="s">
        <v>84</v>
      </c>
      <c r="AV703" s="11" t="s">
        <v>84</v>
      </c>
      <c r="AW703" s="11" t="s">
        <v>38</v>
      </c>
      <c r="AX703" s="11" t="s">
        <v>74</v>
      </c>
      <c r="AY703" s="196" t="s">
        <v>131</v>
      </c>
    </row>
    <row r="704" spans="2:65" s="14" customFormat="1">
      <c r="B704" s="227"/>
      <c r="D704" s="207" t="s">
        <v>141</v>
      </c>
      <c r="E704" s="228" t="s">
        <v>5</v>
      </c>
      <c r="F704" s="229" t="s">
        <v>232</v>
      </c>
      <c r="H704" s="230">
        <v>5.6559999999999997</v>
      </c>
      <c r="I704" s="231"/>
      <c r="L704" s="227"/>
      <c r="M704" s="232"/>
      <c r="N704" s="233"/>
      <c r="O704" s="233"/>
      <c r="P704" s="233"/>
      <c r="Q704" s="233"/>
      <c r="R704" s="233"/>
      <c r="S704" s="233"/>
      <c r="T704" s="234"/>
      <c r="AT704" s="228" t="s">
        <v>141</v>
      </c>
      <c r="AU704" s="228" t="s">
        <v>84</v>
      </c>
      <c r="AV704" s="14" t="s">
        <v>132</v>
      </c>
      <c r="AW704" s="14" t="s">
        <v>38</v>
      </c>
      <c r="AX704" s="14" t="s">
        <v>74</v>
      </c>
      <c r="AY704" s="228" t="s">
        <v>131</v>
      </c>
    </row>
    <row r="705" spans="2:65" s="12" customFormat="1">
      <c r="B705" s="210"/>
      <c r="D705" s="188" t="s">
        <v>141</v>
      </c>
      <c r="E705" s="211" t="s">
        <v>5</v>
      </c>
      <c r="F705" s="212" t="s">
        <v>155</v>
      </c>
      <c r="H705" s="213">
        <v>6.218</v>
      </c>
      <c r="I705" s="214"/>
      <c r="L705" s="210"/>
      <c r="M705" s="215"/>
      <c r="N705" s="216"/>
      <c r="O705" s="216"/>
      <c r="P705" s="216"/>
      <c r="Q705" s="216"/>
      <c r="R705" s="216"/>
      <c r="S705" s="216"/>
      <c r="T705" s="217"/>
      <c r="AT705" s="218" t="s">
        <v>141</v>
      </c>
      <c r="AU705" s="218" t="s">
        <v>84</v>
      </c>
      <c r="AV705" s="12" t="s">
        <v>139</v>
      </c>
      <c r="AW705" s="12" t="s">
        <v>38</v>
      </c>
      <c r="AX705" s="12" t="s">
        <v>79</v>
      </c>
      <c r="AY705" s="218" t="s">
        <v>131</v>
      </c>
    </row>
    <row r="706" spans="2:65" s="1" customFormat="1" ht="22.5" customHeight="1">
      <c r="B706" s="174"/>
      <c r="C706" s="175" t="s">
        <v>773</v>
      </c>
      <c r="D706" s="175" t="s">
        <v>134</v>
      </c>
      <c r="E706" s="176" t="s">
        <v>774</v>
      </c>
      <c r="F706" s="177" t="s">
        <v>775</v>
      </c>
      <c r="G706" s="178" t="s">
        <v>151</v>
      </c>
      <c r="H706" s="179">
        <v>7.4960000000000004</v>
      </c>
      <c r="I706" s="180"/>
      <c r="J706" s="181">
        <f>ROUND(I706*H706,2)</f>
        <v>0</v>
      </c>
      <c r="K706" s="177" t="s">
        <v>138</v>
      </c>
      <c r="L706" s="42"/>
      <c r="M706" s="182" t="s">
        <v>5</v>
      </c>
      <c r="N706" s="183" t="s">
        <v>45</v>
      </c>
      <c r="O706" s="43"/>
      <c r="P706" s="184">
        <f>O706*H706</f>
        <v>0</v>
      </c>
      <c r="Q706" s="184">
        <v>1.2E-4</v>
      </c>
      <c r="R706" s="184">
        <f>Q706*H706</f>
        <v>8.9952000000000012E-4</v>
      </c>
      <c r="S706" s="184">
        <v>0</v>
      </c>
      <c r="T706" s="185">
        <f>S706*H706</f>
        <v>0</v>
      </c>
      <c r="AR706" s="24" t="s">
        <v>303</v>
      </c>
      <c r="AT706" s="24" t="s">
        <v>134</v>
      </c>
      <c r="AU706" s="24" t="s">
        <v>84</v>
      </c>
      <c r="AY706" s="24" t="s">
        <v>131</v>
      </c>
      <c r="BE706" s="186">
        <f>IF(N706="základní",J706,0)</f>
        <v>0</v>
      </c>
      <c r="BF706" s="186">
        <f>IF(N706="snížená",J706,0)</f>
        <v>0</v>
      </c>
      <c r="BG706" s="186">
        <f>IF(N706="zákl. přenesená",J706,0)</f>
        <v>0</v>
      </c>
      <c r="BH706" s="186">
        <f>IF(N706="sníž. přenesená",J706,0)</f>
        <v>0</v>
      </c>
      <c r="BI706" s="186">
        <f>IF(N706="nulová",J706,0)</f>
        <v>0</v>
      </c>
      <c r="BJ706" s="24" t="s">
        <v>79</v>
      </c>
      <c r="BK706" s="186">
        <f>ROUND(I706*H706,2)</f>
        <v>0</v>
      </c>
      <c r="BL706" s="24" t="s">
        <v>303</v>
      </c>
      <c r="BM706" s="24" t="s">
        <v>776</v>
      </c>
    </row>
    <row r="707" spans="2:65" s="13" customFormat="1">
      <c r="B707" s="219"/>
      <c r="D707" s="207" t="s">
        <v>141</v>
      </c>
      <c r="E707" s="220" t="s">
        <v>5</v>
      </c>
      <c r="F707" s="221" t="s">
        <v>757</v>
      </c>
      <c r="H707" s="222" t="s">
        <v>5</v>
      </c>
      <c r="I707" s="223"/>
      <c r="L707" s="219"/>
      <c r="M707" s="224"/>
      <c r="N707" s="225"/>
      <c r="O707" s="225"/>
      <c r="P707" s="225"/>
      <c r="Q707" s="225"/>
      <c r="R707" s="225"/>
      <c r="S707" s="225"/>
      <c r="T707" s="226"/>
      <c r="AT707" s="222" t="s">
        <v>141</v>
      </c>
      <c r="AU707" s="222" t="s">
        <v>84</v>
      </c>
      <c r="AV707" s="13" t="s">
        <v>79</v>
      </c>
      <c r="AW707" s="13" t="s">
        <v>38</v>
      </c>
      <c r="AX707" s="13" t="s">
        <v>74</v>
      </c>
      <c r="AY707" s="222" t="s">
        <v>131</v>
      </c>
    </row>
    <row r="708" spans="2:65" s="11" customFormat="1">
      <c r="B708" s="187"/>
      <c r="D708" s="207" t="s">
        <v>141</v>
      </c>
      <c r="E708" s="196" t="s">
        <v>5</v>
      </c>
      <c r="F708" s="208" t="s">
        <v>758</v>
      </c>
      <c r="H708" s="209">
        <v>1.056</v>
      </c>
      <c r="I708" s="192"/>
      <c r="L708" s="187"/>
      <c r="M708" s="193"/>
      <c r="N708" s="194"/>
      <c r="O708" s="194"/>
      <c r="P708" s="194"/>
      <c r="Q708" s="194"/>
      <c r="R708" s="194"/>
      <c r="S708" s="194"/>
      <c r="T708" s="195"/>
      <c r="AT708" s="196" t="s">
        <v>141</v>
      </c>
      <c r="AU708" s="196" t="s">
        <v>84</v>
      </c>
      <c r="AV708" s="11" t="s">
        <v>84</v>
      </c>
      <c r="AW708" s="11" t="s">
        <v>38</v>
      </c>
      <c r="AX708" s="11" t="s">
        <v>74</v>
      </c>
      <c r="AY708" s="196" t="s">
        <v>131</v>
      </c>
    </row>
    <row r="709" spans="2:65" s="11" customFormat="1">
      <c r="B709" s="187"/>
      <c r="D709" s="207" t="s">
        <v>141</v>
      </c>
      <c r="E709" s="196" t="s">
        <v>5</v>
      </c>
      <c r="F709" s="208" t="s">
        <v>759</v>
      </c>
      <c r="H709" s="209">
        <v>2.2999999999999998</v>
      </c>
      <c r="I709" s="192"/>
      <c r="L709" s="187"/>
      <c r="M709" s="193"/>
      <c r="N709" s="194"/>
      <c r="O709" s="194"/>
      <c r="P709" s="194"/>
      <c r="Q709" s="194"/>
      <c r="R709" s="194"/>
      <c r="S709" s="194"/>
      <c r="T709" s="195"/>
      <c r="AT709" s="196" t="s">
        <v>141</v>
      </c>
      <c r="AU709" s="196" t="s">
        <v>84</v>
      </c>
      <c r="AV709" s="11" t="s">
        <v>84</v>
      </c>
      <c r="AW709" s="11" t="s">
        <v>38</v>
      </c>
      <c r="AX709" s="11" t="s">
        <v>74</v>
      </c>
      <c r="AY709" s="196" t="s">
        <v>131</v>
      </c>
    </row>
    <row r="710" spans="2:65" s="11" customFormat="1">
      <c r="B710" s="187"/>
      <c r="D710" s="207" t="s">
        <v>141</v>
      </c>
      <c r="E710" s="196" t="s">
        <v>5</v>
      </c>
      <c r="F710" s="208" t="s">
        <v>760</v>
      </c>
      <c r="H710" s="209">
        <v>2.2999999999999998</v>
      </c>
      <c r="I710" s="192"/>
      <c r="L710" s="187"/>
      <c r="M710" s="193"/>
      <c r="N710" s="194"/>
      <c r="O710" s="194"/>
      <c r="P710" s="194"/>
      <c r="Q710" s="194"/>
      <c r="R710" s="194"/>
      <c r="S710" s="194"/>
      <c r="T710" s="195"/>
      <c r="AT710" s="196" t="s">
        <v>141</v>
      </c>
      <c r="AU710" s="196" t="s">
        <v>84</v>
      </c>
      <c r="AV710" s="11" t="s">
        <v>84</v>
      </c>
      <c r="AW710" s="11" t="s">
        <v>38</v>
      </c>
      <c r="AX710" s="11" t="s">
        <v>74</v>
      </c>
      <c r="AY710" s="196" t="s">
        <v>131</v>
      </c>
    </row>
    <row r="711" spans="2:65" s="14" customFormat="1">
      <c r="B711" s="227"/>
      <c r="D711" s="207" t="s">
        <v>141</v>
      </c>
      <c r="E711" s="228" t="s">
        <v>5</v>
      </c>
      <c r="F711" s="229" t="s">
        <v>232</v>
      </c>
      <c r="H711" s="230">
        <v>5.6559999999999997</v>
      </c>
      <c r="I711" s="231"/>
      <c r="L711" s="227"/>
      <c r="M711" s="232"/>
      <c r="N711" s="233"/>
      <c r="O711" s="233"/>
      <c r="P711" s="233"/>
      <c r="Q711" s="233"/>
      <c r="R711" s="233"/>
      <c r="S711" s="233"/>
      <c r="T711" s="234"/>
      <c r="AT711" s="228" t="s">
        <v>141</v>
      </c>
      <c r="AU711" s="228" t="s">
        <v>84</v>
      </c>
      <c r="AV711" s="14" t="s">
        <v>132</v>
      </c>
      <c r="AW711" s="14" t="s">
        <v>38</v>
      </c>
      <c r="AX711" s="14" t="s">
        <v>74</v>
      </c>
      <c r="AY711" s="228" t="s">
        <v>131</v>
      </c>
    </row>
    <row r="712" spans="2:65" s="13" customFormat="1">
      <c r="B712" s="219"/>
      <c r="D712" s="207" t="s">
        <v>141</v>
      </c>
      <c r="E712" s="220" t="s">
        <v>5</v>
      </c>
      <c r="F712" s="221" t="s">
        <v>761</v>
      </c>
      <c r="H712" s="222" t="s">
        <v>5</v>
      </c>
      <c r="I712" s="223"/>
      <c r="L712" s="219"/>
      <c r="M712" s="224"/>
      <c r="N712" s="225"/>
      <c r="O712" s="225"/>
      <c r="P712" s="225"/>
      <c r="Q712" s="225"/>
      <c r="R712" s="225"/>
      <c r="S712" s="225"/>
      <c r="T712" s="226"/>
      <c r="AT712" s="222" t="s">
        <v>141</v>
      </c>
      <c r="AU712" s="222" t="s">
        <v>84</v>
      </c>
      <c r="AV712" s="13" t="s">
        <v>79</v>
      </c>
      <c r="AW712" s="13" t="s">
        <v>38</v>
      </c>
      <c r="AX712" s="13" t="s">
        <v>74</v>
      </c>
      <c r="AY712" s="222" t="s">
        <v>131</v>
      </c>
    </row>
    <row r="713" spans="2:65" s="11" customFormat="1">
      <c r="B713" s="187"/>
      <c r="D713" s="207" t="s">
        <v>141</v>
      </c>
      <c r="E713" s="196" t="s">
        <v>5</v>
      </c>
      <c r="F713" s="208" t="s">
        <v>762</v>
      </c>
      <c r="H713" s="209">
        <v>1.84</v>
      </c>
      <c r="I713" s="192"/>
      <c r="L713" s="187"/>
      <c r="M713" s="193"/>
      <c r="N713" s="194"/>
      <c r="O713" s="194"/>
      <c r="P713" s="194"/>
      <c r="Q713" s="194"/>
      <c r="R713" s="194"/>
      <c r="S713" s="194"/>
      <c r="T713" s="195"/>
      <c r="AT713" s="196" t="s">
        <v>141</v>
      </c>
      <c r="AU713" s="196" t="s">
        <v>84</v>
      </c>
      <c r="AV713" s="11" t="s">
        <v>84</v>
      </c>
      <c r="AW713" s="11" t="s">
        <v>38</v>
      </c>
      <c r="AX713" s="11" t="s">
        <v>74</v>
      </c>
      <c r="AY713" s="196" t="s">
        <v>131</v>
      </c>
    </row>
    <row r="714" spans="2:65" s="14" customFormat="1">
      <c r="B714" s="227"/>
      <c r="D714" s="207" t="s">
        <v>141</v>
      </c>
      <c r="E714" s="228" t="s">
        <v>5</v>
      </c>
      <c r="F714" s="229" t="s">
        <v>232</v>
      </c>
      <c r="H714" s="230">
        <v>1.84</v>
      </c>
      <c r="I714" s="231"/>
      <c r="L714" s="227"/>
      <c r="M714" s="232"/>
      <c r="N714" s="233"/>
      <c r="O714" s="233"/>
      <c r="P714" s="233"/>
      <c r="Q714" s="233"/>
      <c r="R714" s="233"/>
      <c r="S714" s="233"/>
      <c r="T714" s="234"/>
      <c r="AT714" s="228" t="s">
        <v>141</v>
      </c>
      <c r="AU714" s="228" t="s">
        <v>84</v>
      </c>
      <c r="AV714" s="14" t="s">
        <v>132</v>
      </c>
      <c r="AW714" s="14" t="s">
        <v>38</v>
      </c>
      <c r="AX714" s="14" t="s">
        <v>74</v>
      </c>
      <c r="AY714" s="228" t="s">
        <v>131</v>
      </c>
    </row>
    <row r="715" spans="2:65" s="12" customFormat="1">
      <c r="B715" s="210"/>
      <c r="D715" s="188" t="s">
        <v>141</v>
      </c>
      <c r="E715" s="211" t="s">
        <v>5</v>
      </c>
      <c r="F715" s="212" t="s">
        <v>155</v>
      </c>
      <c r="H715" s="213">
        <v>7.4960000000000004</v>
      </c>
      <c r="I715" s="214"/>
      <c r="L715" s="210"/>
      <c r="M715" s="215"/>
      <c r="N715" s="216"/>
      <c r="O715" s="216"/>
      <c r="P715" s="216"/>
      <c r="Q715" s="216"/>
      <c r="R715" s="216"/>
      <c r="S715" s="216"/>
      <c r="T715" s="217"/>
      <c r="AT715" s="218" t="s">
        <v>141</v>
      </c>
      <c r="AU715" s="218" t="s">
        <v>84</v>
      </c>
      <c r="AV715" s="12" t="s">
        <v>139</v>
      </c>
      <c r="AW715" s="12" t="s">
        <v>38</v>
      </c>
      <c r="AX715" s="12" t="s">
        <v>79</v>
      </c>
      <c r="AY715" s="218" t="s">
        <v>131</v>
      </c>
    </row>
    <row r="716" spans="2:65" s="1" customFormat="1" ht="22.5" customHeight="1">
      <c r="B716" s="174"/>
      <c r="C716" s="175" t="s">
        <v>777</v>
      </c>
      <c r="D716" s="175" t="s">
        <v>134</v>
      </c>
      <c r="E716" s="176" t="s">
        <v>778</v>
      </c>
      <c r="F716" s="177" t="s">
        <v>779</v>
      </c>
      <c r="G716" s="178" t="s">
        <v>151</v>
      </c>
      <c r="H716" s="179">
        <v>7.4960000000000004</v>
      </c>
      <c r="I716" s="180"/>
      <c r="J716" s="181">
        <f>ROUND(I716*H716,2)</f>
        <v>0</v>
      </c>
      <c r="K716" s="177" t="s">
        <v>138</v>
      </c>
      <c r="L716" s="42"/>
      <c r="M716" s="182" t="s">
        <v>5</v>
      </c>
      <c r="N716" s="183" t="s">
        <v>45</v>
      </c>
      <c r="O716" s="43"/>
      <c r="P716" s="184">
        <f>O716*H716</f>
        <v>0</v>
      </c>
      <c r="Q716" s="184">
        <v>1.2E-4</v>
      </c>
      <c r="R716" s="184">
        <f>Q716*H716</f>
        <v>8.9952000000000012E-4</v>
      </c>
      <c r="S716" s="184">
        <v>0</v>
      </c>
      <c r="T716" s="185">
        <f>S716*H716</f>
        <v>0</v>
      </c>
      <c r="AR716" s="24" t="s">
        <v>303</v>
      </c>
      <c r="AT716" s="24" t="s">
        <v>134</v>
      </c>
      <c r="AU716" s="24" t="s">
        <v>84</v>
      </c>
      <c r="AY716" s="24" t="s">
        <v>131</v>
      </c>
      <c r="BE716" s="186">
        <f>IF(N716="základní",J716,0)</f>
        <v>0</v>
      </c>
      <c r="BF716" s="186">
        <f>IF(N716="snížená",J716,0)</f>
        <v>0</v>
      </c>
      <c r="BG716" s="186">
        <f>IF(N716="zákl. přenesená",J716,0)</f>
        <v>0</v>
      </c>
      <c r="BH716" s="186">
        <f>IF(N716="sníž. přenesená",J716,0)</f>
        <v>0</v>
      </c>
      <c r="BI716" s="186">
        <f>IF(N716="nulová",J716,0)</f>
        <v>0</v>
      </c>
      <c r="BJ716" s="24" t="s">
        <v>79</v>
      </c>
      <c r="BK716" s="186">
        <f>ROUND(I716*H716,2)</f>
        <v>0</v>
      </c>
      <c r="BL716" s="24" t="s">
        <v>303</v>
      </c>
      <c r="BM716" s="24" t="s">
        <v>780</v>
      </c>
    </row>
    <row r="717" spans="2:65" s="13" customFormat="1">
      <c r="B717" s="219"/>
      <c r="D717" s="207" t="s">
        <v>141</v>
      </c>
      <c r="E717" s="220" t="s">
        <v>5</v>
      </c>
      <c r="F717" s="221" t="s">
        <v>757</v>
      </c>
      <c r="H717" s="222" t="s">
        <v>5</v>
      </c>
      <c r="I717" s="223"/>
      <c r="L717" s="219"/>
      <c r="M717" s="224"/>
      <c r="N717" s="225"/>
      <c r="O717" s="225"/>
      <c r="P717" s="225"/>
      <c r="Q717" s="225"/>
      <c r="R717" s="225"/>
      <c r="S717" s="225"/>
      <c r="T717" s="226"/>
      <c r="AT717" s="222" t="s">
        <v>141</v>
      </c>
      <c r="AU717" s="222" t="s">
        <v>84</v>
      </c>
      <c r="AV717" s="13" t="s">
        <v>79</v>
      </c>
      <c r="AW717" s="13" t="s">
        <v>38</v>
      </c>
      <c r="AX717" s="13" t="s">
        <v>74</v>
      </c>
      <c r="AY717" s="222" t="s">
        <v>131</v>
      </c>
    </row>
    <row r="718" spans="2:65" s="11" customFormat="1">
      <c r="B718" s="187"/>
      <c r="D718" s="207" t="s">
        <v>141</v>
      </c>
      <c r="E718" s="196" t="s">
        <v>5</v>
      </c>
      <c r="F718" s="208" t="s">
        <v>758</v>
      </c>
      <c r="H718" s="209">
        <v>1.056</v>
      </c>
      <c r="I718" s="192"/>
      <c r="L718" s="187"/>
      <c r="M718" s="193"/>
      <c r="N718" s="194"/>
      <c r="O718" s="194"/>
      <c r="P718" s="194"/>
      <c r="Q718" s="194"/>
      <c r="R718" s="194"/>
      <c r="S718" s="194"/>
      <c r="T718" s="195"/>
      <c r="AT718" s="196" t="s">
        <v>141</v>
      </c>
      <c r="AU718" s="196" t="s">
        <v>84</v>
      </c>
      <c r="AV718" s="11" t="s">
        <v>84</v>
      </c>
      <c r="AW718" s="11" t="s">
        <v>38</v>
      </c>
      <c r="AX718" s="11" t="s">
        <v>74</v>
      </c>
      <c r="AY718" s="196" t="s">
        <v>131</v>
      </c>
    </row>
    <row r="719" spans="2:65" s="11" customFormat="1">
      <c r="B719" s="187"/>
      <c r="D719" s="207" t="s">
        <v>141</v>
      </c>
      <c r="E719" s="196" t="s">
        <v>5</v>
      </c>
      <c r="F719" s="208" t="s">
        <v>759</v>
      </c>
      <c r="H719" s="209">
        <v>2.2999999999999998</v>
      </c>
      <c r="I719" s="192"/>
      <c r="L719" s="187"/>
      <c r="M719" s="193"/>
      <c r="N719" s="194"/>
      <c r="O719" s="194"/>
      <c r="P719" s="194"/>
      <c r="Q719" s="194"/>
      <c r="R719" s="194"/>
      <c r="S719" s="194"/>
      <c r="T719" s="195"/>
      <c r="AT719" s="196" t="s">
        <v>141</v>
      </c>
      <c r="AU719" s="196" t="s">
        <v>84</v>
      </c>
      <c r="AV719" s="11" t="s">
        <v>84</v>
      </c>
      <c r="AW719" s="11" t="s">
        <v>38</v>
      </c>
      <c r="AX719" s="11" t="s">
        <v>74</v>
      </c>
      <c r="AY719" s="196" t="s">
        <v>131</v>
      </c>
    </row>
    <row r="720" spans="2:65" s="11" customFormat="1">
      <c r="B720" s="187"/>
      <c r="D720" s="207" t="s">
        <v>141</v>
      </c>
      <c r="E720" s="196" t="s">
        <v>5</v>
      </c>
      <c r="F720" s="208" t="s">
        <v>760</v>
      </c>
      <c r="H720" s="209">
        <v>2.2999999999999998</v>
      </c>
      <c r="I720" s="192"/>
      <c r="L720" s="187"/>
      <c r="M720" s="193"/>
      <c r="N720" s="194"/>
      <c r="O720" s="194"/>
      <c r="P720" s="194"/>
      <c r="Q720" s="194"/>
      <c r="R720" s="194"/>
      <c r="S720" s="194"/>
      <c r="T720" s="195"/>
      <c r="AT720" s="196" t="s">
        <v>141</v>
      </c>
      <c r="AU720" s="196" t="s">
        <v>84</v>
      </c>
      <c r="AV720" s="11" t="s">
        <v>84</v>
      </c>
      <c r="AW720" s="11" t="s">
        <v>38</v>
      </c>
      <c r="AX720" s="11" t="s">
        <v>74</v>
      </c>
      <c r="AY720" s="196" t="s">
        <v>131</v>
      </c>
    </row>
    <row r="721" spans="2:65" s="14" customFormat="1">
      <c r="B721" s="227"/>
      <c r="D721" s="207" t="s">
        <v>141</v>
      </c>
      <c r="E721" s="228" t="s">
        <v>5</v>
      </c>
      <c r="F721" s="229" t="s">
        <v>232</v>
      </c>
      <c r="H721" s="230">
        <v>5.6559999999999997</v>
      </c>
      <c r="I721" s="231"/>
      <c r="L721" s="227"/>
      <c r="M721" s="232"/>
      <c r="N721" s="233"/>
      <c r="O721" s="233"/>
      <c r="P721" s="233"/>
      <c r="Q721" s="233"/>
      <c r="R721" s="233"/>
      <c r="S721" s="233"/>
      <c r="T721" s="234"/>
      <c r="AT721" s="228" t="s">
        <v>141</v>
      </c>
      <c r="AU721" s="228" t="s">
        <v>84</v>
      </c>
      <c r="AV721" s="14" t="s">
        <v>132</v>
      </c>
      <c r="AW721" s="14" t="s">
        <v>38</v>
      </c>
      <c r="AX721" s="14" t="s">
        <v>74</v>
      </c>
      <c r="AY721" s="228" t="s">
        <v>131</v>
      </c>
    </row>
    <row r="722" spans="2:65" s="13" customFormat="1">
      <c r="B722" s="219"/>
      <c r="D722" s="207" t="s">
        <v>141</v>
      </c>
      <c r="E722" s="220" t="s">
        <v>5</v>
      </c>
      <c r="F722" s="221" t="s">
        <v>761</v>
      </c>
      <c r="H722" s="222" t="s">
        <v>5</v>
      </c>
      <c r="I722" s="223"/>
      <c r="L722" s="219"/>
      <c r="M722" s="224"/>
      <c r="N722" s="225"/>
      <c r="O722" s="225"/>
      <c r="P722" s="225"/>
      <c r="Q722" s="225"/>
      <c r="R722" s="225"/>
      <c r="S722" s="225"/>
      <c r="T722" s="226"/>
      <c r="AT722" s="222" t="s">
        <v>141</v>
      </c>
      <c r="AU722" s="222" t="s">
        <v>84</v>
      </c>
      <c r="AV722" s="13" t="s">
        <v>79</v>
      </c>
      <c r="AW722" s="13" t="s">
        <v>38</v>
      </c>
      <c r="AX722" s="13" t="s">
        <v>74</v>
      </c>
      <c r="AY722" s="222" t="s">
        <v>131</v>
      </c>
    </row>
    <row r="723" spans="2:65" s="11" customFormat="1">
      <c r="B723" s="187"/>
      <c r="D723" s="207" t="s">
        <v>141</v>
      </c>
      <c r="E723" s="196" t="s">
        <v>5</v>
      </c>
      <c r="F723" s="208" t="s">
        <v>762</v>
      </c>
      <c r="H723" s="209">
        <v>1.84</v>
      </c>
      <c r="I723" s="192"/>
      <c r="L723" s="187"/>
      <c r="M723" s="193"/>
      <c r="N723" s="194"/>
      <c r="O723" s="194"/>
      <c r="P723" s="194"/>
      <c r="Q723" s="194"/>
      <c r="R723" s="194"/>
      <c r="S723" s="194"/>
      <c r="T723" s="195"/>
      <c r="AT723" s="196" t="s">
        <v>141</v>
      </c>
      <c r="AU723" s="196" t="s">
        <v>84</v>
      </c>
      <c r="AV723" s="11" t="s">
        <v>84</v>
      </c>
      <c r="AW723" s="11" t="s">
        <v>38</v>
      </c>
      <c r="AX723" s="11" t="s">
        <v>74</v>
      </c>
      <c r="AY723" s="196" t="s">
        <v>131</v>
      </c>
    </row>
    <row r="724" spans="2:65" s="14" customFormat="1">
      <c r="B724" s="227"/>
      <c r="D724" s="207" t="s">
        <v>141</v>
      </c>
      <c r="E724" s="228" t="s">
        <v>5</v>
      </c>
      <c r="F724" s="229" t="s">
        <v>232</v>
      </c>
      <c r="H724" s="230">
        <v>1.84</v>
      </c>
      <c r="I724" s="231"/>
      <c r="L724" s="227"/>
      <c r="M724" s="232"/>
      <c r="N724" s="233"/>
      <c r="O724" s="233"/>
      <c r="P724" s="233"/>
      <c r="Q724" s="233"/>
      <c r="R724" s="233"/>
      <c r="S724" s="233"/>
      <c r="T724" s="234"/>
      <c r="AT724" s="228" t="s">
        <v>141</v>
      </c>
      <c r="AU724" s="228" t="s">
        <v>84</v>
      </c>
      <c r="AV724" s="14" t="s">
        <v>132</v>
      </c>
      <c r="AW724" s="14" t="s">
        <v>38</v>
      </c>
      <c r="AX724" s="14" t="s">
        <v>74</v>
      </c>
      <c r="AY724" s="228" t="s">
        <v>131</v>
      </c>
    </row>
    <row r="725" spans="2:65" s="12" customFormat="1">
      <c r="B725" s="210"/>
      <c r="D725" s="188" t="s">
        <v>141</v>
      </c>
      <c r="E725" s="211" t="s">
        <v>5</v>
      </c>
      <c r="F725" s="212" t="s">
        <v>155</v>
      </c>
      <c r="H725" s="213">
        <v>7.4960000000000004</v>
      </c>
      <c r="I725" s="214"/>
      <c r="L725" s="210"/>
      <c r="M725" s="215"/>
      <c r="N725" s="216"/>
      <c r="O725" s="216"/>
      <c r="P725" s="216"/>
      <c r="Q725" s="216"/>
      <c r="R725" s="216"/>
      <c r="S725" s="216"/>
      <c r="T725" s="217"/>
      <c r="AT725" s="218" t="s">
        <v>141</v>
      </c>
      <c r="AU725" s="218" t="s">
        <v>84</v>
      </c>
      <c r="AV725" s="12" t="s">
        <v>139</v>
      </c>
      <c r="AW725" s="12" t="s">
        <v>38</v>
      </c>
      <c r="AX725" s="12" t="s">
        <v>79</v>
      </c>
      <c r="AY725" s="218" t="s">
        <v>131</v>
      </c>
    </row>
    <row r="726" spans="2:65" s="1" customFormat="1" ht="22.5" customHeight="1">
      <c r="B726" s="174"/>
      <c r="C726" s="175" t="s">
        <v>781</v>
      </c>
      <c r="D726" s="175" t="s">
        <v>134</v>
      </c>
      <c r="E726" s="176" t="s">
        <v>782</v>
      </c>
      <c r="F726" s="177" t="s">
        <v>783</v>
      </c>
      <c r="G726" s="178" t="s">
        <v>151</v>
      </c>
      <c r="H726" s="179">
        <v>7.4960000000000004</v>
      </c>
      <c r="I726" s="180"/>
      <c r="J726" s="181">
        <f>ROUND(I726*H726,2)</f>
        <v>0</v>
      </c>
      <c r="K726" s="177" t="s">
        <v>138</v>
      </c>
      <c r="L726" s="42"/>
      <c r="M726" s="182" t="s">
        <v>5</v>
      </c>
      <c r="N726" s="183" t="s">
        <v>45</v>
      </c>
      <c r="O726" s="43"/>
      <c r="P726" s="184">
        <f>O726*H726</f>
        <v>0</v>
      </c>
      <c r="Q726" s="184">
        <v>3.0000000000000001E-5</v>
      </c>
      <c r="R726" s="184">
        <f>Q726*H726</f>
        <v>2.2488000000000003E-4</v>
      </c>
      <c r="S726" s="184">
        <v>0</v>
      </c>
      <c r="T726" s="185">
        <f>S726*H726</f>
        <v>0</v>
      </c>
      <c r="AR726" s="24" t="s">
        <v>303</v>
      </c>
      <c r="AT726" s="24" t="s">
        <v>134</v>
      </c>
      <c r="AU726" s="24" t="s">
        <v>84</v>
      </c>
      <c r="AY726" s="24" t="s">
        <v>131</v>
      </c>
      <c r="BE726" s="186">
        <f>IF(N726="základní",J726,0)</f>
        <v>0</v>
      </c>
      <c r="BF726" s="186">
        <f>IF(N726="snížená",J726,0)</f>
        <v>0</v>
      </c>
      <c r="BG726" s="186">
        <f>IF(N726="zákl. přenesená",J726,0)</f>
        <v>0</v>
      </c>
      <c r="BH726" s="186">
        <f>IF(N726="sníž. přenesená",J726,0)</f>
        <v>0</v>
      </c>
      <c r="BI726" s="186">
        <f>IF(N726="nulová",J726,0)</f>
        <v>0</v>
      </c>
      <c r="BJ726" s="24" t="s">
        <v>79</v>
      </c>
      <c r="BK726" s="186">
        <f>ROUND(I726*H726,2)</f>
        <v>0</v>
      </c>
      <c r="BL726" s="24" t="s">
        <v>303</v>
      </c>
      <c r="BM726" s="24" t="s">
        <v>784</v>
      </c>
    </row>
    <row r="727" spans="2:65" s="13" customFormat="1">
      <c r="B727" s="219"/>
      <c r="D727" s="207" t="s">
        <v>141</v>
      </c>
      <c r="E727" s="220" t="s">
        <v>5</v>
      </c>
      <c r="F727" s="221" t="s">
        <v>757</v>
      </c>
      <c r="H727" s="222" t="s">
        <v>5</v>
      </c>
      <c r="I727" s="223"/>
      <c r="L727" s="219"/>
      <c r="M727" s="224"/>
      <c r="N727" s="225"/>
      <c r="O727" s="225"/>
      <c r="P727" s="225"/>
      <c r="Q727" s="225"/>
      <c r="R727" s="225"/>
      <c r="S727" s="225"/>
      <c r="T727" s="226"/>
      <c r="AT727" s="222" t="s">
        <v>141</v>
      </c>
      <c r="AU727" s="222" t="s">
        <v>84</v>
      </c>
      <c r="AV727" s="13" t="s">
        <v>79</v>
      </c>
      <c r="AW727" s="13" t="s">
        <v>38</v>
      </c>
      <c r="AX727" s="13" t="s">
        <v>74</v>
      </c>
      <c r="AY727" s="222" t="s">
        <v>131</v>
      </c>
    </row>
    <row r="728" spans="2:65" s="11" customFormat="1">
      <c r="B728" s="187"/>
      <c r="D728" s="207" t="s">
        <v>141</v>
      </c>
      <c r="E728" s="196" t="s">
        <v>5</v>
      </c>
      <c r="F728" s="208" t="s">
        <v>758</v>
      </c>
      <c r="H728" s="209">
        <v>1.056</v>
      </c>
      <c r="I728" s="192"/>
      <c r="L728" s="187"/>
      <c r="M728" s="193"/>
      <c r="N728" s="194"/>
      <c r="O728" s="194"/>
      <c r="P728" s="194"/>
      <c r="Q728" s="194"/>
      <c r="R728" s="194"/>
      <c r="S728" s="194"/>
      <c r="T728" s="195"/>
      <c r="AT728" s="196" t="s">
        <v>141</v>
      </c>
      <c r="AU728" s="196" t="s">
        <v>84</v>
      </c>
      <c r="AV728" s="11" t="s">
        <v>84</v>
      </c>
      <c r="AW728" s="11" t="s">
        <v>38</v>
      </c>
      <c r="AX728" s="11" t="s">
        <v>74</v>
      </c>
      <c r="AY728" s="196" t="s">
        <v>131</v>
      </c>
    </row>
    <row r="729" spans="2:65" s="11" customFormat="1">
      <c r="B729" s="187"/>
      <c r="D729" s="207" t="s">
        <v>141</v>
      </c>
      <c r="E729" s="196" t="s">
        <v>5</v>
      </c>
      <c r="F729" s="208" t="s">
        <v>759</v>
      </c>
      <c r="H729" s="209">
        <v>2.2999999999999998</v>
      </c>
      <c r="I729" s="192"/>
      <c r="L729" s="187"/>
      <c r="M729" s="193"/>
      <c r="N729" s="194"/>
      <c r="O729" s="194"/>
      <c r="P729" s="194"/>
      <c r="Q729" s="194"/>
      <c r="R729" s="194"/>
      <c r="S729" s="194"/>
      <c r="T729" s="195"/>
      <c r="AT729" s="196" t="s">
        <v>141</v>
      </c>
      <c r="AU729" s="196" t="s">
        <v>84</v>
      </c>
      <c r="AV729" s="11" t="s">
        <v>84</v>
      </c>
      <c r="AW729" s="11" t="s">
        <v>38</v>
      </c>
      <c r="AX729" s="11" t="s">
        <v>74</v>
      </c>
      <c r="AY729" s="196" t="s">
        <v>131</v>
      </c>
    </row>
    <row r="730" spans="2:65" s="11" customFormat="1">
      <c r="B730" s="187"/>
      <c r="D730" s="207" t="s">
        <v>141</v>
      </c>
      <c r="E730" s="196" t="s">
        <v>5</v>
      </c>
      <c r="F730" s="208" t="s">
        <v>760</v>
      </c>
      <c r="H730" s="209">
        <v>2.2999999999999998</v>
      </c>
      <c r="I730" s="192"/>
      <c r="L730" s="187"/>
      <c r="M730" s="193"/>
      <c r="N730" s="194"/>
      <c r="O730" s="194"/>
      <c r="P730" s="194"/>
      <c r="Q730" s="194"/>
      <c r="R730" s="194"/>
      <c r="S730" s="194"/>
      <c r="T730" s="195"/>
      <c r="AT730" s="196" t="s">
        <v>141</v>
      </c>
      <c r="AU730" s="196" t="s">
        <v>84</v>
      </c>
      <c r="AV730" s="11" t="s">
        <v>84</v>
      </c>
      <c r="AW730" s="11" t="s">
        <v>38</v>
      </c>
      <c r="AX730" s="11" t="s">
        <v>74</v>
      </c>
      <c r="AY730" s="196" t="s">
        <v>131</v>
      </c>
    </row>
    <row r="731" spans="2:65" s="14" customFormat="1">
      <c r="B731" s="227"/>
      <c r="D731" s="207" t="s">
        <v>141</v>
      </c>
      <c r="E731" s="228" t="s">
        <v>5</v>
      </c>
      <c r="F731" s="229" t="s">
        <v>232</v>
      </c>
      <c r="H731" s="230">
        <v>5.6559999999999997</v>
      </c>
      <c r="I731" s="231"/>
      <c r="L731" s="227"/>
      <c r="M731" s="232"/>
      <c r="N731" s="233"/>
      <c r="O731" s="233"/>
      <c r="P731" s="233"/>
      <c r="Q731" s="233"/>
      <c r="R731" s="233"/>
      <c r="S731" s="233"/>
      <c r="T731" s="234"/>
      <c r="AT731" s="228" t="s">
        <v>141</v>
      </c>
      <c r="AU731" s="228" t="s">
        <v>84</v>
      </c>
      <c r="AV731" s="14" t="s">
        <v>132</v>
      </c>
      <c r="AW731" s="14" t="s">
        <v>38</v>
      </c>
      <c r="AX731" s="14" t="s">
        <v>74</v>
      </c>
      <c r="AY731" s="228" t="s">
        <v>131</v>
      </c>
    </row>
    <row r="732" spans="2:65" s="13" customFormat="1">
      <c r="B732" s="219"/>
      <c r="D732" s="207" t="s">
        <v>141</v>
      </c>
      <c r="E732" s="220" t="s">
        <v>5</v>
      </c>
      <c r="F732" s="221" t="s">
        <v>761</v>
      </c>
      <c r="H732" s="222" t="s">
        <v>5</v>
      </c>
      <c r="I732" s="223"/>
      <c r="L732" s="219"/>
      <c r="M732" s="224"/>
      <c r="N732" s="225"/>
      <c r="O732" s="225"/>
      <c r="P732" s="225"/>
      <c r="Q732" s="225"/>
      <c r="R732" s="225"/>
      <c r="S732" s="225"/>
      <c r="T732" s="226"/>
      <c r="AT732" s="222" t="s">
        <v>141</v>
      </c>
      <c r="AU732" s="222" t="s">
        <v>84</v>
      </c>
      <c r="AV732" s="13" t="s">
        <v>79</v>
      </c>
      <c r="AW732" s="13" t="s">
        <v>38</v>
      </c>
      <c r="AX732" s="13" t="s">
        <v>74</v>
      </c>
      <c r="AY732" s="222" t="s">
        <v>131</v>
      </c>
    </row>
    <row r="733" spans="2:65" s="11" customFormat="1">
      <c r="B733" s="187"/>
      <c r="D733" s="207" t="s">
        <v>141</v>
      </c>
      <c r="E733" s="196" t="s">
        <v>5</v>
      </c>
      <c r="F733" s="208" t="s">
        <v>762</v>
      </c>
      <c r="H733" s="209">
        <v>1.84</v>
      </c>
      <c r="I733" s="192"/>
      <c r="L733" s="187"/>
      <c r="M733" s="193"/>
      <c r="N733" s="194"/>
      <c r="O733" s="194"/>
      <c r="P733" s="194"/>
      <c r="Q733" s="194"/>
      <c r="R733" s="194"/>
      <c r="S733" s="194"/>
      <c r="T733" s="195"/>
      <c r="AT733" s="196" t="s">
        <v>141</v>
      </c>
      <c r="AU733" s="196" t="s">
        <v>84</v>
      </c>
      <c r="AV733" s="11" t="s">
        <v>84</v>
      </c>
      <c r="AW733" s="11" t="s">
        <v>38</v>
      </c>
      <c r="AX733" s="11" t="s">
        <v>74</v>
      </c>
      <c r="AY733" s="196" t="s">
        <v>131</v>
      </c>
    </row>
    <row r="734" spans="2:65" s="14" customFormat="1">
      <c r="B734" s="227"/>
      <c r="D734" s="207" t="s">
        <v>141</v>
      </c>
      <c r="E734" s="228" t="s">
        <v>5</v>
      </c>
      <c r="F734" s="229" t="s">
        <v>232</v>
      </c>
      <c r="H734" s="230">
        <v>1.84</v>
      </c>
      <c r="I734" s="231"/>
      <c r="L734" s="227"/>
      <c r="M734" s="232"/>
      <c r="N734" s="233"/>
      <c r="O734" s="233"/>
      <c r="P734" s="233"/>
      <c r="Q734" s="233"/>
      <c r="R734" s="233"/>
      <c r="S734" s="233"/>
      <c r="T734" s="234"/>
      <c r="AT734" s="228" t="s">
        <v>141</v>
      </c>
      <c r="AU734" s="228" t="s">
        <v>84</v>
      </c>
      <c r="AV734" s="14" t="s">
        <v>132</v>
      </c>
      <c r="AW734" s="14" t="s">
        <v>38</v>
      </c>
      <c r="AX734" s="14" t="s">
        <v>74</v>
      </c>
      <c r="AY734" s="228" t="s">
        <v>131</v>
      </c>
    </row>
    <row r="735" spans="2:65" s="12" customFormat="1">
      <c r="B735" s="210"/>
      <c r="D735" s="188" t="s">
        <v>141</v>
      </c>
      <c r="E735" s="211" t="s">
        <v>5</v>
      </c>
      <c r="F735" s="212" t="s">
        <v>155</v>
      </c>
      <c r="H735" s="213">
        <v>7.4960000000000004</v>
      </c>
      <c r="I735" s="214"/>
      <c r="L735" s="210"/>
      <c r="M735" s="215"/>
      <c r="N735" s="216"/>
      <c r="O735" s="216"/>
      <c r="P735" s="216"/>
      <c r="Q735" s="216"/>
      <c r="R735" s="216"/>
      <c r="S735" s="216"/>
      <c r="T735" s="217"/>
      <c r="AT735" s="218" t="s">
        <v>141</v>
      </c>
      <c r="AU735" s="218" t="s">
        <v>84</v>
      </c>
      <c r="AV735" s="12" t="s">
        <v>139</v>
      </c>
      <c r="AW735" s="12" t="s">
        <v>38</v>
      </c>
      <c r="AX735" s="12" t="s">
        <v>79</v>
      </c>
      <c r="AY735" s="218" t="s">
        <v>131</v>
      </c>
    </row>
    <row r="736" spans="2:65" s="1" customFormat="1" ht="31.5" customHeight="1">
      <c r="B736" s="174"/>
      <c r="C736" s="175" t="s">
        <v>785</v>
      </c>
      <c r="D736" s="175" t="s">
        <v>134</v>
      </c>
      <c r="E736" s="176" t="s">
        <v>786</v>
      </c>
      <c r="F736" s="177" t="s">
        <v>787</v>
      </c>
      <c r="G736" s="178" t="s">
        <v>163</v>
      </c>
      <c r="H736" s="179">
        <v>203.4</v>
      </c>
      <c r="I736" s="180"/>
      <c r="J736" s="181">
        <f>ROUND(I736*H736,2)</f>
        <v>0</v>
      </c>
      <c r="K736" s="177" t="s">
        <v>5</v>
      </c>
      <c r="L736" s="42"/>
      <c r="M736" s="182" t="s">
        <v>5</v>
      </c>
      <c r="N736" s="183" t="s">
        <v>45</v>
      </c>
      <c r="O736" s="43"/>
      <c r="P736" s="184">
        <f>O736*H736</f>
        <v>0</v>
      </c>
      <c r="Q736" s="184">
        <v>0</v>
      </c>
      <c r="R736" s="184">
        <f>Q736*H736</f>
        <v>0</v>
      </c>
      <c r="S736" s="184">
        <v>0</v>
      </c>
      <c r="T736" s="185">
        <f>S736*H736</f>
        <v>0</v>
      </c>
      <c r="AR736" s="24" t="s">
        <v>303</v>
      </c>
      <c r="AT736" s="24" t="s">
        <v>134</v>
      </c>
      <c r="AU736" s="24" t="s">
        <v>84</v>
      </c>
      <c r="AY736" s="24" t="s">
        <v>131</v>
      </c>
      <c r="BE736" s="186">
        <f>IF(N736="základní",J736,0)</f>
        <v>0</v>
      </c>
      <c r="BF736" s="186">
        <f>IF(N736="snížená",J736,0)</f>
        <v>0</v>
      </c>
      <c r="BG736" s="186">
        <f>IF(N736="zákl. přenesená",J736,0)</f>
        <v>0</v>
      </c>
      <c r="BH736" s="186">
        <f>IF(N736="sníž. přenesená",J736,0)</f>
        <v>0</v>
      </c>
      <c r="BI736" s="186">
        <f>IF(N736="nulová",J736,0)</f>
        <v>0</v>
      </c>
      <c r="BJ736" s="24" t="s">
        <v>79</v>
      </c>
      <c r="BK736" s="186">
        <f>ROUND(I736*H736,2)</f>
        <v>0</v>
      </c>
      <c r="BL736" s="24" t="s">
        <v>303</v>
      </c>
      <c r="BM736" s="24" t="s">
        <v>788</v>
      </c>
    </row>
    <row r="737" spans="2:65" s="11" customFormat="1">
      <c r="B737" s="187"/>
      <c r="D737" s="207" t="s">
        <v>141</v>
      </c>
      <c r="E737" s="196" t="s">
        <v>5</v>
      </c>
      <c r="F737" s="208" t="s">
        <v>789</v>
      </c>
      <c r="H737" s="209">
        <v>106.4</v>
      </c>
      <c r="I737" s="192"/>
      <c r="L737" s="187"/>
      <c r="M737" s="193"/>
      <c r="N737" s="194"/>
      <c r="O737" s="194"/>
      <c r="P737" s="194"/>
      <c r="Q737" s="194"/>
      <c r="R737" s="194"/>
      <c r="S737" s="194"/>
      <c r="T737" s="195"/>
      <c r="AT737" s="196" t="s">
        <v>141</v>
      </c>
      <c r="AU737" s="196" t="s">
        <v>84</v>
      </c>
      <c r="AV737" s="11" t="s">
        <v>84</v>
      </c>
      <c r="AW737" s="11" t="s">
        <v>38</v>
      </c>
      <c r="AX737" s="11" t="s">
        <v>74</v>
      </c>
      <c r="AY737" s="196" t="s">
        <v>131</v>
      </c>
    </row>
    <row r="738" spans="2:65" s="11" customFormat="1">
      <c r="B738" s="187"/>
      <c r="D738" s="207" t="s">
        <v>141</v>
      </c>
      <c r="E738" s="196" t="s">
        <v>5</v>
      </c>
      <c r="F738" s="208" t="s">
        <v>790</v>
      </c>
      <c r="H738" s="209">
        <v>97</v>
      </c>
      <c r="I738" s="192"/>
      <c r="L738" s="187"/>
      <c r="M738" s="193"/>
      <c r="N738" s="194"/>
      <c r="O738" s="194"/>
      <c r="P738" s="194"/>
      <c r="Q738" s="194"/>
      <c r="R738" s="194"/>
      <c r="S738" s="194"/>
      <c r="T738" s="195"/>
      <c r="AT738" s="196" t="s">
        <v>141</v>
      </c>
      <c r="AU738" s="196" t="s">
        <v>84</v>
      </c>
      <c r="AV738" s="11" t="s">
        <v>84</v>
      </c>
      <c r="AW738" s="11" t="s">
        <v>38</v>
      </c>
      <c r="AX738" s="11" t="s">
        <v>74</v>
      </c>
      <c r="AY738" s="196" t="s">
        <v>131</v>
      </c>
    </row>
    <row r="739" spans="2:65" s="12" customFormat="1">
      <c r="B739" s="210"/>
      <c r="D739" s="188" t="s">
        <v>141</v>
      </c>
      <c r="E739" s="211" t="s">
        <v>5</v>
      </c>
      <c r="F739" s="212" t="s">
        <v>155</v>
      </c>
      <c r="H739" s="213">
        <v>203.4</v>
      </c>
      <c r="I739" s="214"/>
      <c r="L739" s="210"/>
      <c r="M739" s="215"/>
      <c r="N739" s="216"/>
      <c r="O739" s="216"/>
      <c r="P739" s="216"/>
      <c r="Q739" s="216"/>
      <c r="R739" s="216"/>
      <c r="S739" s="216"/>
      <c r="T739" s="217"/>
      <c r="AT739" s="218" t="s">
        <v>141</v>
      </c>
      <c r="AU739" s="218" t="s">
        <v>84</v>
      </c>
      <c r="AV739" s="12" t="s">
        <v>139</v>
      </c>
      <c r="AW739" s="12" t="s">
        <v>38</v>
      </c>
      <c r="AX739" s="12" t="s">
        <v>79</v>
      </c>
      <c r="AY739" s="218" t="s">
        <v>131</v>
      </c>
    </row>
    <row r="740" spans="2:65" s="1" customFormat="1" ht="22.5" customHeight="1">
      <c r="B740" s="174"/>
      <c r="C740" s="175" t="s">
        <v>791</v>
      </c>
      <c r="D740" s="175" t="s">
        <v>134</v>
      </c>
      <c r="E740" s="176" t="s">
        <v>792</v>
      </c>
      <c r="F740" s="177" t="s">
        <v>793</v>
      </c>
      <c r="G740" s="178" t="s">
        <v>151</v>
      </c>
      <c r="H740" s="179">
        <v>321.3</v>
      </c>
      <c r="I740" s="180"/>
      <c r="J740" s="181">
        <f>ROUND(I740*H740,2)</f>
        <v>0</v>
      </c>
      <c r="K740" s="177" t="s">
        <v>138</v>
      </c>
      <c r="L740" s="42"/>
      <c r="M740" s="182" t="s">
        <v>5</v>
      </c>
      <c r="N740" s="183" t="s">
        <v>45</v>
      </c>
      <c r="O740" s="43"/>
      <c r="P740" s="184">
        <f>O740*H740</f>
        <v>0</v>
      </c>
      <c r="Q740" s="184">
        <v>0</v>
      </c>
      <c r="R740" s="184">
        <f>Q740*H740</f>
        <v>0</v>
      </c>
      <c r="S740" s="184">
        <v>0</v>
      </c>
      <c r="T740" s="185">
        <f>S740*H740</f>
        <v>0</v>
      </c>
      <c r="AR740" s="24" t="s">
        <v>303</v>
      </c>
      <c r="AT740" s="24" t="s">
        <v>134</v>
      </c>
      <c r="AU740" s="24" t="s">
        <v>84</v>
      </c>
      <c r="AY740" s="24" t="s">
        <v>131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24" t="s">
        <v>79</v>
      </c>
      <c r="BK740" s="186">
        <f>ROUND(I740*H740,2)</f>
        <v>0</v>
      </c>
      <c r="BL740" s="24" t="s">
        <v>303</v>
      </c>
      <c r="BM740" s="24" t="s">
        <v>794</v>
      </c>
    </row>
    <row r="741" spans="2:65" s="11" customFormat="1">
      <c r="B741" s="187"/>
      <c r="D741" s="207" t="s">
        <v>141</v>
      </c>
      <c r="E741" s="196" t="s">
        <v>5</v>
      </c>
      <c r="F741" s="208" t="s">
        <v>172</v>
      </c>
      <c r="H741" s="209">
        <v>12.74</v>
      </c>
      <c r="I741" s="192"/>
      <c r="L741" s="187"/>
      <c r="M741" s="193"/>
      <c r="N741" s="194"/>
      <c r="O741" s="194"/>
      <c r="P741" s="194"/>
      <c r="Q741" s="194"/>
      <c r="R741" s="194"/>
      <c r="S741" s="194"/>
      <c r="T741" s="195"/>
      <c r="AT741" s="196" t="s">
        <v>141</v>
      </c>
      <c r="AU741" s="196" t="s">
        <v>84</v>
      </c>
      <c r="AV741" s="11" t="s">
        <v>84</v>
      </c>
      <c r="AW741" s="11" t="s">
        <v>38</v>
      </c>
      <c r="AX741" s="11" t="s">
        <v>74</v>
      </c>
      <c r="AY741" s="196" t="s">
        <v>131</v>
      </c>
    </row>
    <row r="742" spans="2:65" s="11" customFormat="1">
      <c r="B742" s="187"/>
      <c r="D742" s="207" t="s">
        <v>141</v>
      </c>
      <c r="E742" s="196" t="s">
        <v>5</v>
      </c>
      <c r="F742" s="208" t="s">
        <v>795</v>
      </c>
      <c r="H742" s="209">
        <v>9.2799999999999994</v>
      </c>
      <c r="I742" s="192"/>
      <c r="L742" s="187"/>
      <c r="M742" s="193"/>
      <c r="N742" s="194"/>
      <c r="O742" s="194"/>
      <c r="P742" s="194"/>
      <c r="Q742" s="194"/>
      <c r="R742" s="194"/>
      <c r="S742" s="194"/>
      <c r="T742" s="195"/>
      <c r="AT742" s="196" t="s">
        <v>141</v>
      </c>
      <c r="AU742" s="196" t="s">
        <v>84</v>
      </c>
      <c r="AV742" s="11" t="s">
        <v>84</v>
      </c>
      <c r="AW742" s="11" t="s">
        <v>38</v>
      </c>
      <c r="AX742" s="11" t="s">
        <v>74</v>
      </c>
      <c r="AY742" s="196" t="s">
        <v>131</v>
      </c>
    </row>
    <row r="743" spans="2:65" s="11" customFormat="1">
      <c r="B743" s="187"/>
      <c r="D743" s="207" t="s">
        <v>141</v>
      </c>
      <c r="E743" s="196" t="s">
        <v>5</v>
      </c>
      <c r="F743" s="208" t="s">
        <v>174</v>
      </c>
      <c r="H743" s="209">
        <v>12.86</v>
      </c>
      <c r="I743" s="192"/>
      <c r="L743" s="187"/>
      <c r="M743" s="193"/>
      <c r="N743" s="194"/>
      <c r="O743" s="194"/>
      <c r="P743" s="194"/>
      <c r="Q743" s="194"/>
      <c r="R743" s="194"/>
      <c r="S743" s="194"/>
      <c r="T743" s="195"/>
      <c r="AT743" s="196" t="s">
        <v>141</v>
      </c>
      <c r="AU743" s="196" t="s">
        <v>84</v>
      </c>
      <c r="AV743" s="11" t="s">
        <v>84</v>
      </c>
      <c r="AW743" s="11" t="s">
        <v>38</v>
      </c>
      <c r="AX743" s="11" t="s">
        <v>74</v>
      </c>
      <c r="AY743" s="196" t="s">
        <v>131</v>
      </c>
    </row>
    <row r="744" spans="2:65" s="11" customFormat="1">
      <c r="B744" s="187"/>
      <c r="D744" s="207" t="s">
        <v>141</v>
      </c>
      <c r="E744" s="196" t="s">
        <v>5</v>
      </c>
      <c r="F744" s="208" t="s">
        <v>175</v>
      </c>
      <c r="H744" s="209">
        <v>12.59</v>
      </c>
      <c r="I744" s="192"/>
      <c r="L744" s="187"/>
      <c r="M744" s="193"/>
      <c r="N744" s="194"/>
      <c r="O744" s="194"/>
      <c r="P744" s="194"/>
      <c r="Q744" s="194"/>
      <c r="R744" s="194"/>
      <c r="S744" s="194"/>
      <c r="T744" s="195"/>
      <c r="AT744" s="196" t="s">
        <v>141</v>
      </c>
      <c r="AU744" s="196" t="s">
        <v>84</v>
      </c>
      <c r="AV744" s="11" t="s">
        <v>84</v>
      </c>
      <c r="AW744" s="11" t="s">
        <v>38</v>
      </c>
      <c r="AX744" s="11" t="s">
        <v>74</v>
      </c>
      <c r="AY744" s="196" t="s">
        <v>131</v>
      </c>
    </row>
    <row r="745" spans="2:65" s="11" customFormat="1">
      <c r="B745" s="187"/>
      <c r="D745" s="207" t="s">
        <v>141</v>
      </c>
      <c r="E745" s="196" t="s">
        <v>5</v>
      </c>
      <c r="F745" s="208" t="s">
        <v>176</v>
      </c>
      <c r="H745" s="209">
        <v>12.59</v>
      </c>
      <c r="I745" s="192"/>
      <c r="L745" s="187"/>
      <c r="M745" s="193"/>
      <c r="N745" s="194"/>
      <c r="O745" s="194"/>
      <c r="P745" s="194"/>
      <c r="Q745" s="194"/>
      <c r="R745" s="194"/>
      <c r="S745" s="194"/>
      <c r="T745" s="195"/>
      <c r="AT745" s="196" t="s">
        <v>141</v>
      </c>
      <c r="AU745" s="196" t="s">
        <v>84</v>
      </c>
      <c r="AV745" s="11" t="s">
        <v>84</v>
      </c>
      <c r="AW745" s="11" t="s">
        <v>38</v>
      </c>
      <c r="AX745" s="11" t="s">
        <v>74</v>
      </c>
      <c r="AY745" s="196" t="s">
        <v>131</v>
      </c>
    </row>
    <row r="746" spans="2:65" s="11" customFormat="1">
      <c r="B746" s="187"/>
      <c r="D746" s="207" t="s">
        <v>141</v>
      </c>
      <c r="E746" s="196" t="s">
        <v>5</v>
      </c>
      <c r="F746" s="208" t="s">
        <v>177</v>
      </c>
      <c r="H746" s="209">
        <v>11.7</v>
      </c>
      <c r="I746" s="192"/>
      <c r="L746" s="187"/>
      <c r="M746" s="193"/>
      <c r="N746" s="194"/>
      <c r="O746" s="194"/>
      <c r="P746" s="194"/>
      <c r="Q746" s="194"/>
      <c r="R746" s="194"/>
      <c r="S746" s="194"/>
      <c r="T746" s="195"/>
      <c r="AT746" s="196" t="s">
        <v>141</v>
      </c>
      <c r="AU746" s="196" t="s">
        <v>84</v>
      </c>
      <c r="AV746" s="11" t="s">
        <v>84</v>
      </c>
      <c r="AW746" s="11" t="s">
        <v>38</v>
      </c>
      <c r="AX746" s="11" t="s">
        <v>74</v>
      </c>
      <c r="AY746" s="196" t="s">
        <v>131</v>
      </c>
    </row>
    <row r="747" spans="2:65" s="11" customFormat="1">
      <c r="B747" s="187"/>
      <c r="D747" s="207" t="s">
        <v>141</v>
      </c>
      <c r="E747" s="196" t="s">
        <v>5</v>
      </c>
      <c r="F747" s="208" t="s">
        <v>178</v>
      </c>
      <c r="H747" s="209">
        <v>11.32</v>
      </c>
      <c r="I747" s="192"/>
      <c r="L747" s="187"/>
      <c r="M747" s="193"/>
      <c r="N747" s="194"/>
      <c r="O747" s="194"/>
      <c r="P747" s="194"/>
      <c r="Q747" s="194"/>
      <c r="R747" s="194"/>
      <c r="S747" s="194"/>
      <c r="T747" s="195"/>
      <c r="AT747" s="196" t="s">
        <v>141</v>
      </c>
      <c r="AU747" s="196" t="s">
        <v>84</v>
      </c>
      <c r="AV747" s="11" t="s">
        <v>84</v>
      </c>
      <c r="AW747" s="11" t="s">
        <v>38</v>
      </c>
      <c r="AX747" s="11" t="s">
        <v>74</v>
      </c>
      <c r="AY747" s="196" t="s">
        <v>131</v>
      </c>
    </row>
    <row r="748" spans="2:65" s="11" customFormat="1">
      <c r="B748" s="187"/>
      <c r="D748" s="207" t="s">
        <v>141</v>
      </c>
      <c r="E748" s="196" t="s">
        <v>5</v>
      </c>
      <c r="F748" s="208" t="s">
        <v>179</v>
      </c>
      <c r="H748" s="209">
        <v>5.7</v>
      </c>
      <c r="I748" s="192"/>
      <c r="L748" s="187"/>
      <c r="M748" s="193"/>
      <c r="N748" s="194"/>
      <c r="O748" s="194"/>
      <c r="P748" s="194"/>
      <c r="Q748" s="194"/>
      <c r="R748" s="194"/>
      <c r="S748" s="194"/>
      <c r="T748" s="195"/>
      <c r="AT748" s="196" t="s">
        <v>141</v>
      </c>
      <c r="AU748" s="196" t="s">
        <v>84</v>
      </c>
      <c r="AV748" s="11" t="s">
        <v>84</v>
      </c>
      <c r="AW748" s="11" t="s">
        <v>38</v>
      </c>
      <c r="AX748" s="11" t="s">
        <v>74</v>
      </c>
      <c r="AY748" s="196" t="s">
        <v>131</v>
      </c>
    </row>
    <row r="749" spans="2:65" s="11" customFormat="1">
      <c r="B749" s="187"/>
      <c r="D749" s="207" t="s">
        <v>141</v>
      </c>
      <c r="E749" s="196" t="s">
        <v>5</v>
      </c>
      <c r="F749" s="208" t="s">
        <v>180</v>
      </c>
      <c r="H749" s="209">
        <v>8.2899999999999991</v>
      </c>
      <c r="I749" s="192"/>
      <c r="L749" s="187"/>
      <c r="M749" s="193"/>
      <c r="N749" s="194"/>
      <c r="O749" s="194"/>
      <c r="P749" s="194"/>
      <c r="Q749" s="194"/>
      <c r="R749" s="194"/>
      <c r="S749" s="194"/>
      <c r="T749" s="195"/>
      <c r="AT749" s="196" t="s">
        <v>141</v>
      </c>
      <c r="AU749" s="196" t="s">
        <v>84</v>
      </c>
      <c r="AV749" s="11" t="s">
        <v>84</v>
      </c>
      <c r="AW749" s="11" t="s">
        <v>38</v>
      </c>
      <c r="AX749" s="11" t="s">
        <v>74</v>
      </c>
      <c r="AY749" s="196" t="s">
        <v>131</v>
      </c>
    </row>
    <row r="750" spans="2:65" s="11" customFormat="1">
      <c r="B750" s="187"/>
      <c r="D750" s="207" t="s">
        <v>141</v>
      </c>
      <c r="E750" s="196" t="s">
        <v>5</v>
      </c>
      <c r="F750" s="208" t="s">
        <v>181</v>
      </c>
      <c r="H750" s="209">
        <v>11.77</v>
      </c>
      <c r="I750" s="192"/>
      <c r="L750" s="187"/>
      <c r="M750" s="193"/>
      <c r="N750" s="194"/>
      <c r="O750" s="194"/>
      <c r="P750" s="194"/>
      <c r="Q750" s="194"/>
      <c r="R750" s="194"/>
      <c r="S750" s="194"/>
      <c r="T750" s="195"/>
      <c r="AT750" s="196" t="s">
        <v>141</v>
      </c>
      <c r="AU750" s="196" t="s">
        <v>84</v>
      </c>
      <c r="AV750" s="11" t="s">
        <v>84</v>
      </c>
      <c r="AW750" s="11" t="s">
        <v>38</v>
      </c>
      <c r="AX750" s="11" t="s">
        <v>74</v>
      </c>
      <c r="AY750" s="196" t="s">
        <v>131</v>
      </c>
    </row>
    <row r="751" spans="2:65" s="11" customFormat="1">
      <c r="B751" s="187"/>
      <c r="D751" s="207" t="s">
        <v>141</v>
      </c>
      <c r="E751" s="196" t="s">
        <v>5</v>
      </c>
      <c r="F751" s="208" t="s">
        <v>182</v>
      </c>
      <c r="H751" s="209">
        <v>11.7</v>
      </c>
      <c r="I751" s="192"/>
      <c r="L751" s="187"/>
      <c r="M751" s="193"/>
      <c r="N751" s="194"/>
      <c r="O751" s="194"/>
      <c r="P751" s="194"/>
      <c r="Q751" s="194"/>
      <c r="R751" s="194"/>
      <c r="S751" s="194"/>
      <c r="T751" s="195"/>
      <c r="AT751" s="196" t="s">
        <v>141</v>
      </c>
      <c r="AU751" s="196" t="s">
        <v>84</v>
      </c>
      <c r="AV751" s="11" t="s">
        <v>84</v>
      </c>
      <c r="AW751" s="11" t="s">
        <v>38</v>
      </c>
      <c r="AX751" s="11" t="s">
        <v>74</v>
      </c>
      <c r="AY751" s="196" t="s">
        <v>131</v>
      </c>
    </row>
    <row r="752" spans="2:65" s="11" customFormat="1">
      <c r="B752" s="187"/>
      <c r="D752" s="207" t="s">
        <v>141</v>
      </c>
      <c r="E752" s="196" t="s">
        <v>5</v>
      </c>
      <c r="F752" s="208" t="s">
        <v>184</v>
      </c>
      <c r="H752" s="209">
        <v>15.61</v>
      </c>
      <c r="I752" s="192"/>
      <c r="L752" s="187"/>
      <c r="M752" s="193"/>
      <c r="N752" s="194"/>
      <c r="O752" s="194"/>
      <c r="P752" s="194"/>
      <c r="Q752" s="194"/>
      <c r="R752" s="194"/>
      <c r="S752" s="194"/>
      <c r="T752" s="195"/>
      <c r="AT752" s="196" t="s">
        <v>141</v>
      </c>
      <c r="AU752" s="196" t="s">
        <v>84</v>
      </c>
      <c r="AV752" s="11" t="s">
        <v>84</v>
      </c>
      <c r="AW752" s="11" t="s">
        <v>38</v>
      </c>
      <c r="AX752" s="11" t="s">
        <v>74</v>
      </c>
      <c r="AY752" s="196" t="s">
        <v>131</v>
      </c>
    </row>
    <row r="753" spans="2:65" s="11" customFormat="1">
      <c r="B753" s="187"/>
      <c r="D753" s="207" t="s">
        <v>141</v>
      </c>
      <c r="E753" s="196" t="s">
        <v>5</v>
      </c>
      <c r="F753" s="208" t="s">
        <v>185</v>
      </c>
      <c r="H753" s="209">
        <v>4.55</v>
      </c>
      <c r="I753" s="192"/>
      <c r="L753" s="187"/>
      <c r="M753" s="193"/>
      <c r="N753" s="194"/>
      <c r="O753" s="194"/>
      <c r="P753" s="194"/>
      <c r="Q753" s="194"/>
      <c r="R753" s="194"/>
      <c r="S753" s="194"/>
      <c r="T753" s="195"/>
      <c r="AT753" s="196" t="s">
        <v>141</v>
      </c>
      <c r="AU753" s="196" t="s">
        <v>84</v>
      </c>
      <c r="AV753" s="11" t="s">
        <v>84</v>
      </c>
      <c r="AW753" s="11" t="s">
        <v>38</v>
      </c>
      <c r="AX753" s="11" t="s">
        <v>74</v>
      </c>
      <c r="AY753" s="196" t="s">
        <v>131</v>
      </c>
    </row>
    <row r="754" spans="2:65" s="11" customFormat="1">
      <c r="B754" s="187"/>
      <c r="D754" s="207" t="s">
        <v>141</v>
      </c>
      <c r="E754" s="196" t="s">
        <v>5</v>
      </c>
      <c r="F754" s="208" t="s">
        <v>186</v>
      </c>
      <c r="H754" s="209">
        <v>11.7</v>
      </c>
      <c r="I754" s="192"/>
      <c r="L754" s="187"/>
      <c r="M754" s="193"/>
      <c r="N754" s="194"/>
      <c r="O754" s="194"/>
      <c r="P754" s="194"/>
      <c r="Q754" s="194"/>
      <c r="R754" s="194"/>
      <c r="S754" s="194"/>
      <c r="T754" s="195"/>
      <c r="AT754" s="196" t="s">
        <v>141</v>
      </c>
      <c r="AU754" s="196" t="s">
        <v>84</v>
      </c>
      <c r="AV754" s="11" t="s">
        <v>84</v>
      </c>
      <c r="AW754" s="11" t="s">
        <v>38</v>
      </c>
      <c r="AX754" s="11" t="s">
        <v>74</v>
      </c>
      <c r="AY754" s="196" t="s">
        <v>131</v>
      </c>
    </row>
    <row r="755" spans="2:65" s="11" customFormat="1">
      <c r="B755" s="187"/>
      <c r="D755" s="207" t="s">
        <v>141</v>
      </c>
      <c r="E755" s="196" t="s">
        <v>5</v>
      </c>
      <c r="F755" s="208" t="s">
        <v>187</v>
      </c>
      <c r="H755" s="209">
        <v>12.59</v>
      </c>
      <c r="I755" s="192"/>
      <c r="L755" s="187"/>
      <c r="M755" s="193"/>
      <c r="N755" s="194"/>
      <c r="O755" s="194"/>
      <c r="P755" s="194"/>
      <c r="Q755" s="194"/>
      <c r="R755" s="194"/>
      <c r="S755" s="194"/>
      <c r="T755" s="195"/>
      <c r="AT755" s="196" t="s">
        <v>141</v>
      </c>
      <c r="AU755" s="196" t="s">
        <v>84</v>
      </c>
      <c r="AV755" s="11" t="s">
        <v>84</v>
      </c>
      <c r="AW755" s="11" t="s">
        <v>38</v>
      </c>
      <c r="AX755" s="11" t="s">
        <v>74</v>
      </c>
      <c r="AY755" s="196" t="s">
        <v>131</v>
      </c>
    </row>
    <row r="756" spans="2:65" s="11" customFormat="1">
      <c r="B756" s="187"/>
      <c r="D756" s="207" t="s">
        <v>141</v>
      </c>
      <c r="E756" s="196" t="s">
        <v>5</v>
      </c>
      <c r="F756" s="208" t="s">
        <v>188</v>
      </c>
      <c r="H756" s="209">
        <v>12.45</v>
      </c>
      <c r="I756" s="192"/>
      <c r="L756" s="187"/>
      <c r="M756" s="193"/>
      <c r="N756" s="194"/>
      <c r="O756" s="194"/>
      <c r="P756" s="194"/>
      <c r="Q756" s="194"/>
      <c r="R756" s="194"/>
      <c r="S756" s="194"/>
      <c r="T756" s="195"/>
      <c r="AT756" s="196" t="s">
        <v>141</v>
      </c>
      <c r="AU756" s="196" t="s">
        <v>84</v>
      </c>
      <c r="AV756" s="11" t="s">
        <v>84</v>
      </c>
      <c r="AW756" s="11" t="s">
        <v>38</v>
      </c>
      <c r="AX756" s="11" t="s">
        <v>74</v>
      </c>
      <c r="AY756" s="196" t="s">
        <v>131</v>
      </c>
    </row>
    <row r="757" spans="2:65" s="11" customFormat="1">
      <c r="B757" s="187"/>
      <c r="D757" s="207" t="s">
        <v>141</v>
      </c>
      <c r="E757" s="196" t="s">
        <v>5</v>
      </c>
      <c r="F757" s="208" t="s">
        <v>189</v>
      </c>
      <c r="H757" s="209">
        <v>12.86</v>
      </c>
      <c r="I757" s="192"/>
      <c r="L757" s="187"/>
      <c r="M757" s="193"/>
      <c r="N757" s="194"/>
      <c r="O757" s="194"/>
      <c r="P757" s="194"/>
      <c r="Q757" s="194"/>
      <c r="R757" s="194"/>
      <c r="S757" s="194"/>
      <c r="T757" s="195"/>
      <c r="AT757" s="196" t="s">
        <v>141</v>
      </c>
      <c r="AU757" s="196" t="s">
        <v>84</v>
      </c>
      <c r="AV757" s="11" t="s">
        <v>84</v>
      </c>
      <c r="AW757" s="11" t="s">
        <v>38</v>
      </c>
      <c r="AX757" s="11" t="s">
        <v>74</v>
      </c>
      <c r="AY757" s="196" t="s">
        <v>131</v>
      </c>
    </row>
    <row r="758" spans="2:65" s="11" customFormat="1">
      <c r="B758" s="187"/>
      <c r="D758" s="207" t="s">
        <v>141</v>
      </c>
      <c r="E758" s="196" t="s">
        <v>5</v>
      </c>
      <c r="F758" s="208" t="s">
        <v>796</v>
      </c>
      <c r="H758" s="209">
        <v>9.36</v>
      </c>
      <c r="I758" s="192"/>
      <c r="L758" s="187"/>
      <c r="M758" s="193"/>
      <c r="N758" s="194"/>
      <c r="O758" s="194"/>
      <c r="P758" s="194"/>
      <c r="Q758" s="194"/>
      <c r="R758" s="194"/>
      <c r="S758" s="194"/>
      <c r="T758" s="195"/>
      <c r="AT758" s="196" t="s">
        <v>141</v>
      </c>
      <c r="AU758" s="196" t="s">
        <v>84</v>
      </c>
      <c r="AV758" s="11" t="s">
        <v>84</v>
      </c>
      <c r="AW758" s="11" t="s">
        <v>38</v>
      </c>
      <c r="AX758" s="11" t="s">
        <v>74</v>
      </c>
      <c r="AY758" s="196" t="s">
        <v>131</v>
      </c>
    </row>
    <row r="759" spans="2:65" s="11" customFormat="1">
      <c r="B759" s="187"/>
      <c r="D759" s="207" t="s">
        <v>141</v>
      </c>
      <c r="E759" s="196" t="s">
        <v>5</v>
      </c>
      <c r="F759" s="208" t="s">
        <v>191</v>
      </c>
      <c r="H759" s="209">
        <v>12.74</v>
      </c>
      <c r="I759" s="192"/>
      <c r="L759" s="187"/>
      <c r="M759" s="193"/>
      <c r="N759" s="194"/>
      <c r="O759" s="194"/>
      <c r="P759" s="194"/>
      <c r="Q759" s="194"/>
      <c r="R759" s="194"/>
      <c r="S759" s="194"/>
      <c r="T759" s="195"/>
      <c r="AT759" s="196" t="s">
        <v>141</v>
      </c>
      <c r="AU759" s="196" t="s">
        <v>84</v>
      </c>
      <c r="AV759" s="11" t="s">
        <v>84</v>
      </c>
      <c r="AW759" s="11" t="s">
        <v>38</v>
      </c>
      <c r="AX759" s="11" t="s">
        <v>74</v>
      </c>
      <c r="AY759" s="196" t="s">
        <v>131</v>
      </c>
    </row>
    <row r="760" spans="2:65" s="11" customFormat="1">
      <c r="B760" s="187"/>
      <c r="D760" s="207" t="s">
        <v>141</v>
      </c>
      <c r="E760" s="196" t="s">
        <v>5</v>
      </c>
      <c r="F760" s="208" t="s">
        <v>192</v>
      </c>
      <c r="H760" s="209">
        <v>108.9</v>
      </c>
      <c r="I760" s="192"/>
      <c r="L760" s="187"/>
      <c r="M760" s="193"/>
      <c r="N760" s="194"/>
      <c r="O760" s="194"/>
      <c r="P760" s="194"/>
      <c r="Q760" s="194"/>
      <c r="R760" s="194"/>
      <c r="S760" s="194"/>
      <c r="T760" s="195"/>
      <c r="AT760" s="196" t="s">
        <v>141</v>
      </c>
      <c r="AU760" s="196" t="s">
        <v>84</v>
      </c>
      <c r="AV760" s="11" t="s">
        <v>84</v>
      </c>
      <c r="AW760" s="11" t="s">
        <v>38</v>
      </c>
      <c r="AX760" s="11" t="s">
        <v>74</v>
      </c>
      <c r="AY760" s="196" t="s">
        <v>131</v>
      </c>
    </row>
    <row r="761" spans="2:65" s="12" customFormat="1">
      <c r="B761" s="210"/>
      <c r="D761" s="188" t="s">
        <v>141</v>
      </c>
      <c r="E761" s="211" t="s">
        <v>5</v>
      </c>
      <c r="F761" s="212" t="s">
        <v>155</v>
      </c>
      <c r="H761" s="213">
        <v>321.3</v>
      </c>
      <c r="I761" s="214"/>
      <c r="L761" s="210"/>
      <c r="M761" s="215"/>
      <c r="N761" s="216"/>
      <c r="O761" s="216"/>
      <c r="P761" s="216"/>
      <c r="Q761" s="216"/>
      <c r="R761" s="216"/>
      <c r="S761" s="216"/>
      <c r="T761" s="217"/>
      <c r="AT761" s="218" t="s">
        <v>141</v>
      </c>
      <c r="AU761" s="218" t="s">
        <v>84</v>
      </c>
      <c r="AV761" s="12" t="s">
        <v>139</v>
      </c>
      <c r="AW761" s="12" t="s">
        <v>38</v>
      </c>
      <c r="AX761" s="12" t="s">
        <v>79</v>
      </c>
      <c r="AY761" s="218" t="s">
        <v>131</v>
      </c>
    </row>
    <row r="762" spans="2:65" s="1" customFormat="1" ht="22.5" customHeight="1">
      <c r="B762" s="174"/>
      <c r="C762" s="175" t="s">
        <v>797</v>
      </c>
      <c r="D762" s="175" t="s">
        <v>134</v>
      </c>
      <c r="E762" s="176" t="s">
        <v>798</v>
      </c>
      <c r="F762" s="177" t="s">
        <v>799</v>
      </c>
      <c r="G762" s="178" t="s">
        <v>151</v>
      </c>
      <c r="H762" s="179">
        <v>305.69</v>
      </c>
      <c r="I762" s="180"/>
      <c r="J762" s="181">
        <f>ROUND(I762*H762,2)</f>
        <v>0</v>
      </c>
      <c r="K762" s="177" t="s">
        <v>138</v>
      </c>
      <c r="L762" s="42"/>
      <c r="M762" s="182" t="s">
        <v>5</v>
      </c>
      <c r="N762" s="183" t="s">
        <v>45</v>
      </c>
      <c r="O762" s="43"/>
      <c r="P762" s="184">
        <f>O762*H762</f>
        <v>0</v>
      </c>
      <c r="Q762" s="184">
        <v>4.0000000000000003E-5</v>
      </c>
      <c r="R762" s="184">
        <f>Q762*H762</f>
        <v>1.2227600000000002E-2</v>
      </c>
      <c r="S762" s="184">
        <v>0</v>
      </c>
      <c r="T762" s="185">
        <f>S762*H762</f>
        <v>0</v>
      </c>
      <c r="AR762" s="24" t="s">
        <v>303</v>
      </c>
      <c r="AT762" s="24" t="s">
        <v>134</v>
      </c>
      <c r="AU762" s="24" t="s">
        <v>84</v>
      </c>
      <c r="AY762" s="24" t="s">
        <v>131</v>
      </c>
      <c r="BE762" s="186">
        <f>IF(N762="základní",J762,0)</f>
        <v>0</v>
      </c>
      <c r="BF762" s="186">
        <f>IF(N762="snížená",J762,0)</f>
        <v>0</v>
      </c>
      <c r="BG762" s="186">
        <f>IF(N762="zákl. přenesená",J762,0)</f>
        <v>0</v>
      </c>
      <c r="BH762" s="186">
        <f>IF(N762="sníž. přenesená",J762,0)</f>
        <v>0</v>
      </c>
      <c r="BI762" s="186">
        <f>IF(N762="nulová",J762,0)</f>
        <v>0</v>
      </c>
      <c r="BJ762" s="24" t="s">
        <v>79</v>
      </c>
      <c r="BK762" s="186">
        <f>ROUND(I762*H762,2)</f>
        <v>0</v>
      </c>
      <c r="BL762" s="24" t="s">
        <v>303</v>
      </c>
      <c r="BM762" s="24" t="s">
        <v>800</v>
      </c>
    </row>
    <row r="763" spans="2:65" s="11" customFormat="1">
      <c r="B763" s="187"/>
      <c r="D763" s="207" t="s">
        <v>141</v>
      </c>
      <c r="E763" s="196" t="s">
        <v>5</v>
      </c>
      <c r="F763" s="208" t="s">
        <v>172</v>
      </c>
      <c r="H763" s="209">
        <v>12.74</v>
      </c>
      <c r="I763" s="192"/>
      <c r="L763" s="187"/>
      <c r="M763" s="193"/>
      <c r="N763" s="194"/>
      <c r="O763" s="194"/>
      <c r="P763" s="194"/>
      <c r="Q763" s="194"/>
      <c r="R763" s="194"/>
      <c r="S763" s="194"/>
      <c r="T763" s="195"/>
      <c r="AT763" s="196" t="s">
        <v>141</v>
      </c>
      <c r="AU763" s="196" t="s">
        <v>84</v>
      </c>
      <c r="AV763" s="11" t="s">
        <v>84</v>
      </c>
      <c r="AW763" s="11" t="s">
        <v>38</v>
      </c>
      <c r="AX763" s="11" t="s">
        <v>74</v>
      </c>
      <c r="AY763" s="196" t="s">
        <v>131</v>
      </c>
    </row>
    <row r="764" spans="2:65" s="11" customFormat="1">
      <c r="B764" s="187"/>
      <c r="D764" s="207" t="s">
        <v>141</v>
      </c>
      <c r="E764" s="196" t="s">
        <v>5</v>
      </c>
      <c r="F764" s="208" t="s">
        <v>795</v>
      </c>
      <c r="H764" s="209">
        <v>9.2799999999999994</v>
      </c>
      <c r="I764" s="192"/>
      <c r="L764" s="187"/>
      <c r="M764" s="193"/>
      <c r="N764" s="194"/>
      <c r="O764" s="194"/>
      <c r="P764" s="194"/>
      <c r="Q764" s="194"/>
      <c r="R764" s="194"/>
      <c r="S764" s="194"/>
      <c r="T764" s="195"/>
      <c r="AT764" s="196" t="s">
        <v>141</v>
      </c>
      <c r="AU764" s="196" t="s">
        <v>84</v>
      </c>
      <c r="AV764" s="11" t="s">
        <v>84</v>
      </c>
      <c r="AW764" s="11" t="s">
        <v>38</v>
      </c>
      <c r="AX764" s="11" t="s">
        <v>74</v>
      </c>
      <c r="AY764" s="196" t="s">
        <v>131</v>
      </c>
    </row>
    <row r="765" spans="2:65" s="11" customFormat="1">
      <c r="B765" s="187"/>
      <c r="D765" s="207" t="s">
        <v>141</v>
      </c>
      <c r="E765" s="196" t="s">
        <v>5</v>
      </c>
      <c r="F765" s="208" t="s">
        <v>174</v>
      </c>
      <c r="H765" s="209">
        <v>12.86</v>
      </c>
      <c r="I765" s="192"/>
      <c r="L765" s="187"/>
      <c r="M765" s="193"/>
      <c r="N765" s="194"/>
      <c r="O765" s="194"/>
      <c r="P765" s="194"/>
      <c r="Q765" s="194"/>
      <c r="R765" s="194"/>
      <c r="S765" s="194"/>
      <c r="T765" s="195"/>
      <c r="AT765" s="196" t="s">
        <v>141</v>
      </c>
      <c r="AU765" s="196" t="s">
        <v>84</v>
      </c>
      <c r="AV765" s="11" t="s">
        <v>84</v>
      </c>
      <c r="AW765" s="11" t="s">
        <v>38</v>
      </c>
      <c r="AX765" s="11" t="s">
        <v>74</v>
      </c>
      <c r="AY765" s="196" t="s">
        <v>131</v>
      </c>
    </row>
    <row r="766" spans="2:65" s="11" customFormat="1">
      <c r="B766" s="187"/>
      <c r="D766" s="207" t="s">
        <v>141</v>
      </c>
      <c r="E766" s="196" t="s">
        <v>5</v>
      </c>
      <c r="F766" s="208" t="s">
        <v>175</v>
      </c>
      <c r="H766" s="209">
        <v>12.59</v>
      </c>
      <c r="I766" s="192"/>
      <c r="L766" s="187"/>
      <c r="M766" s="193"/>
      <c r="N766" s="194"/>
      <c r="O766" s="194"/>
      <c r="P766" s="194"/>
      <c r="Q766" s="194"/>
      <c r="R766" s="194"/>
      <c r="S766" s="194"/>
      <c r="T766" s="195"/>
      <c r="AT766" s="196" t="s">
        <v>141</v>
      </c>
      <c r="AU766" s="196" t="s">
        <v>84</v>
      </c>
      <c r="AV766" s="11" t="s">
        <v>84</v>
      </c>
      <c r="AW766" s="11" t="s">
        <v>38</v>
      </c>
      <c r="AX766" s="11" t="s">
        <v>74</v>
      </c>
      <c r="AY766" s="196" t="s">
        <v>131</v>
      </c>
    </row>
    <row r="767" spans="2:65" s="11" customFormat="1">
      <c r="B767" s="187"/>
      <c r="D767" s="207" t="s">
        <v>141</v>
      </c>
      <c r="E767" s="196" t="s">
        <v>5</v>
      </c>
      <c r="F767" s="208" t="s">
        <v>176</v>
      </c>
      <c r="H767" s="209">
        <v>12.59</v>
      </c>
      <c r="I767" s="192"/>
      <c r="L767" s="187"/>
      <c r="M767" s="193"/>
      <c r="N767" s="194"/>
      <c r="O767" s="194"/>
      <c r="P767" s="194"/>
      <c r="Q767" s="194"/>
      <c r="R767" s="194"/>
      <c r="S767" s="194"/>
      <c r="T767" s="195"/>
      <c r="AT767" s="196" t="s">
        <v>141</v>
      </c>
      <c r="AU767" s="196" t="s">
        <v>84</v>
      </c>
      <c r="AV767" s="11" t="s">
        <v>84</v>
      </c>
      <c r="AW767" s="11" t="s">
        <v>38</v>
      </c>
      <c r="AX767" s="11" t="s">
        <v>74</v>
      </c>
      <c r="AY767" s="196" t="s">
        <v>131</v>
      </c>
    </row>
    <row r="768" spans="2:65" s="11" customFormat="1">
      <c r="B768" s="187"/>
      <c r="D768" s="207" t="s">
        <v>141</v>
      </c>
      <c r="E768" s="196" t="s">
        <v>5</v>
      </c>
      <c r="F768" s="208" t="s">
        <v>177</v>
      </c>
      <c r="H768" s="209">
        <v>11.7</v>
      </c>
      <c r="I768" s="192"/>
      <c r="L768" s="187"/>
      <c r="M768" s="193"/>
      <c r="N768" s="194"/>
      <c r="O768" s="194"/>
      <c r="P768" s="194"/>
      <c r="Q768" s="194"/>
      <c r="R768" s="194"/>
      <c r="S768" s="194"/>
      <c r="T768" s="195"/>
      <c r="AT768" s="196" t="s">
        <v>141</v>
      </c>
      <c r="AU768" s="196" t="s">
        <v>84</v>
      </c>
      <c r="AV768" s="11" t="s">
        <v>84</v>
      </c>
      <c r="AW768" s="11" t="s">
        <v>38</v>
      </c>
      <c r="AX768" s="11" t="s">
        <v>74</v>
      </c>
      <c r="AY768" s="196" t="s">
        <v>131</v>
      </c>
    </row>
    <row r="769" spans="2:65" s="11" customFormat="1">
      <c r="B769" s="187"/>
      <c r="D769" s="207" t="s">
        <v>141</v>
      </c>
      <c r="E769" s="196" t="s">
        <v>5</v>
      </c>
      <c r="F769" s="208" t="s">
        <v>178</v>
      </c>
      <c r="H769" s="209">
        <v>11.32</v>
      </c>
      <c r="I769" s="192"/>
      <c r="L769" s="187"/>
      <c r="M769" s="193"/>
      <c r="N769" s="194"/>
      <c r="O769" s="194"/>
      <c r="P769" s="194"/>
      <c r="Q769" s="194"/>
      <c r="R769" s="194"/>
      <c r="S769" s="194"/>
      <c r="T769" s="195"/>
      <c r="AT769" s="196" t="s">
        <v>141</v>
      </c>
      <c r="AU769" s="196" t="s">
        <v>84</v>
      </c>
      <c r="AV769" s="11" t="s">
        <v>84</v>
      </c>
      <c r="AW769" s="11" t="s">
        <v>38</v>
      </c>
      <c r="AX769" s="11" t="s">
        <v>74</v>
      </c>
      <c r="AY769" s="196" t="s">
        <v>131</v>
      </c>
    </row>
    <row r="770" spans="2:65" s="11" customFormat="1">
      <c r="B770" s="187"/>
      <c r="D770" s="207" t="s">
        <v>141</v>
      </c>
      <c r="E770" s="196" t="s">
        <v>5</v>
      </c>
      <c r="F770" s="208" t="s">
        <v>179</v>
      </c>
      <c r="H770" s="209">
        <v>5.7</v>
      </c>
      <c r="I770" s="192"/>
      <c r="L770" s="187"/>
      <c r="M770" s="193"/>
      <c r="N770" s="194"/>
      <c r="O770" s="194"/>
      <c r="P770" s="194"/>
      <c r="Q770" s="194"/>
      <c r="R770" s="194"/>
      <c r="S770" s="194"/>
      <c r="T770" s="195"/>
      <c r="AT770" s="196" t="s">
        <v>141</v>
      </c>
      <c r="AU770" s="196" t="s">
        <v>84</v>
      </c>
      <c r="AV770" s="11" t="s">
        <v>84</v>
      </c>
      <c r="AW770" s="11" t="s">
        <v>38</v>
      </c>
      <c r="AX770" s="11" t="s">
        <v>74</v>
      </c>
      <c r="AY770" s="196" t="s">
        <v>131</v>
      </c>
    </row>
    <row r="771" spans="2:65" s="11" customFormat="1">
      <c r="B771" s="187"/>
      <c r="D771" s="207" t="s">
        <v>141</v>
      </c>
      <c r="E771" s="196" t="s">
        <v>5</v>
      </c>
      <c r="F771" s="208" t="s">
        <v>180</v>
      </c>
      <c r="H771" s="209">
        <v>8.2899999999999991</v>
      </c>
      <c r="I771" s="192"/>
      <c r="L771" s="187"/>
      <c r="M771" s="193"/>
      <c r="N771" s="194"/>
      <c r="O771" s="194"/>
      <c r="P771" s="194"/>
      <c r="Q771" s="194"/>
      <c r="R771" s="194"/>
      <c r="S771" s="194"/>
      <c r="T771" s="195"/>
      <c r="AT771" s="196" t="s">
        <v>141</v>
      </c>
      <c r="AU771" s="196" t="s">
        <v>84</v>
      </c>
      <c r="AV771" s="11" t="s">
        <v>84</v>
      </c>
      <c r="AW771" s="11" t="s">
        <v>38</v>
      </c>
      <c r="AX771" s="11" t="s">
        <v>74</v>
      </c>
      <c r="AY771" s="196" t="s">
        <v>131</v>
      </c>
    </row>
    <row r="772" spans="2:65" s="11" customFormat="1">
      <c r="B772" s="187"/>
      <c r="D772" s="207" t="s">
        <v>141</v>
      </c>
      <c r="E772" s="196" t="s">
        <v>5</v>
      </c>
      <c r="F772" s="208" t="s">
        <v>181</v>
      </c>
      <c r="H772" s="209">
        <v>11.77</v>
      </c>
      <c r="I772" s="192"/>
      <c r="L772" s="187"/>
      <c r="M772" s="193"/>
      <c r="N772" s="194"/>
      <c r="O772" s="194"/>
      <c r="P772" s="194"/>
      <c r="Q772" s="194"/>
      <c r="R772" s="194"/>
      <c r="S772" s="194"/>
      <c r="T772" s="195"/>
      <c r="AT772" s="196" t="s">
        <v>141</v>
      </c>
      <c r="AU772" s="196" t="s">
        <v>84</v>
      </c>
      <c r="AV772" s="11" t="s">
        <v>84</v>
      </c>
      <c r="AW772" s="11" t="s">
        <v>38</v>
      </c>
      <c r="AX772" s="11" t="s">
        <v>74</v>
      </c>
      <c r="AY772" s="196" t="s">
        <v>131</v>
      </c>
    </row>
    <row r="773" spans="2:65" s="11" customFormat="1">
      <c r="B773" s="187"/>
      <c r="D773" s="207" t="s">
        <v>141</v>
      </c>
      <c r="E773" s="196" t="s">
        <v>5</v>
      </c>
      <c r="F773" s="208" t="s">
        <v>182</v>
      </c>
      <c r="H773" s="209">
        <v>11.7</v>
      </c>
      <c r="I773" s="192"/>
      <c r="L773" s="187"/>
      <c r="M773" s="193"/>
      <c r="N773" s="194"/>
      <c r="O773" s="194"/>
      <c r="P773" s="194"/>
      <c r="Q773" s="194"/>
      <c r="R773" s="194"/>
      <c r="S773" s="194"/>
      <c r="T773" s="195"/>
      <c r="AT773" s="196" t="s">
        <v>141</v>
      </c>
      <c r="AU773" s="196" t="s">
        <v>84</v>
      </c>
      <c r="AV773" s="11" t="s">
        <v>84</v>
      </c>
      <c r="AW773" s="11" t="s">
        <v>38</v>
      </c>
      <c r="AX773" s="11" t="s">
        <v>74</v>
      </c>
      <c r="AY773" s="196" t="s">
        <v>131</v>
      </c>
    </row>
    <row r="774" spans="2:65" s="11" customFormat="1">
      <c r="B774" s="187"/>
      <c r="D774" s="207" t="s">
        <v>141</v>
      </c>
      <c r="E774" s="196" t="s">
        <v>5</v>
      </c>
      <c r="F774" s="208" t="s">
        <v>185</v>
      </c>
      <c r="H774" s="209">
        <v>4.55</v>
      </c>
      <c r="I774" s="192"/>
      <c r="L774" s="187"/>
      <c r="M774" s="193"/>
      <c r="N774" s="194"/>
      <c r="O774" s="194"/>
      <c r="P774" s="194"/>
      <c r="Q774" s="194"/>
      <c r="R774" s="194"/>
      <c r="S774" s="194"/>
      <c r="T774" s="195"/>
      <c r="AT774" s="196" t="s">
        <v>141</v>
      </c>
      <c r="AU774" s="196" t="s">
        <v>84</v>
      </c>
      <c r="AV774" s="11" t="s">
        <v>84</v>
      </c>
      <c r="AW774" s="11" t="s">
        <v>38</v>
      </c>
      <c r="AX774" s="11" t="s">
        <v>74</v>
      </c>
      <c r="AY774" s="196" t="s">
        <v>131</v>
      </c>
    </row>
    <row r="775" spans="2:65" s="11" customFormat="1">
      <c r="B775" s="187"/>
      <c r="D775" s="207" t="s">
        <v>141</v>
      </c>
      <c r="E775" s="196" t="s">
        <v>5</v>
      </c>
      <c r="F775" s="208" t="s">
        <v>186</v>
      </c>
      <c r="H775" s="209">
        <v>11.7</v>
      </c>
      <c r="I775" s="192"/>
      <c r="L775" s="187"/>
      <c r="M775" s="193"/>
      <c r="N775" s="194"/>
      <c r="O775" s="194"/>
      <c r="P775" s="194"/>
      <c r="Q775" s="194"/>
      <c r="R775" s="194"/>
      <c r="S775" s="194"/>
      <c r="T775" s="195"/>
      <c r="AT775" s="196" t="s">
        <v>141</v>
      </c>
      <c r="AU775" s="196" t="s">
        <v>84</v>
      </c>
      <c r="AV775" s="11" t="s">
        <v>84</v>
      </c>
      <c r="AW775" s="11" t="s">
        <v>38</v>
      </c>
      <c r="AX775" s="11" t="s">
        <v>74</v>
      </c>
      <c r="AY775" s="196" t="s">
        <v>131</v>
      </c>
    </row>
    <row r="776" spans="2:65" s="11" customFormat="1">
      <c r="B776" s="187"/>
      <c r="D776" s="207" t="s">
        <v>141</v>
      </c>
      <c r="E776" s="196" t="s">
        <v>5</v>
      </c>
      <c r="F776" s="208" t="s">
        <v>187</v>
      </c>
      <c r="H776" s="209">
        <v>12.59</v>
      </c>
      <c r="I776" s="192"/>
      <c r="L776" s="187"/>
      <c r="M776" s="193"/>
      <c r="N776" s="194"/>
      <c r="O776" s="194"/>
      <c r="P776" s="194"/>
      <c r="Q776" s="194"/>
      <c r="R776" s="194"/>
      <c r="S776" s="194"/>
      <c r="T776" s="195"/>
      <c r="AT776" s="196" t="s">
        <v>141</v>
      </c>
      <c r="AU776" s="196" t="s">
        <v>84</v>
      </c>
      <c r="AV776" s="11" t="s">
        <v>84</v>
      </c>
      <c r="AW776" s="11" t="s">
        <v>38</v>
      </c>
      <c r="AX776" s="11" t="s">
        <v>74</v>
      </c>
      <c r="AY776" s="196" t="s">
        <v>131</v>
      </c>
    </row>
    <row r="777" spans="2:65" s="11" customFormat="1">
      <c r="B777" s="187"/>
      <c r="D777" s="207" t="s">
        <v>141</v>
      </c>
      <c r="E777" s="196" t="s">
        <v>5</v>
      </c>
      <c r="F777" s="208" t="s">
        <v>188</v>
      </c>
      <c r="H777" s="209">
        <v>12.45</v>
      </c>
      <c r="I777" s="192"/>
      <c r="L777" s="187"/>
      <c r="M777" s="193"/>
      <c r="N777" s="194"/>
      <c r="O777" s="194"/>
      <c r="P777" s="194"/>
      <c r="Q777" s="194"/>
      <c r="R777" s="194"/>
      <c r="S777" s="194"/>
      <c r="T777" s="195"/>
      <c r="AT777" s="196" t="s">
        <v>141</v>
      </c>
      <c r="AU777" s="196" t="s">
        <v>84</v>
      </c>
      <c r="AV777" s="11" t="s">
        <v>84</v>
      </c>
      <c r="AW777" s="11" t="s">
        <v>38</v>
      </c>
      <c r="AX777" s="11" t="s">
        <v>74</v>
      </c>
      <c r="AY777" s="196" t="s">
        <v>131</v>
      </c>
    </row>
    <row r="778" spans="2:65" s="11" customFormat="1">
      <c r="B778" s="187"/>
      <c r="D778" s="207" t="s">
        <v>141</v>
      </c>
      <c r="E778" s="196" t="s">
        <v>5</v>
      </c>
      <c r="F778" s="208" t="s">
        <v>189</v>
      </c>
      <c r="H778" s="209">
        <v>12.86</v>
      </c>
      <c r="I778" s="192"/>
      <c r="L778" s="187"/>
      <c r="M778" s="193"/>
      <c r="N778" s="194"/>
      <c r="O778" s="194"/>
      <c r="P778" s="194"/>
      <c r="Q778" s="194"/>
      <c r="R778" s="194"/>
      <c r="S778" s="194"/>
      <c r="T778" s="195"/>
      <c r="AT778" s="196" t="s">
        <v>141</v>
      </c>
      <c r="AU778" s="196" t="s">
        <v>84</v>
      </c>
      <c r="AV778" s="11" t="s">
        <v>84</v>
      </c>
      <c r="AW778" s="11" t="s">
        <v>38</v>
      </c>
      <c r="AX778" s="11" t="s">
        <v>74</v>
      </c>
      <c r="AY778" s="196" t="s">
        <v>131</v>
      </c>
    </row>
    <row r="779" spans="2:65" s="11" customFormat="1">
      <c r="B779" s="187"/>
      <c r="D779" s="207" t="s">
        <v>141</v>
      </c>
      <c r="E779" s="196" t="s">
        <v>5</v>
      </c>
      <c r="F779" s="208" t="s">
        <v>796</v>
      </c>
      <c r="H779" s="209">
        <v>9.36</v>
      </c>
      <c r="I779" s="192"/>
      <c r="L779" s="187"/>
      <c r="M779" s="193"/>
      <c r="N779" s="194"/>
      <c r="O779" s="194"/>
      <c r="P779" s="194"/>
      <c r="Q779" s="194"/>
      <c r="R779" s="194"/>
      <c r="S779" s="194"/>
      <c r="T779" s="195"/>
      <c r="AT779" s="196" t="s">
        <v>141</v>
      </c>
      <c r="AU779" s="196" t="s">
        <v>84</v>
      </c>
      <c r="AV779" s="11" t="s">
        <v>84</v>
      </c>
      <c r="AW779" s="11" t="s">
        <v>38</v>
      </c>
      <c r="AX779" s="11" t="s">
        <v>74</v>
      </c>
      <c r="AY779" s="196" t="s">
        <v>131</v>
      </c>
    </row>
    <row r="780" spans="2:65" s="11" customFormat="1">
      <c r="B780" s="187"/>
      <c r="D780" s="207" t="s">
        <v>141</v>
      </c>
      <c r="E780" s="196" t="s">
        <v>5</v>
      </c>
      <c r="F780" s="208" t="s">
        <v>191</v>
      </c>
      <c r="H780" s="209">
        <v>12.74</v>
      </c>
      <c r="I780" s="192"/>
      <c r="L780" s="187"/>
      <c r="M780" s="193"/>
      <c r="N780" s="194"/>
      <c r="O780" s="194"/>
      <c r="P780" s="194"/>
      <c r="Q780" s="194"/>
      <c r="R780" s="194"/>
      <c r="S780" s="194"/>
      <c r="T780" s="195"/>
      <c r="AT780" s="196" t="s">
        <v>141</v>
      </c>
      <c r="AU780" s="196" t="s">
        <v>84</v>
      </c>
      <c r="AV780" s="11" t="s">
        <v>84</v>
      </c>
      <c r="AW780" s="11" t="s">
        <v>38</v>
      </c>
      <c r="AX780" s="11" t="s">
        <v>74</v>
      </c>
      <c r="AY780" s="196" t="s">
        <v>131</v>
      </c>
    </row>
    <row r="781" spans="2:65" s="11" customFormat="1">
      <c r="B781" s="187"/>
      <c r="D781" s="207" t="s">
        <v>141</v>
      </c>
      <c r="E781" s="196" t="s">
        <v>5</v>
      </c>
      <c r="F781" s="208" t="s">
        <v>192</v>
      </c>
      <c r="H781" s="209">
        <v>108.9</v>
      </c>
      <c r="I781" s="192"/>
      <c r="L781" s="187"/>
      <c r="M781" s="193"/>
      <c r="N781" s="194"/>
      <c r="O781" s="194"/>
      <c r="P781" s="194"/>
      <c r="Q781" s="194"/>
      <c r="R781" s="194"/>
      <c r="S781" s="194"/>
      <c r="T781" s="195"/>
      <c r="AT781" s="196" t="s">
        <v>141</v>
      </c>
      <c r="AU781" s="196" t="s">
        <v>84</v>
      </c>
      <c r="AV781" s="11" t="s">
        <v>84</v>
      </c>
      <c r="AW781" s="11" t="s">
        <v>38</v>
      </c>
      <c r="AX781" s="11" t="s">
        <v>74</v>
      </c>
      <c r="AY781" s="196" t="s">
        <v>131</v>
      </c>
    </row>
    <row r="782" spans="2:65" s="12" customFormat="1">
      <c r="B782" s="210"/>
      <c r="D782" s="188" t="s">
        <v>141</v>
      </c>
      <c r="E782" s="211" t="s">
        <v>5</v>
      </c>
      <c r="F782" s="212" t="s">
        <v>155</v>
      </c>
      <c r="H782" s="213">
        <v>305.69</v>
      </c>
      <c r="I782" s="214"/>
      <c r="L782" s="210"/>
      <c r="M782" s="215"/>
      <c r="N782" s="216"/>
      <c r="O782" s="216"/>
      <c r="P782" s="216"/>
      <c r="Q782" s="216"/>
      <c r="R782" s="216"/>
      <c r="S782" s="216"/>
      <c r="T782" s="217"/>
      <c r="AT782" s="218" t="s">
        <v>141</v>
      </c>
      <c r="AU782" s="218" t="s">
        <v>84</v>
      </c>
      <c r="AV782" s="12" t="s">
        <v>139</v>
      </c>
      <c r="AW782" s="12" t="s">
        <v>38</v>
      </c>
      <c r="AX782" s="12" t="s">
        <v>79</v>
      </c>
      <c r="AY782" s="218" t="s">
        <v>131</v>
      </c>
    </row>
    <row r="783" spans="2:65" s="1" customFormat="1" ht="31.5" customHeight="1">
      <c r="B783" s="174"/>
      <c r="C783" s="175" t="s">
        <v>801</v>
      </c>
      <c r="D783" s="175" t="s">
        <v>134</v>
      </c>
      <c r="E783" s="176" t="s">
        <v>802</v>
      </c>
      <c r="F783" s="177" t="s">
        <v>803</v>
      </c>
      <c r="G783" s="178" t="s">
        <v>151</v>
      </c>
      <c r="H783" s="179">
        <v>305.69</v>
      </c>
      <c r="I783" s="180"/>
      <c r="J783" s="181">
        <f>ROUND(I783*H783,2)</f>
        <v>0</v>
      </c>
      <c r="K783" s="177" t="s">
        <v>5</v>
      </c>
      <c r="L783" s="42"/>
      <c r="M783" s="182" t="s">
        <v>5</v>
      </c>
      <c r="N783" s="183" t="s">
        <v>45</v>
      </c>
      <c r="O783" s="43"/>
      <c r="P783" s="184">
        <f>O783*H783</f>
        <v>0</v>
      </c>
      <c r="Q783" s="184">
        <v>4.8000000000000001E-4</v>
      </c>
      <c r="R783" s="184">
        <f>Q783*H783</f>
        <v>0.14673120000000001</v>
      </c>
      <c r="S783" s="184">
        <v>0</v>
      </c>
      <c r="T783" s="185">
        <f>S783*H783</f>
        <v>0</v>
      </c>
      <c r="AR783" s="24" t="s">
        <v>303</v>
      </c>
      <c r="AT783" s="24" t="s">
        <v>134</v>
      </c>
      <c r="AU783" s="24" t="s">
        <v>84</v>
      </c>
      <c r="AY783" s="24" t="s">
        <v>131</v>
      </c>
      <c r="BE783" s="186">
        <f>IF(N783="základní",J783,0)</f>
        <v>0</v>
      </c>
      <c r="BF783" s="186">
        <f>IF(N783="snížená",J783,0)</f>
        <v>0</v>
      </c>
      <c r="BG783" s="186">
        <f>IF(N783="zákl. přenesená",J783,0)</f>
        <v>0</v>
      </c>
      <c r="BH783" s="186">
        <f>IF(N783="sníž. přenesená",J783,0)</f>
        <v>0</v>
      </c>
      <c r="BI783" s="186">
        <f>IF(N783="nulová",J783,0)</f>
        <v>0</v>
      </c>
      <c r="BJ783" s="24" t="s">
        <v>79</v>
      </c>
      <c r="BK783" s="186">
        <f>ROUND(I783*H783,2)</f>
        <v>0</v>
      </c>
      <c r="BL783" s="24" t="s">
        <v>303</v>
      </c>
      <c r="BM783" s="24" t="s">
        <v>804</v>
      </c>
    </row>
    <row r="784" spans="2:65" s="11" customFormat="1">
      <c r="B784" s="187"/>
      <c r="D784" s="207" t="s">
        <v>141</v>
      </c>
      <c r="E784" s="196" t="s">
        <v>5</v>
      </c>
      <c r="F784" s="208" t="s">
        <v>172</v>
      </c>
      <c r="H784" s="209">
        <v>12.74</v>
      </c>
      <c r="I784" s="192"/>
      <c r="L784" s="187"/>
      <c r="M784" s="193"/>
      <c r="N784" s="194"/>
      <c r="O784" s="194"/>
      <c r="P784" s="194"/>
      <c r="Q784" s="194"/>
      <c r="R784" s="194"/>
      <c r="S784" s="194"/>
      <c r="T784" s="195"/>
      <c r="AT784" s="196" t="s">
        <v>141</v>
      </c>
      <c r="AU784" s="196" t="s">
        <v>84</v>
      </c>
      <c r="AV784" s="11" t="s">
        <v>84</v>
      </c>
      <c r="AW784" s="11" t="s">
        <v>38</v>
      </c>
      <c r="AX784" s="11" t="s">
        <v>74</v>
      </c>
      <c r="AY784" s="196" t="s">
        <v>131</v>
      </c>
    </row>
    <row r="785" spans="2:51" s="11" customFormat="1">
      <c r="B785" s="187"/>
      <c r="D785" s="207" t="s">
        <v>141</v>
      </c>
      <c r="E785" s="196" t="s">
        <v>5</v>
      </c>
      <c r="F785" s="208" t="s">
        <v>795</v>
      </c>
      <c r="H785" s="209">
        <v>9.2799999999999994</v>
      </c>
      <c r="I785" s="192"/>
      <c r="L785" s="187"/>
      <c r="M785" s="193"/>
      <c r="N785" s="194"/>
      <c r="O785" s="194"/>
      <c r="P785" s="194"/>
      <c r="Q785" s="194"/>
      <c r="R785" s="194"/>
      <c r="S785" s="194"/>
      <c r="T785" s="195"/>
      <c r="AT785" s="196" t="s">
        <v>141</v>
      </c>
      <c r="AU785" s="196" t="s">
        <v>84</v>
      </c>
      <c r="AV785" s="11" t="s">
        <v>84</v>
      </c>
      <c r="AW785" s="11" t="s">
        <v>38</v>
      </c>
      <c r="AX785" s="11" t="s">
        <v>74</v>
      </c>
      <c r="AY785" s="196" t="s">
        <v>131</v>
      </c>
    </row>
    <row r="786" spans="2:51" s="11" customFormat="1">
      <c r="B786" s="187"/>
      <c r="D786" s="207" t="s">
        <v>141</v>
      </c>
      <c r="E786" s="196" t="s">
        <v>5</v>
      </c>
      <c r="F786" s="208" t="s">
        <v>174</v>
      </c>
      <c r="H786" s="209">
        <v>12.86</v>
      </c>
      <c r="I786" s="192"/>
      <c r="L786" s="187"/>
      <c r="M786" s="193"/>
      <c r="N786" s="194"/>
      <c r="O786" s="194"/>
      <c r="P786" s="194"/>
      <c r="Q786" s="194"/>
      <c r="R786" s="194"/>
      <c r="S786" s="194"/>
      <c r="T786" s="195"/>
      <c r="AT786" s="196" t="s">
        <v>141</v>
      </c>
      <c r="AU786" s="196" t="s">
        <v>84</v>
      </c>
      <c r="AV786" s="11" t="s">
        <v>84</v>
      </c>
      <c r="AW786" s="11" t="s">
        <v>38</v>
      </c>
      <c r="AX786" s="11" t="s">
        <v>74</v>
      </c>
      <c r="AY786" s="196" t="s">
        <v>131</v>
      </c>
    </row>
    <row r="787" spans="2:51" s="11" customFormat="1">
      <c r="B787" s="187"/>
      <c r="D787" s="207" t="s">
        <v>141</v>
      </c>
      <c r="E787" s="196" t="s">
        <v>5</v>
      </c>
      <c r="F787" s="208" t="s">
        <v>175</v>
      </c>
      <c r="H787" s="209">
        <v>12.59</v>
      </c>
      <c r="I787" s="192"/>
      <c r="L787" s="187"/>
      <c r="M787" s="193"/>
      <c r="N787" s="194"/>
      <c r="O787" s="194"/>
      <c r="P787" s="194"/>
      <c r="Q787" s="194"/>
      <c r="R787" s="194"/>
      <c r="S787" s="194"/>
      <c r="T787" s="195"/>
      <c r="AT787" s="196" t="s">
        <v>141</v>
      </c>
      <c r="AU787" s="196" t="s">
        <v>84</v>
      </c>
      <c r="AV787" s="11" t="s">
        <v>84</v>
      </c>
      <c r="AW787" s="11" t="s">
        <v>38</v>
      </c>
      <c r="AX787" s="11" t="s">
        <v>74</v>
      </c>
      <c r="AY787" s="196" t="s">
        <v>131</v>
      </c>
    </row>
    <row r="788" spans="2:51" s="11" customFormat="1">
      <c r="B788" s="187"/>
      <c r="D788" s="207" t="s">
        <v>141</v>
      </c>
      <c r="E788" s="196" t="s">
        <v>5</v>
      </c>
      <c r="F788" s="208" t="s">
        <v>176</v>
      </c>
      <c r="H788" s="209">
        <v>12.59</v>
      </c>
      <c r="I788" s="192"/>
      <c r="L788" s="187"/>
      <c r="M788" s="193"/>
      <c r="N788" s="194"/>
      <c r="O788" s="194"/>
      <c r="P788" s="194"/>
      <c r="Q788" s="194"/>
      <c r="R788" s="194"/>
      <c r="S788" s="194"/>
      <c r="T788" s="195"/>
      <c r="AT788" s="196" t="s">
        <v>141</v>
      </c>
      <c r="AU788" s="196" t="s">
        <v>84</v>
      </c>
      <c r="AV788" s="11" t="s">
        <v>84</v>
      </c>
      <c r="AW788" s="11" t="s">
        <v>38</v>
      </c>
      <c r="AX788" s="11" t="s">
        <v>74</v>
      </c>
      <c r="AY788" s="196" t="s">
        <v>131</v>
      </c>
    </row>
    <row r="789" spans="2:51" s="11" customFormat="1">
      <c r="B789" s="187"/>
      <c r="D789" s="207" t="s">
        <v>141</v>
      </c>
      <c r="E789" s="196" t="s">
        <v>5</v>
      </c>
      <c r="F789" s="208" t="s">
        <v>177</v>
      </c>
      <c r="H789" s="209">
        <v>11.7</v>
      </c>
      <c r="I789" s="192"/>
      <c r="L789" s="187"/>
      <c r="M789" s="193"/>
      <c r="N789" s="194"/>
      <c r="O789" s="194"/>
      <c r="P789" s="194"/>
      <c r="Q789" s="194"/>
      <c r="R789" s="194"/>
      <c r="S789" s="194"/>
      <c r="T789" s="195"/>
      <c r="AT789" s="196" t="s">
        <v>141</v>
      </c>
      <c r="AU789" s="196" t="s">
        <v>84</v>
      </c>
      <c r="AV789" s="11" t="s">
        <v>84</v>
      </c>
      <c r="AW789" s="11" t="s">
        <v>38</v>
      </c>
      <c r="AX789" s="11" t="s">
        <v>74</v>
      </c>
      <c r="AY789" s="196" t="s">
        <v>131</v>
      </c>
    </row>
    <row r="790" spans="2:51" s="11" customFormat="1">
      <c r="B790" s="187"/>
      <c r="D790" s="207" t="s">
        <v>141</v>
      </c>
      <c r="E790" s="196" t="s">
        <v>5</v>
      </c>
      <c r="F790" s="208" t="s">
        <v>178</v>
      </c>
      <c r="H790" s="209">
        <v>11.32</v>
      </c>
      <c r="I790" s="192"/>
      <c r="L790" s="187"/>
      <c r="M790" s="193"/>
      <c r="N790" s="194"/>
      <c r="O790" s="194"/>
      <c r="P790" s="194"/>
      <c r="Q790" s="194"/>
      <c r="R790" s="194"/>
      <c r="S790" s="194"/>
      <c r="T790" s="195"/>
      <c r="AT790" s="196" t="s">
        <v>141</v>
      </c>
      <c r="AU790" s="196" t="s">
        <v>84</v>
      </c>
      <c r="AV790" s="11" t="s">
        <v>84</v>
      </c>
      <c r="AW790" s="11" t="s">
        <v>38</v>
      </c>
      <c r="AX790" s="11" t="s">
        <v>74</v>
      </c>
      <c r="AY790" s="196" t="s">
        <v>131</v>
      </c>
    </row>
    <row r="791" spans="2:51" s="11" customFormat="1">
      <c r="B791" s="187"/>
      <c r="D791" s="207" t="s">
        <v>141</v>
      </c>
      <c r="E791" s="196" t="s">
        <v>5</v>
      </c>
      <c r="F791" s="208" t="s">
        <v>179</v>
      </c>
      <c r="H791" s="209">
        <v>5.7</v>
      </c>
      <c r="I791" s="192"/>
      <c r="L791" s="187"/>
      <c r="M791" s="193"/>
      <c r="N791" s="194"/>
      <c r="O791" s="194"/>
      <c r="P791" s="194"/>
      <c r="Q791" s="194"/>
      <c r="R791" s="194"/>
      <c r="S791" s="194"/>
      <c r="T791" s="195"/>
      <c r="AT791" s="196" t="s">
        <v>141</v>
      </c>
      <c r="AU791" s="196" t="s">
        <v>84</v>
      </c>
      <c r="AV791" s="11" t="s">
        <v>84</v>
      </c>
      <c r="AW791" s="11" t="s">
        <v>38</v>
      </c>
      <c r="AX791" s="11" t="s">
        <v>74</v>
      </c>
      <c r="AY791" s="196" t="s">
        <v>131</v>
      </c>
    </row>
    <row r="792" spans="2:51" s="11" customFormat="1">
      <c r="B792" s="187"/>
      <c r="D792" s="207" t="s">
        <v>141</v>
      </c>
      <c r="E792" s="196" t="s">
        <v>5</v>
      </c>
      <c r="F792" s="208" t="s">
        <v>180</v>
      </c>
      <c r="H792" s="209">
        <v>8.2899999999999991</v>
      </c>
      <c r="I792" s="192"/>
      <c r="L792" s="187"/>
      <c r="M792" s="193"/>
      <c r="N792" s="194"/>
      <c r="O792" s="194"/>
      <c r="P792" s="194"/>
      <c r="Q792" s="194"/>
      <c r="R792" s="194"/>
      <c r="S792" s="194"/>
      <c r="T792" s="195"/>
      <c r="AT792" s="196" t="s">
        <v>141</v>
      </c>
      <c r="AU792" s="196" t="s">
        <v>84</v>
      </c>
      <c r="AV792" s="11" t="s">
        <v>84</v>
      </c>
      <c r="AW792" s="11" t="s">
        <v>38</v>
      </c>
      <c r="AX792" s="11" t="s">
        <v>74</v>
      </c>
      <c r="AY792" s="196" t="s">
        <v>131</v>
      </c>
    </row>
    <row r="793" spans="2:51" s="11" customFormat="1">
      <c r="B793" s="187"/>
      <c r="D793" s="207" t="s">
        <v>141</v>
      </c>
      <c r="E793" s="196" t="s">
        <v>5</v>
      </c>
      <c r="F793" s="208" t="s">
        <v>181</v>
      </c>
      <c r="H793" s="209">
        <v>11.77</v>
      </c>
      <c r="I793" s="192"/>
      <c r="L793" s="187"/>
      <c r="M793" s="193"/>
      <c r="N793" s="194"/>
      <c r="O793" s="194"/>
      <c r="P793" s="194"/>
      <c r="Q793" s="194"/>
      <c r="R793" s="194"/>
      <c r="S793" s="194"/>
      <c r="T793" s="195"/>
      <c r="AT793" s="196" t="s">
        <v>141</v>
      </c>
      <c r="AU793" s="196" t="s">
        <v>84</v>
      </c>
      <c r="AV793" s="11" t="s">
        <v>84</v>
      </c>
      <c r="AW793" s="11" t="s">
        <v>38</v>
      </c>
      <c r="AX793" s="11" t="s">
        <v>74</v>
      </c>
      <c r="AY793" s="196" t="s">
        <v>131</v>
      </c>
    </row>
    <row r="794" spans="2:51" s="11" customFormat="1">
      <c r="B794" s="187"/>
      <c r="D794" s="207" t="s">
        <v>141</v>
      </c>
      <c r="E794" s="196" t="s">
        <v>5</v>
      </c>
      <c r="F794" s="208" t="s">
        <v>182</v>
      </c>
      <c r="H794" s="209">
        <v>11.7</v>
      </c>
      <c r="I794" s="192"/>
      <c r="L794" s="187"/>
      <c r="M794" s="193"/>
      <c r="N794" s="194"/>
      <c r="O794" s="194"/>
      <c r="P794" s="194"/>
      <c r="Q794" s="194"/>
      <c r="R794" s="194"/>
      <c r="S794" s="194"/>
      <c r="T794" s="195"/>
      <c r="AT794" s="196" t="s">
        <v>141</v>
      </c>
      <c r="AU794" s="196" t="s">
        <v>84</v>
      </c>
      <c r="AV794" s="11" t="s">
        <v>84</v>
      </c>
      <c r="AW794" s="11" t="s">
        <v>38</v>
      </c>
      <c r="AX794" s="11" t="s">
        <v>74</v>
      </c>
      <c r="AY794" s="196" t="s">
        <v>131</v>
      </c>
    </row>
    <row r="795" spans="2:51" s="11" customFormat="1">
      <c r="B795" s="187"/>
      <c r="D795" s="207" t="s">
        <v>141</v>
      </c>
      <c r="E795" s="196" t="s">
        <v>5</v>
      </c>
      <c r="F795" s="208" t="s">
        <v>185</v>
      </c>
      <c r="H795" s="209">
        <v>4.55</v>
      </c>
      <c r="I795" s="192"/>
      <c r="L795" s="187"/>
      <c r="M795" s="193"/>
      <c r="N795" s="194"/>
      <c r="O795" s="194"/>
      <c r="P795" s="194"/>
      <c r="Q795" s="194"/>
      <c r="R795" s="194"/>
      <c r="S795" s="194"/>
      <c r="T795" s="195"/>
      <c r="AT795" s="196" t="s">
        <v>141</v>
      </c>
      <c r="AU795" s="196" t="s">
        <v>84</v>
      </c>
      <c r="AV795" s="11" t="s">
        <v>84</v>
      </c>
      <c r="AW795" s="11" t="s">
        <v>38</v>
      </c>
      <c r="AX795" s="11" t="s">
        <v>74</v>
      </c>
      <c r="AY795" s="196" t="s">
        <v>131</v>
      </c>
    </row>
    <row r="796" spans="2:51" s="11" customFormat="1">
      <c r="B796" s="187"/>
      <c r="D796" s="207" t="s">
        <v>141</v>
      </c>
      <c r="E796" s="196" t="s">
        <v>5</v>
      </c>
      <c r="F796" s="208" t="s">
        <v>186</v>
      </c>
      <c r="H796" s="209">
        <v>11.7</v>
      </c>
      <c r="I796" s="192"/>
      <c r="L796" s="187"/>
      <c r="M796" s="193"/>
      <c r="N796" s="194"/>
      <c r="O796" s="194"/>
      <c r="P796" s="194"/>
      <c r="Q796" s="194"/>
      <c r="R796" s="194"/>
      <c r="S796" s="194"/>
      <c r="T796" s="195"/>
      <c r="AT796" s="196" t="s">
        <v>141</v>
      </c>
      <c r="AU796" s="196" t="s">
        <v>84</v>
      </c>
      <c r="AV796" s="11" t="s">
        <v>84</v>
      </c>
      <c r="AW796" s="11" t="s">
        <v>38</v>
      </c>
      <c r="AX796" s="11" t="s">
        <v>74</v>
      </c>
      <c r="AY796" s="196" t="s">
        <v>131</v>
      </c>
    </row>
    <row r="797" spans="2:51" s="11" customFormat="1">
      <c r="B797" s="187"/>
      <c r="D797" s="207" t="s">
        <v>141</v>
      </c>
      <c r="E797" s="196" t="s">
        <v>5</v>
      </c>
      <c r="F797" s="208" t="s">
        <v>187</v>
      </c>
      <c r="H797" s="209">
        <v>12.59</v>
      </c>
      <c r="I797" s="192"/>
      <c r="L797" s="187"/>
      <c r="M797" s="193"/>
      <c r="N797" s="194"/>
      <c r="O797" s="194"/>
      <c r="P797" s="194"/>
      <c r="Q797" s="194"/>
      <c r="R797" s="194"/>
      <c r="S797" s="194"/>
      <c r="T797" s="195"/>
      <c r="AT797" s="196" t="s">
        <v>141</v>
      </c>
      <c r="AU797" s="196" t="s">
        <v>84</v>
      </c>
      <c r="AV797" s="11" t="s">
        <v>84</v>
      </c>
      <c r="AW797" s="11" t="s">
        <v>38</v>
      </c>
      <c r="AX797" s="11" t="s">
        <v>74</v>
      </c>
      <c r="AY797" s="196" t="s">
        <v>131</v>
      </c>
    </row>
    <row r="798" spans="2:51" s="11" customFormat="1">
      <c r="B798" s="187"/>
      <c r="D798" s="207" t="s">
        <v>141</v>
      </c>
      <c r="E798" s="196" t="s">
        <v>5</v>
      </c>
      <c r="F798" s="208" t="s">
        <v>188</v>
      </c>
      <c r="H798" s="209">
        <v>12.45</v>
      </c>
      <c r="I798" s="192"/>
      <c r="L798" s="187"/>
      <c r="M798" s="193"/>
      <c r="N798" s="194"/>
      <c r="O798" s="194"/>
      <c r="P798" s="194"/>
      <c r="Q798" s="194"/>
      <c r="R798" s="194"/>
      <c r="S798" s="194"/>
      <c r="T798" s="195"/>
      <c r="AT798" s="196" t="s">
        <v>141</v>
      </c>
      <c r="AU798" s="196" t="s">
        <v>84</v>
      </c>
      <c r="AV798" s="11" t="s">
        <v>84</v>
      </c>
      <c r="AW798" s="11" t="s">
        <v>38</v>
      </c>
      <c r="AX798" s="11" t="s">
        <v>74</v>
      </c>
      <c r="AY798" s="196" t="s">
        <v>131</v>
      </c>
    </row>
    <row r="799" spans="2:51" s="11" customFormat="1">
      <c r="B799" s="187"/>
      <c r="D799" s="207" t="s">
        <v>141</v>
      </c>
      <c r="E799" s="196" t="s">
        <v>5</v>
      </c>
      <c r="F799" s="208" t="s">
        <v>189</v>
      </c>
      <c r="H799" s="209">
        <v>12.86</v>
      </c>
      <c r="I799" s="192"/>
      <c r="L799" s="187"/>
      <c r="M799" s="193"/>
      <c r="N799" s="194"/>
      <c r="O799" s="194"/>
      <c r="P799" s="194"/>
      <c r="Q799" s="194"/>
      <c r="R799" s="194"/>
      <c r="S799" s="194"/>
      <c r="T799" s="195"/>
      <c r="AT799" s="196" t="s">
        <v>141</v>
      </c>
      <c r="AU799" s="196" t="s">
        <v>84</v>
      </c>
      <c r="AV799" s="11" t="s">
        <v>84</v>
      </c>
      <c r="AW799" s="11" t="s">
        <v>38</v>
      </c>
      <c r="AX799" s="11" t="s">
        <v>74</v>
      </c>
      <c r="AY799" s="196" t="s">
        <v>131</v>
      </c>
    </row>
    <row r="800" spans="2:51" s="11" customFormat="1">
      <c r="B800" s="187"/>
      <c r="D800" s="207" t="s">
        <v>141</v>
      </c>
      <c r="E800" s="196" t="s">
        <v>5</v>
      </c>
      <c r="F800" s="208" t="s">
        <v>796</v>
      </c>
      <c r="H800" s="209">
        <v>9.36</v>
      </c>
      <c r="I800" s="192"/>
      <c r="L800" s="187"/>
      <c r="M800" s="193"/>
      <c r="N800" s="194"/>
      <c r="O800" s="194"/>
      <c r="P800" s="194"/>
      <c r="Q800" s="194"/>
      <c r="R800" s="194"/>
      <c r="S800" s="194"/>
      <c r="T800" s="195"/>
      <c r="AT800" s="196" t="s">
        <v>141</v>
      </c>
      <c r="AU800" s="196" t="s">
        <v>84</v>
      </c>
      <c r="AV800" s="11" t="s">
        <v>84</v>
      </c>
      <c r="AW800" s="11" t="s">
        <v>38</v>
      </c>
      <c r="AX800" s="11" t="s">
        <v>74</v>
      </c>
      <c r="AY800" s="196" t="s">
        <v>131</v>
      </c>
    </row>
    <row r="801" spans="2:65" s="11" customFormat="1">
      <c r="B801" s="187"/>
      <c r="D801" s="207" t="s">
        <v>141</v>
      </c>
      <c r="E801" s="196" t="s">
        <v>5</v>
      </c>
      <c r="F801" s="208" t="s">
        <v>191</v>
      </c>
      <c r="H801" s="209">
        <v>12.74</v>
      </c>
      <c r="I801" s="192"/>
      <c r="L801" s="187"/>
      <c r="M801" s="193"/>
      <c r="N801" s="194"/>
      <c r="O801" s="194"/>
      <c r="P801" s="194"/>
      <c r="Q801" s="194"/>
      <c r="R801" s="194"/>
      <c r="S801" s="194"/>
      <c r="T801" s="195"/>
      <c r="AT801" s="196" t="s">
        <v>141</v>
      </c>
      <c r="AU801" s="196" t="s">
        <v>84</v>
      </c>
      <c r="AV801" s="11" t="s">
        <v>84</v>
      </c>
      <c r="AW801" s="11" t="s">
        <v>38</v>
      </c>
      <c r="AX801" s="11" t="s">
        <v>74</v>
      </c>
      <c r="AY801" s="196" t="s">
        <v>131</v>
      </c>
    </row>
    <row r="802" spans="2:65" s="11" customFormat="1">
      <c r="B802" s="187"/>
      <c r="D802" s="207" t="s">
        <v>141</v>
      </c>
      <c r="E802" s="196" t="s">
        <v>5</v>
      </c>
      <c r="F802" s="208" t="s">
        <v>192</v>
      </c>
      <c r="H802" s="209">
        <v>108.9</v>
      </c>
      <c r="I802" s="192"/>
      <c r="L802" s="187"/>
      <c r="M802" s="193"/>
      <c r="N802" s="194"/>
      <c r="O802" s="194"/>
      <c r="P802" s="194"/>
      <c r="Q802" s="194"/>
      <c r="R802" s="194"/>
      <c r="S802" s="194"/>
      <c r="T802" s="195"/>
      <c r="AT802" s="196" t="s">
        <v>141</v>
      </c>
      <c r="AU802" s="196" t="s">
        <v>84</v>
      </c>
      <c r="AV802" s="11" t="s">
        <v>84</v>
      </c>
      <c r="AW802" s="11" t="s">
        <v>38</v>
      </c>
      <c r="AX802" s="11" t="s">
        <v>74</v>
      </c>
      <c r="AY802" s="196" t="s">
        <v>131</v>
      </c>
    </row>
    <row r="803" spans="2:65" s="12" customFormat="1">
      <c r="B803" s="210"/>
      <c r="D803" s="188" t="s">
        <v>141</v>
      </c>
      <c r="E803" s="211" t="s">
        <v>5</v>
      </c>
      <c r="F803" s="212" t="s">
        <v>155</v>
      </c>
      <c r="H803" s="213">
        <v>305.69</v>
      </c>
      <c r="I803" s="214"/>
      <c r="L803" s="210"/>
      <c r="M803" s="215"/>
      <c r="N803" s="216"/>
      <c r="O803" s="216"/>
      <c r="P803" s="216"/>
      <c r="Q803" s="216"/>
      <c r="R803" s="216"/>
      <c r="S803" s="216"/>
      <c r="T803" s="217"/>
      <c r="AT803" s="218" t="s">
        <v>141</v>
      </c>
      <c r="AU803" s="218" t="s">
        <v>84</v>
      </c>
      <c r="AV803" s="12" t="s">
        <v>139</v>
      </c>
      <c r="AW803" s="12" t="s">
        <v>38</v>
      </c>
      <c r="AX803" s="12" t="s">
        <v>79</v>
      </c>
      <c r="AY803" s="218" t="s">
        <v>131</v>
      </c>
    </row>
    <row r="804" spans="2:65" s="1" customFormat="1" ht="22.5" customHeight="1">
      <c r="B804" s="174"/>
      <c r="C804" s="175" t="s">
        <v>805</v>
      </c>
      <c r="D804" s="175" t="s">
        <v>134</v>
      </c>
      <c r="E804" s="176" t="s">
        <v>806</v>
      </c>
      <c r="F804" s="177" t="s">
        <v>807</v>
      </c>
      <c r="G804" s="178" t="s">
        <v>151</v>
      </c>
      <c r="H804" s="179">
        <v>15.61</v>
      </c>
      <c r="I804" s="180"/>
      <c r="J804" s="181">
        <f>ROUND(I804*H804,2)</f>
        <v>0</v>
      </c>
      <c r="K804" s="177" t="s">
        <v>138</v>
      </c>
      <c r="L804" s="42"/>
      <c r="M804" s="182" t="s">
        <v>5</v>
      </c>
      <c r="N804" s="183" t="s">
        <v>45</v>
      </c>
      <c r="O804" s="43"/>
      <c r="P804" s="184">
        <f>O804*H804</f>
        <v>0</v>
      </c>
      <c r="Q804" s="184">
        <v>4.7999999999999996E-3</v>
      </c>
      <c r="R804" s="184">
        <f>Q804*H804</f>
        <v>7.4927999999999995E-2</v>
      </c>
      <c r="S804" s="184">
        <v>0</v>
      </c>
      <c r="T804" s="185">
        <f>S804*H804</f>
        <v>0</v>
      </c>
      <c r="AR804" s="24" t="s">
        <v>303</v>
      </c>
      <c r="AT804" s="24" t="s">
        <v>134</v>
      </c>
      <c r="AU804" s="24" t="s">
        <v>84</v>
      </c>
      <c r="AY804" s="24" t="s">
        <v>131</v>
      </c>
      <c r="BE804" s="186">
        <f>IF(N804="základní",J804,0)</f>
        <v>0</v>
      </c>
      <c r="BF804" s="186">
        <f>IF(N804="snížená",J804,0)</f>
        <v>0</v>
      </c>
      <c r="BG804" s="186">
        <f>IF(N804="zákl. přenesená",J804,0)</f>
        <v>0</v>
      </c>
      <c r="BH804" s="186">
        <f>IF(N804="sníž. přenesená",J804,0)</f>
        <v>0</v>
      </c>
      <c r="BI804" s="186">
        <f>IF(N804="nulová",J804,0)</f>
        <v>0</v>
      </c>
      <c r="BJ804" s="24" t="s">
        <v>79</v>
      </c>
      <c r="BK804" s="186">
        <f>ROUND(I804*H804,2)</f>
        <v>0</v>
      </c>
      <c r="BL804" s="24" t="s">
        <v>303</v>
      </c>
      <c r="BM804" s="24" t="s">
        <v>808</v>
      </c>
    </row>
    <row r="805" spans="2:65" s="11" customFormat="1">
      <c r="B805" s="187"/>
      <c r="D805" s="188" t="s">
        <v>141</v>
      </c>
      <c r="E805" s="189" t="s">
        <v>5</v>
      </c>
      <c r="F805" s="190" t="s">
        <v>809</v>
      </c>
      <c r="H805" s="191">
        <v>15.61</v>
      </c>
      <c r="I805" s="192"/>
      <c r="L805" s="187"/>
      <c r="M805" s="193"/>
      <c r="N805" s="194"/>
      <c r="O805" s="194"/>
      <c r="P805" s="194"/>
      <c r="Q805" s="194"/>
      <c r="R805" s="194"/>
      <c r="S805" s="194"/>
      <c r="T805" s="195"/>
      <c r="AT805" s="196" t="s">
        <v>141</v>
      </c>
      <c r="AU805" s="196" t="s">
        <v>84</v>
      </c>
      <c r="AV805" s="11" t="s">
        <v>84</v>
      </c>
      <c r="AW805" s="11" t="s">
        <v>38</v>
      </c>
      <c r="AX805" s="11" t="s">
        <v>79</v>
      </c>
      <c r="AY805" s="196" t="s">
        <v>131</v>
      </c>
    </row>
    <row r="806" spans="2:65" s="1" customFormat="1" ht="31.5" customHeight="1">
      <c r="B806" s="174"/>
      <c r="C806" s="175" t="s">
        <v>810</v>
      </c>
      <c r="D806" s="175" t="s">
        <v>134</v>
      </c>
      <c r="E806" s="176" t="s">
        <v>811</v>
      </c>
      <c r="F806" s="177" t="s">
        <v>812</v>
      </c>
      <c r="G806" s="178" t="s">
        <v>151</v>
      </c>
      <c r="H806" s="179">
        <v>109.27</v>
      </c>
      <c r="I806" s="180"/>
      <c r="J806" s="181">
        <f>ROUND(I806*H806,2)</f>
        <v>0</v>
      </c>
      <c r="K806" s="177" t="s">
        <v>138</v>
      </c>
      <c r="L806" s="42"/>
      <c r="M806" s="182" t="s">
        <v>5</v>
      </c>
      <c r="N806" s="183" t="s">
        <v>45</v>
      </c>
      <c r="O806" s="43"/>
      <c r="P806" s="184">
        <f>O806*H806</f>
        <v>0</v>
      </c>
      <c r="Q806" s="184">
        <v>1.6000000000000001E-3</v>
      </c>
      <c r="R806" s="184">
        <f>Q806*H806</f>
        <v>0.17483200000000002</v>
      </c>
      <c r="S806" s="184">
        <v>0</v>
      </c>
      <c r="T806" s="185">
        <f>S806*H806</f>
        <v>0</v>
      </c>
      <c r="AR806" s="24" t="s">
        <v>303</v>
      </c>
      <c r="AT806" s="24" t="s">
        <v>134</v>
      </c>
      <c r="AU806" s="24" t="s">
        <v>84</v>
      </c>
      <c r="AY806" s="24" t="s">
        <v>131</v>
      </c>
      <c r="BE806" s="186">
        <f>IF(N806="základní",J806,0)</f>
        <v>0</v>
      </c>
      <c r="BF806" s="186">
        <f>IF(N806="snížená",J806,0)</f>
        <v>0</v>
      </c>
      <c r="BG806" s="186">
        <f>IF(N806="zákl. přenesená",J806,0)</f>
        <v>0</v>
      </c>
      <c r="BH806" s="186">
        <f>IF(N806="sníž. přenesená",J806,0)</f>
        <v>0</v>
      </c>
      <c r="BI806" s="186">
        <f>IF(N806="nulová",J806,0)</f>
        <v>0</v>
      </c>
      <c r="BJ806" s="24" t="s">
        <v>79</v>
      </c>
      <c r="BK806" s="186">
        <f>ROUND(I806*H806,2)</f>
        <v>0</v>
      </c>
      <c r="BL806" s="24" t="s">
        <v>303</v>
      </c>
      <c r="BM806" s="24" t="s">
        <v>813</v>
      </c>
    </row>
    <row r="807" spans="2:65" s="11" customFormat="1">
      <c r="B807" s="187"/>
      <c r="D807" s="188" t="s">
        <v>141</v>
      </c>
      <c r="E807" s="189" t="s">
        <v>5</v>
      </c>
      <c r="F807" s="190" t="s">
        <v>814</v>
      </c>
      <c r="H807" s="191">
        <v>109.27</v>
      </c>
      <c r="I807" s="192"/>
      <c r="L807" s="187"/>
      <c r="M807" s="193"/>
      <c r="N807" s="194"/>
      <c r="O807" s="194"/>
      <c r="P807" s="194"/>
      <c r="Q807" s="194"/>
      <c r="R807" s="194"/>
      <c r="S807" s="194"/>
      <c r="T807" s="195"/>
      <c r="AT807" s="196" t="s">
        <v>141</v>
      </c>
      <c r="AU807" s="196" t="s">
        <v>84</v>
      </c>
      <c r="AV807" s="11" t="s">
        <v>84</v>
      </c>
      <c r="AW807" s="11" t="s">
        <v>38</v>
      </c>
      <c r="AX807" s="11" t="s">
        <v>79</v>
      </c>
      <c r="AY807" s="196" t="s">
        <v>131</v>
      </c>
    </row>
    <row r="808" spans="2:65" s="1" customFormat="1" ht="22.5" customHeight="1">
      <c r="B808" s="174"/>
      <c r="C808" s="175" t="s">
        <v>815</v>
      </c>
      <c r="D808" s="175" t="s">
        <v>134</v>
      </c>
      <c r="E808" s="176" t="s">
        <v>816</v>
      </c>
      <c r="F808" s="177" t="s">
        <v>817</v>
      </c>
      <c r="G808" s="178" t="s">
        <v>151</v>
      </c>
      <c r="H808" s="179">
        <v>321.3</v>
      </c>
      <c r="I808" s="180"/>
      <c r="J808" s="181">
        <f>ROUND(I808*H808,2)</f>
        <v>0</v>
      </c>
      <c r="K808" s="177" t="s">
        <v>138</v>
      </c>
      <c r="L808" s="42"/>
      <c r="M808" s="182" t="s">
        <v>5</v>
      </c>
      <c r="N808" s="183" t="s">
        <v>45</v>
      </c>
      <c r="O808" s="43"/>
      <c r="P808" s="184">
        <f>O808*H808</f>
        <v>0</v>
      </c>
      <c r="Q808" s="184">
        <v>2.9E-4</v>
      </c>
      <c r="R808" s="184">
        <f>Q808*H808</f>
        <v>9.317700000000001E-2</v>
      </c>
      <c r="S808" s="184">
        <v>0</v>
      </c>
      <c r="T808" s="185">
        <f>S808*H808</f>
        <v>0</v>
      </c>
      <c r="AR808" s="24" t="s">
        <v>303</v>
      </c>
      <c r="AT808" s="24" t="s">
        <v>134</v>
      </c>
      <c r="AU808" s="24" t="s">
        <v>84</v>
      </c>
      <c r="AY808" s="24" t="s">
        <v>131</v>
      </c>
      <c r="BE808" s="186">
        <f>IF(N808="základní",J808,0)</f>
        <v>0</v>
      </c>
      <c r="BF808" s="186">
        <f>IF(N808="snížená",J808,0)</f>
        <v>0</v>
      </c>
      <c r="BG808" s="186">
        <f>IF(N808="zákl. přenesená",J808,0)</f>
        <v>0</v>
      </c>
      <c r="BH808" s="186">
        <f>IF(N808="sníž. přenesená",J808,0)</f>
        <v>0</v>
      </c>
      <c r="BI808" s="186">
        <f>IF(N808="nulová",J808,0)</f>
        <v>0</v>
      </c>
      <c r="BJ808" s="24" t="s">
        <v>79</v>
      </c>
      <c r="BK808" s="186">
        <f>ROUND(I808*H808,2)</f>
        <v>0</v>
      </c>
      <c r="BL808" s="24" t="s">
        <v>303</v>
      </c>
      <c r="BM808" s="24" t="s">
        <v>818</v>
      </c>
    </row>
    <row r="809" spans="2:65" s="11" customFormat="1">
      <c r="B809" s="187"/>
      <c r="D809" s="207" t="s">
        <v>141</v>
      </c>
      <c r="E809" s="196" t="s">
        <v>5</v>
      </c>
      <c r="F809" s="208" t="s">
        <v>172</v>
      </c>
      <c r="H809" s="209">
        <v>12.74</v>
      </c>
      <c r="I809" s="192"/>
      <c r="L809" s="187"/>
      <c r="M809" s="193"/>
      <c r="N809" s="194"/>
      <c r="O809" s="194"/>
      <c r="P809" s="194"/>
      <c r="Q809" s="194"/>
      <c r="R809" s="194"/>
      <c r="S809" s="194"/>
      <c r="T809" s="195"/>
      <c r="AT809" s="196" t="s">
        <v>141</v>
      </c>
      <c r="AU809" s="196" t="s">
        <v>84</v>
      </c>
      <c r="AV809" s="11" t="s">
        <v>84</v>
      </c>
      <c r="AW809" s="11" t="s">
        <v>38</v>
      </c>
      <c r="AX809" s="11" t="s">
        <v>74</v>
      </c>
      <c r="AY809" s="196" t="s">
        <v>131</v>
      </c>
    </row>
    <row r="810" spans="2:65" s="11" customFormat="1">
      <c r="B810" s="187"/>
      <c r="D810" s="207" t="s">
        <v>141</v>
      </c>
      <c r="E810" s="196" t="s">
        <v>5</v>
      </c>
      <c r="F810" s="208" t="s">
        <v>795</v>
      </c>
      <c r="H810" s="209">
        <v>9.2799999999999994</v>
      </c>
      <c r="I810" s="192"/>
      <c r="L810" s="187"/>
      <c r="M810" s="193"/>
      <c r="N810" s="194"/>
      <c r="O810" s="194"/>
      <c r="P810" s="194"/>
      <c r="Q810" s="194"/>
      <c r="R810" s="194"/>
      <c r="S810" s="194"/>
      <c r="T810" s="195"/>
      <c r="AT810" s="196" t="s">
        <v>141</v>
      </c>
      <c r="AU810" s="196" t="s">
        <v>84</v>
      </c>
      <c r="AV810" s="11" t="s">
        <v>84</v>
      </c>
      <c r="AW810" s="11" t="s">
        <v>38</v>
      </c>
      <c r="AX810" s="11" t="s">
        <v>74</v>
      </c>
      <c r="AY810" s="196" t="s">
        <v>131</v>
      </c>
    </row>
    <row r="811" spans="2:65" s="11" customFormat="1">
      <c r="B811" s="187"/>
      <c r="D811" s="207" t="s">
        <v>141</v>
      </c>
      <c r="E811" s="196" t="s">
        <v>5</v>
      </c>
      <c r="F811" s="208" t="s">
        <v>174</v>
      </c>
      <c r="H811" s="209">
        <v>12.86</v>
      </c>
      <c r="I811" s="192"/>
      <c r="L811" s="187"/>
      <c r="M811" s="193"/>
      <c r="N811" s="194"/>
      <c r="O811" s="194"/>
      <c r="P811" s="194"/>
      <c r="Q811" s="194"/>
      <c r="R811" s="194"/>
      <c r="S811" s="194"/>
      <c r="T811" s="195"/>
      <c r="AT811" s="196" t="s">
        <v>141</v>
      </c>
      <c r="AU811" s="196" t="s">
        <v>84</v>
      </c>
      <c r="AV811" s="11" t="s">
        <v>84</v>
      </c>
      <c r="AW811" s="11" t="s">
        <v>38</v>
      </c>
      <c r="AX811" s="11" t="s">
        <v>74</v>
      </c>
      <c r="AY811" s="196" t="s">
        <v>131</v>
      </c>
    </row>
    <row r="812" spans="2:65" s="11" customFormat="1">
      <c r="B812" s="187"/>
      <c r="D812" s="207" t="s">
        <v>141</v>
      </c>
      <c r="E812" s="196" t="s">
        <v>5</v>
      </c>
      <c r="F812" s="208" t="s">
        <v>175</v>
      </c>
      <c r="H812" s="209">
        <v>12.59</v>
      </c>
      <c r="I812" s="192"/>
      <c r="L812" s="187"/>
      <c r="M812" s="193"/>
      <c r="N812" s="194"/>
      <c r="O812" s="194"/>
      <c r="P812" s="194"/>
      <c r="Q812" s="194"/>
      <c r="R812" s="194"/>
      <c r="S812" s="194"/>
      <c r="T812" s="195"/>
      <c r="AT812" s="196" t="s">
        <v>141</v>
      </c>
      <c r="AU812" s="196" t="s">
        <v>84</v>
      </c>
      <c r="AV812" s="11" t="s">
        <v>84</v>
      </c>
      <c r="AW812" s="11" t="s">
        <v>38</v>
      </c>
      <c r="AX812" s="11" t="s">
        <v>74</v>
      </c>
      <c r="AY812" s="196" t="s">
        <v>131</v>
      </c>
    </row>
    <row r="813" spans="2:65" s="11" customFormat="1">
      <c r="B813" s="187"/>
      <c r="D813" s="207" t="s">
        <v>141</v>
      </c>
      <c r="E813" s="196" t="s">
        <v>5</v>
      </c>
      <c r="F813" s="208" t="s">
        <v>176</v>
      </c>
      <c r="H813" s="209">
        <v>12.59</v>
      </c>
      <c r="I813" s="192"/>
      <c r="L813" s="187"/>
      <c r="M813" s="193"/>
      <c r="N813" s="194"/>
      <c r="O813" s="194"/>
      <c r="P813" s="194"/>
      <c r="Q813" s="194"/>
      <c r="R813" s="194"/>
      <c r="S813" s="194"/>
      <c r="T813" s="195"/>
      <c r="AT813" s="196" t="s">
        <v>141</v>
      </c>
      <c r="AU813" s="196" t="s">
        <v>84</v>
      </c>
      <c r="AV813" s="11" t="s">
        <v>84</v>
      </c>
      <c r="AW813" s="11" t="s">
        <v>38</v>
      </c>
      <c r="AX813" s="11" t="s">
        <v>74</v>
      </c>
      <c r="AY813" s="196" t="s">
        <v>131</v>
      </c>
    </row>
    <row r="814" spans="2:65" s="11" customFormat="1">
      <c r="B814" s="187"/>
      <c r="D814" s="207" t="s">
        <v>141</v>
      </c>
      <c r="E814" s="196" t="s">
        <v>5</v>
      </c>
      <c r="F814" s="208" t="s">
        <v>177</v>
      </c>
      <c r="H814" s="209">
        <v>11.7</v>
      </c>
      <c r="I814" s="192"/>
      <c r="L814" s="187"/>
      <c r="M814" s="193"/>
      <c r="N814" s="194"/>
      <c r="O814" s="194"/>
      <c r="P814" s="194"/>
      <c r="Q814" s="194"/>
      <c r="R814" s="194"/>
      <c r="S814" s="194"/>
      <c r="T814" s="195"/>
      <c r="AT814" s="196" t="s">
        <v>141</v>
      </c>
      <c r="AU814" s="196" t="s">
        <v>84</v>
      </c>
      <c r="AV814" s="11" t="s">
        <v>84</v>
      </c>
      <c r="AW814" s="11" t="s">
        <v>38</v>
      </c>
      <c r="AX814" s="11" t="s">
        <v>74</v>
      </c>
      <c r="AY814" s="196" t="s">
        <v>131</v>
      </c>
    </row>
    <row r="815" spans="2:65" s="11" customFormat="1">
      <c r="B815" s="187"/>
      <c r="D815" s="207" t="s">
        <v>141</v>
      </c>
      <c r="E815" s="196" t="s">
        <v>5</v>
      </c>
      <c r="F815" s="208" t="s">
        <v>178</v>
      </c>
      <c r="H815" s="209">
        <v>11.32</v>
      </c>
      <c r="I815" s="192"/>
      <c r="L815" s="187"/>
      <c r="M815" s="193"/>
      <c r="N815" s="194"/>
      <c r="O815" s="194"/>
      <c r="P815" s="194"/>
      <c r="Q815" s="194"/>
      <c r="R815" s="194"/>
      <c r="S815" s="194"/>
      <c r="T815" s="195"/>
      <c r="AT815" s="196" t="s">
        <v>141</v>
      </c>
      <c r="AU815" s="196" t="s">
        <v>84</v>
      </c>
      <c r="AV815" s="11" t="s">
        <v>84</v>
      </c>
      <c r="AW815" s="11" t="s">
        <v>38</v>
      </c>
      <c r="AX815" s="11" t="s">
        <v>74</v>
      </c>
      <c r="AY815" s="196" t="s">
        <v>131</v>
      </c>
    </row>
    <row r="816" spans="2:65" s="11" customFormat="1">
      <c r="B816" s="187"/>
      <c r="D816" s="207" t="s">
        <v>141</v>
      </c>
      <c r="E816" s="196" t="s">
        <v>5</v>
      </c>
      <c r="F816" s="208" t="s">
        <v>179</v>
      </c>
      <c r="H816" s="209">
        <v>5.7</v>
      </c>
      <c r="I816" s="192"/>
      <c r="L816" s="187"/>
      <c r="M816" s="193"/>
      <c r="N816" s="194"/>
      <c r="O816" s="194"/>
      <c r="P816" s="194"/>
      <c r="Q816" s="194"/>
      <c r="R816" s="194"/>
      <c r="S816" s="194"/>
      <c r="T816" s="195"/>
      <c r="AT816" s="196" t="s">
        <v>141</v>
      </c>
      <c r="AU816" s="196" t="s">
        <v>84</v>
      </c>
      <c r="AV816" s="11" t="s">
        <v>84</v>
      </c>
      <c r="AW816" s="11" t="s">
        <v>38</v>
      </c>
      <c r="AX816" s="11" t="s">
        <v>74</v>
      </c>
      <c r="AY816" s="196" t="s">
        <v>131</v>
      </c>
    </row>
    <row r="817" spans="2:65" s="11" customFormat="1">
      <c r="B817" s="187"/>
      <c r="D817" s="207" t="s">
        <v>141</v>
      </c>
      <c r="E817" s="196" t="s">
        <v>5</v>
      </c>
      <c r="F817" s="208" t="s">
        <v>180</v>
      </c>
      <c r="H817" s="209">
        <v>8.2899999999999991</v>
      </c>
      <c r="I817" s="192"/>
      <c r="L817" s="187"/>
      <c r="M817" s="193"/>
      <c r="N817" s="194"/>
      <c r="O817" s="194"/>
      <c r="P817" s="194"/>
      <c r="Q817" s="194"/>
      <c r="R817" s="194"/>
      <c r="S817" s="194"/>
      <c r="T817" s="195"/>
      <c r="AT817" s="196" t="s">
        <v>141</v>
      </c>
      <c r="AU817" s="196" t="s">
        <v>84</v>
      </c>
      <c r="AV817" s="11" t="s">
        <v>84</v>
      </c>
      <c r="AW817" s="11" t="s">
        <v>38</v>
      </c>
      <c r="AX817" s="11" t="s">
        <v>74</v>
      </c>
      <c r="AY817" s="196" t="s">
        <v>131</v>
      </c>
    </row>
    <row r="818" spans="2:65" s="11" customFormat="1">
      <c r="B818" s="187"/>
      <c r="D818" s="207" t="s">
        <v>141</v>
      </c>
      <c r="E818" s="196" t="s">
        <v>5</v>
      </c>
      <c r="F818" s="208" t="s">
        <v>181</v>
      </c>
      <c r="H818" s="209">
        <v>11.77</v>
      </c>
      <c r="I818" s="192"/>
      <c r="L818" s="187"/>
      <c r="M818" s="193"/>
      <c r="N818" s="194"/>
      <c r="O818" s="194"/>
      <c r="P818" s="194"/>
      <c r="Q818" s="194"/>
      <c r="R818" s="194"/>
      <c r="S818" s="194"/>
      <c r="T818" s="195"/>
      <c r="AT818" s="196" t="s">
        <v>141</v>
      </c>
      <c r="AU818" s="196" t="s">
        <v>84</v>
      </c>
      <c r="AV818" s="11" t="s">
        <v>84</v>
      </c>
      <c r="AW818" s="11" t="s">
        <v>38</v>
      </c>
      <c r="AX818" s="11" t="s">
        <v>74</v>
      </c>
      <c r="AY818" s="196" t="s">
        <v>131</v>
      </c>
    </row>
    <row r="819" spans="2:65" s="11" customFormat="1">
      <c r="B819" s="187"/>
      <c r="D819" s="207" t="s">
        <v>141</v>
      </c>
      <c r="E819" s="196" t="s">
        <v>5</v>
      </c>
      <c r="F819" s="208" t="s">
        <v>182</v>
      </c>
      <c r="H819" s="209">
        <v>11.7</v>
      </c>
      <c r="I819" s="192"/>
      <c r="L819" s="187"/>
      <c r="M819" s="193"/>
      <c r="N819" s="194"/>
      <c r="O819" s="194"/>
      <c r="P819" s="194"/>
      <c r="Q819" s="194"/>
      <c r="R819" s="194"/>
      <c r="S819" s="194"/>
      <c r="T819" s="195"/>
      <c r="AT819" s="196" t="s">
        <v>141</v>
      </c>
      <c r="AU819" s="196" t="s">
        <v>84</v>
      </c>
      <c r="AV819" s="11" t="s">
        <v>84</v>
      </c>
      <c r="AW819" s="11" t="s">
        <v>38</v>
      </c>
      <c r="AX819" s="11" t="s">
        <v>74</v>
      </c>
      <c r="AY819" s="196" t="s">
        <v>131</v>
      </c>
    </row>
    <row r="820" spans="2:65" s="11" customFormat="1">
      <c r="B820" s="187"/>
      <c r="D820" s="207" t="s">
        <v>141</v>
      </c>
      <c r="E820" s="196" t="s">
        <v>5</v>
      </c>
      <c r="F820" s="208" t="s">
        <v>184</v>
      </c>
      <c r="H820" s="209">
        <v>15.61</v>
      </c>
      <c r="I820" s="192"/>
      <c r="L820" s="187"/>
      <c r="M820" s="193"/>
      <c r="N820" s="194"/>
      <c r="O820" s="194"/>
      <c r="P820" s="194"/>
      <c r="Q820" s="194"/>
      <c r="R820" s="194"/>
      <c r="S820" s="194"/>
      <c r="T820" s="195"/>
      <c r="AT820" s="196" t="s">
        <v>141</v>
      </c>
      <c r="AU820" s="196" t="s">
        <v>84</v>
      </c>
      <c r="AV820" s="11" t="s">
        <v>84</v>
      </c>
      <c r="AW820" s="11" t="s">
        <v>38</v>
      </c>
      <c r="AX820" s="11" t="s">
        <v>74</v>
      </c>
      <c r="AY820" s="196" t="s">
        <v>131</v>
      </c>
    </row>
    <row r="821" spans="2:65" s="11" customFormat="1">
      <c r="B821" s="187"/>
      <c r="D821" s="207" t="s">
        <v>141</v>
      </c>
      <c r="E821" s="196" t="s">
        <v>5</v>
      </c>
      <c r="F821" s="208" t="s">
        <v>185</v>
      </c>
      <c r="H821" s="209">
        <v>4.55</v>
      </c>
      <c r="I821" s="192"/>
      <c r="L821" s="187"/>
      <c r="M821" s="193"/>
      <c r="N821" s="194"/>
      <c r="O821" s="194"/>
      <c r="P821" s="194"/>
      <c r="Q821" s="194"/>
      <c r="R821" s="194"/>
      <c r="S821" s="194"/>
      <c r="T821" s="195"/>
      <c r="AT821" s="196" t="s">
        <v>141</v>
      </c>
      <c r="AU821" s="196" t="s">
        <v>84</v>
      </c>
      <c r="AV821" s="11" t="s">
        <v>84</v>
      </c>
      <c r="AW821" s="11" t="s">
        <v>38</v>
      </c>
      <c r="AX821" s="11" t="s">
        <v>74</v>
      </c>
      <c r="AY821" s="196" t="s">
        <v>131</v>
      </c>
    </row>
    <row r="822" spans="2:65" s="11" customFormat="1">
      <c r="B822" s="187"/>
      <c r="D822" s="207" t="s">
        <v>141</v>
      </c>
      <c r="E822" s="196" t="s">
        <v>5</v>
      </c>
      <c r="F822" s="208" t="s">
        <v>186</v>
      </c>
      <c r="H822" s="209">
        <v>11.7</v>
      </c>
      <c r="I822" s="192"/>
      <c r="L822" s="187"/>
      <c r="M822" s="193"/>
      <c r="N822" s="194"/>
      <c r="O822" s="194"/>
      <c r="P822" s="194"/>
      <c r="Q822" s="194"/>
      <c r="R822" s="194"/>
      <c r="S822" s="194"/>
      <c r="T822" s="195"/>
      <c r="AT822" s="196" t="s">
        <v>141</v>
      </c>
      <c r="AU822" s="196" t="s">
        <v>84</v>
      </c>
      <c r="AV822" s="11" t="s">
        <v>84</v>
      </c>
      <c r="AW822" s="11" t="s">
        <v>38</v>
      </c>
      <c r="AX822" s="11" t="s">
        <v>74</v>
      </c>
      <c r="AY822" s="196" t="s">
        <v>131</v>
      </c>
    </row>
    <row r="823" spans="2:65" s="11" customFormat="1">
      <c r="B823" s="187"/>
      <c r="D823" s="207" t="s">
        <v>141</v>
      </c>
      <c r="E823" s="196" t="s">
        <v>5</v>
      </c>
      <c r="F823" s="208" t="s">
        <v>187</v>
      </c>
      <c r="H823" s="209">
        <v>12.59</v>
      </c>
      <c r="I823" s="192"/>
      <c r="L823" s="187"/>
      <c r="M823" s="193"/>
      <c r="N823" s="194"/>
      <c r="O823" s="194"/>
      <c r="P823" s="194"/>
      <c r="Q823" s="194"/>
      <c r="R823" s="194"/>
      <c r="S823" s="194"/>
      <c r="T823" s="195"/>
      <c r="AT823" s="196" t="s">
        <v>141</v>
      </c>
      <c r="AU823" s="196" t="s">
        <v>84</v>
      </c>
      <c r="AV823" s="11" t="s">
        <v>84</v>
      </c>
      <c r="AW823" s="11" t="s">
        <v>38</v>
      </c>
      <c r="AX823" s="11" t="s">
        <v>74</v>
      </c>
      <c r="AY823" s="196" t="s">
        <v>131</v>
      </c>
    </row>
    <row r="824" spans="2:65" s="11" customFormat="1">
      <c r="B824" s="187"/>
      <c r="D824" s="207" t="s">
        <v>141</v>
      </c>
      <c r="E824" s="196" t="s">
        <v>5</v>
      </c>
      <c r="F824" s="208" t="s">
        <v>188</v>
      </c>
      <c r="H824" s="209">
        <v>12.45</v>
      </c>
      <c r="I824" s="192"/>
      <c r="L824" s="187"/>
      <c r="M824" s="193"/>
      <c r="N824" s="194"/>
      <c r="O824" s="194"/>
      <c r="P824" s="194"/>
      <c r="Q824" s="194"/>
      <c r="R824" s="194"/>
      <c r="S824" s="194"/>
      <c r="T824" s="195"/>
      <c r="AT824" s="196" t="s">
        <v>141</v>
      </c>
      <c r="AU824" s="196" t="s">
        <v>84</v>
      </c>
      <c r="AV824" s="11" t="s">
        <v>84</v>
      </c>
      <c r="AW824" s="11" t="s">
        <v>38</v>
      </c>
      <c r="AX824" s="11" t="s">
        <v>74</v>
      </c>
      <c r="AY824" s="196" t="s">
        <v>131</v>
      </c>
    </row>
    <row r="825" spans="2:65" s="11" customFormat="1">
      <c r="B825" s="187"/>
      <c r="D825" s="207" t="s">
        <v>141</v>
      </c>
      <c r="E825" s="196" t="s">
        <v>5</v>
      </c>
      <c r="F825" s="208" t="s">
        <v>189</v>
      </c>
      <c r="H825" s="209">
        <v>12.86</v>
      </c>
      <c r="I825" s="192"/>
      <c r="L825" s="187"/>
      <c r="M825" s="193"/>
      <c r="N825" s="194"/>
      <c r="O825" s="194"/>
      <c r="P825" s="194"/>
      <c r="Q825" s="194"/>
      <c r="R825" s="194"/>
      <c r="S825" s="194"/>
      <c r="T825" s="195"/>
      <c r="AT825" s="196" t="s">
        <v>141</v>
      </c>
      <c r="AU825" s="196" t="s">
        <v>84</v>
      </c>
      <c r="AV825" s="11" t="s">
        <v>84</v>
      </c>
      <c r="AW825" s="11" t="s">
        <v>38</v>
      </c>
      <c r="AX825" s="11" t="s">
        <v>74</v>
      </c>
      <c r="AY825" s="196" t="s">
        <v>131</v>
      </c>
    </row>
    <row r="826" spans="2:65" s="11" customFormat="1">
      <c r="B826" s="187"/>
      <c r="D826" s="207" t="s">
        <v>141</v>
      </c>
      <c r="E826" s="196" t="s">
        <v>5</v>
      </c>
      <c r="F826" s="208" t="s">
        <v>796</v>
      </c>
      <c r="H826" s="209">
        <v>9.36</v>
      </c>
      <c r="I826" s="192"/>
      <c r="L826" s="187"/>
      <c r="M826" s="193"/>
      <c r="N826" s="194"/>
      <c r="O826" s="194"/>
      <c r="P826" s="194"/>
      <c r="Q826" s="194"/>
      <c r="R826" s="194"/>
      <c r="S826" s="194"/>
      <c r="T826" s="195"/>
      <c r="AT826" s="196" t="s">
        <v>141</v>
      </c>
      <c r="AU826" s="196" t="s">
        <v>84</v>
      </c>
      <c r="AV826" s="11" t="s">
        <v>84</v>
      </c>
      <c r="AW826" s="11" t="s">
        <v>38</v>
      </c>
      <c r="AX826" s="11" t="s">
        <v>74</v>
      </c>
      <c r="AY826" s="196" t="s">
        <v>131</v>
      </c>
    </row>
    <row r="827" spans="2:65" s="11" customFormat="1">
      <c r="B827" s="187"/>
      <c r="D827" s="207" t="s">
        <v>141</v>
      </c>
      <c r="E827" s="196" t="s">
        <v>5</v>
      </c>
      <c r="F827" s="208" t="s">
        <v>191</v>
      </c>
      <c r="H827" s="209">
        <v>12.74</v>
      </c>
      <c r="I827" s="192"/>
      <c r="L827" s="187"/>
      <c r="M827" s="193"/>
      <c r="N827" s="194"/>
      <c r="O827" s="194"/>
      <c r="P827" s="194"/>
      <c r="Q827" s="194"/>
      <c r="R827" s="194"/>
      <c r="S827" s="194"/>
      <c r="T827" s="195"/>
      <c r="AT827" s="196" t="s">
        <v>141</v>
      </c>
      <c r="AU827" s="196" t="s">
        <v>84</v>
      </c>
      <c r="AV827" s="11" t="s">
        <v>84</v>
      </c>
      <c r="AW827" s="11" t="s">
        <v>38</v>
      </c>
      <c r="AX827" s="11" t="s">
        <v>74</v>
      </c>
      <c r="AY827" s="196" t="s">
        <v>131</v>
      </c>
    </row>
    <row r="828" spans="2:65" s="11" customFormat="1">
      <c r="B828" s="187"/>
      <c r="D828" s="207" t="s">
        <v>141</v>
      </c>
      <c r="E828" s="196" t="s">
        <v>5</v>
      </c>
      <c r="F828" s="208" t="s">
        <v>192</v>
      </c>
      <c r="H828" s="209">
        <v>108.9</v>
      </c>
      <c r="I828" s="192"/>
      <c r="L828" s="187"/>
      <c r="M828" s="193"/>
      <c r="N828" s="194"/>
      <c r="O828" s="194"/>
      <c r="P828" s="194"/>
      <c r="Q828" s="194"/>
      <c r="R828" s="194"/>
      <c r="S828" s="194"/>
      <c r="T828" s="195"/>
      <c r="AT828" s="196" t="s">
        <v>141</v>
      </c>
      <c r="AU828" s="196" t="s">
        <v>84</v>
      </c>
      <c r="AV828" s="11" t="s">
        <v>84</v>
      </c>
      <c r="AW828" s="11" t="s">
        <v>38</v>
      </c>
      <c r="AX828" s="11" t="s">
        <v>74</v>
      </c>
      <c r="AY828" s="196" t="s">
        <v>131</v>
      </c>
    </row>
    <row r="829" spans="2:65" s="12" customFormat="1">
      <c r="B829" s="210"/>
      <c r="D829" s="188" t="s">
        <v>141</v>
      </c>
      <c r="E829" s="211" t="s">
        <v>5</v>
      </c>
      <c r="F829" s="212" t="s">
        <v>155</v>
      </c>
      <c r="H829" s="213">
        <v>321.3</v>
      </c>
      <c r="I829" s="214"/>
      <c r="L829" s="210"/>
      <c r="M829" s="215"/>
      <c r="N829" s="216"/>
      <c r="O829" s="216"/>
      <c r="P829" s="216"/>
      <c r="Q829" s="216"/>
      <c r="R829" s="216"/>
      <c r="S829" s="216"/>
      <c r="T829" s="217"/>
      <c r="AT829" s="218" t="s">
        <v>141</v>
      </c>
      <c r="AU829" s="218" t="s">
        <v>84</v>
      </c>
      <c r="AV829" s="12" t="s">
        <v>139</v>
      </c>
      <c r="AW829" s="12" t="s">
        <v>38</v>
      </c>
      <c r="AX829" s="12" t="s">
        <v>79</v>
      </c>
      <c r="AY829" s="218" t="s">
        <v>131</v>
      </c>
    </row>
    <row r="830" spans="2:65" s="1" customFormat="1" ht="22.5" customHeight="1">
      <c r="B830" s="174"/>
      <c r="C830" s="175" t="s">
        <v>819</v>
      </c>
      <c r="D830" s="175" t="s">
        <v>134</v>
      </c>
      <c r="E830" s="176" t="s">
        <v>820</v>
      </c>
      <c r="F830" s="177" t="s">
        <v>821</v>
      </c>
      <c r="G830" s="178" t="s">
        <v>151</v>
      </c>
      <c r="H830" s="179">
        <v>321.3</v>
      </c>
      <c r="I830" s="180"/>
      <c r="J830" s="181">
        <f>ROUND(I830*H830,2)</f>
        <v>0</v>
      </c>
      <c r="K830" s="177" t="s">
        <v>5</v>
      </c>
      <c r="L830" s="42"/>
      <c r="M830" s="182" t="s">
        <v>5</v>
      </c>
      <c r="N830" s="183" t="s">
        <v>45</v>
      </c>
      <c r="O830" s="43"/>
      <c r="P830" s="184">
        <f>O830*H830</f>
        <v>0</v>
      </c>
      <c r="Q830" s="184">
        <v>6.6E-4</v>
      </c>
      <c r="R830" s="184">
        <f>Q830*H830</f>
        <v>0.212058</v>
      </c>
      <c r="S830" s="184">
        <v>0</v>
      </c>
      <c r="T830" s="185">
        <f>S830*H830</f>
        <v>0</v>
      </c>
      <c r="AR830" s="24" t="s">
        <v>303</v>
      </c>
      <c r="AT830" s="24" t="s">
        <v>134</v>
      </c>
      <c r="AU830" s="24" t="s">
        <v>84</v>
      </c>
      <c r="AY830" s="24" t="s">
        <v>131</v>
      </c>
      <c r="BE830" s="186">
        <f>IF(N830="základní",J830,0)</f>
        <v>0</v>
      </c>
      <c r="BF830" s="186">
        <f>IF(N830="snížená",J830,0)</f>
        <v>0</v>
      </c>
      <c r="BG830" s="186">
        <f>IF(N830="zákl. přenesená",J830,0)</f>
        <v>0</v>
      </c>
      <c r="BH830" s="186">
        <f>IF(N830="sníž. přenesená",J830,0)</f>
        <v>0</v>
      </c>
      <c r="BI830" s="186">
        <f>IF(N830="nulová",J830,0)</f>
        <v>0</v>
      </c>
      <c r="BJ830" s="24" t="s">
        <v>79</v>
      </c>
      <c r="BK830" s="186">
        <f>ROUND(I830*H830,2)</f>
        <v>0</v>
      </c>
      <c r="BL830" s="24" t="s">
        <v>303</v>
      </c>
      <c r="BM830" s="24" t="s">
        <v>822</v>
      </c>
    </row>
    <row r="831" spans="2:65" s="11" customFormat="1">
      <c r="B831" s="187"/>
      <c r="D831" s="188" t="s">
        <v>141</v>
      </c>
      <c r="E831" s="189" t="s">
        <v>5</v>
      </c>
      <c r="F831" s="190" t="s">
        <v>823</v>
      </c>
      <c r="H831" s="191">
        <v>321.3</v>
      </c>
      <c r="I831" s="192"/>
      <c r="L831" s="187"/>
      <c r="M831" s="193"/>
      <c r="N831" s="194"/>
      <c r="O831" s="194"/>
      <c r="P831" s="194"/>
      <c r="Q831" s="194"/>
      <c r="R831" s="194"/>
      <c r="S831" s="194"/>
      <c r="T831" s="195"/>
      <c r="AT831" s="196" t="s">
        <v>141</v>
      </c>
      <c r="AU831" s="196" t="s">
        <v>84</v>
      </c>
      <c r="AV831" s="11" t="s">
        <v>84</v>
      </c>
      <c r="AW831" s="11" t="s">
        <v>38</v>
      </c>
      <c r="AX831" s="11" t="s">
        <v>79</v>
      </c>
      <c r="AY831" s="196" t="s">
        <v>131</v>
      </c>
    </row>
    <row r="832" spans="2:65" s="1" customFormat="1" ht="22.5" customHeight="1">
      <c r="B832" s="174"/>
      <c r="C832" s="175" t="s">
        <v>824</v>
      </c>
      <c r="D832" s="175" t="s">
        <v>134</v>
      </c>
      <c r="E832" s="176" t="s">
        <v>825</v>
      </c>
      <c r="F832" s="177" t="s">
        <v>826</v>
      </c>
      <c r="G832" s="178" t="s">
        <v>151</v>
      </c>
      <c r="H832" s="179">
        <v>321.3</v>
      </c>
      <c r="I832" s="180"/>
      <c r="J832" s="181">
        <f>ROUND(I832*H832,2)</f>
        <v>0</v>
      </c>
      <c r="K832" s="177" t="s">
        <v>138</v>
      </c>
      <c r="L832" s="42"/>
      <c r="M832" s="182" t="s">
        <v>5</v>
      </c>
      <c r="N832" s="183" t="s">
        <v>45</v>
      </c>
      <c r="O832" s="43"/>
      <c r="P832" s="184">
        <f>O832*H832</f>
        <v>0</v>
      </c>
      <c r="Q832" s="184">
        <v>2.5000000000000001E-3</v>
      </c>
      <c r="R832" s="184">
        <f>Q832*H832</f>
        <v>0.80325000000000002</v>
      </c>
      <c r="S832" s="184">
        <v>0</v>
      </c>
      <c r="T832" s="185">
        <f>S832*H832</f>
        <v>0</v>
      </c>
      <c r="AR832" s="24" t="s">
        <v>303</v>
      </c>
      <c r="AT832" s="24" t="s">
        <v>134</v>
      </c>
      <c r="AU832" s="24" t="s">
        <v>84</v>
      </c>
      <c r="AY832" s="24" t="s">
        <v>131</v>
      </c>
      <c r="BE832" s="186">
        <f>IF(N832="základní",J832,0)</f>
        <v>0</v>
      </c>
      <c r="BF832" s="186">
        <f>IF(N832="snížená",J832,0)</f>
        <v>0</v>
      </c>
      <c r="BG832" s="186">
        <f>IF(N832="zákl. přenesená",J832,0)</f>
        <v>0</v>
      </c>
      <c r="BH832" s="186">
        <f>IF(N832="sníž. přenesená",J832,0)</f>
        <v>0</v>
      </c>
      <c r="BI832" s="186">
        <f>IF(N832="nulová",J832,0)</f>
        <v>0</v>
      </c>
      <c r="BJ832" s="24" t="s">
        <v>79</v>
      </c>
      <c r="BK832" s="186">
        <f>ROUND(I832*H832,2)</f>
        <v>0</v>
      </c>
      <c r="BL832" s="24" t="s">
        <v>303</v>
      </c>
      <c r="BM832" s="24" t="s">
        <v>827</v>
      </c>
    </row>
    <row r="833" spans="2:65" s="1" customFormat="1" ht="31.5" customHeight="1">
      <c r="B833" s="174"/>
      <c r="C833" s="175" t="s">
        <v>828</v>
      </c>
      <c r="D833" s="175" t="s">
        <v>134</v>
      </c>
      <c r="E833" s="176" t="s">
        <v>829</v>
      </c>
      <c r="F833" s="177" t="s">
        <v>830</v>
      </c>
      <c r="G833" s="178" t="s">
        <v>163</v>
      </c>
      <c r="H833" s="179">
        <v>227.94200000000001</v>
      </c>
      <c r="I833" s="180"/>
      <c r="J833" s="181">
        <f>ROUND(I833*H833,2)</f>
        <v>0</v>
      </c>
      <c r="K833" s="177" t="s">
        <v>5</v>
      </c>
      <c r="L833" s="42"/>
      <c r="M833" s="182" t="s">
        <v>5</v>
      </c>
      <c r="N833" s="183" t="s">
        <v>45</v>
      </c>
      <c r="O833" s="43"/>
      <c r="P833" s="184">
        <f>O833*H833</f>
        <v>0</v>
      </c>
      <c r="Q833" s="184">
        <v>3.46E-3</v>
      </c>
      <c r="R833" s="184">
        <f>Q833*H833</f>
        <v>0.78867932000000007</v>
      </c>
      <c r="S833" s="184">
        <v>0</v>
      </c>
      <c r="T833" s="185">
        <f>S833*H833</f>
        <v>0</v>
      </c>
      <c r="AR833" s="24" t="s">
        <v>303</v>
      </c>
      <c r="AT833" s="24" t="s">
        <v>134</v>
      </c>
      <c r="AU833" s="24" t="s">
        <v>84</v>
      </c>
      <c r="AY833" s="24" t="s">
        <v>131</v>
      </c>
      <c r="BE833" s="186">
        <f>IF(N833="základní",J833,0)</f>
        <v>0</v>
      </c>
      <c r="BF833" s="186">
        <f>IF(N833="snížená",J833,0)</f>
        <v>0</v>
      </c>
      <c r="BG833" s="186">
        <f>IF(N833="zákl. přenesená",J833,0)</f>
        <v>0</v>
      </c>
      <c r="BH833" s="186">
        <f>IF(N833="sníž. přenesená",J833,0)</f>
        <v>0</v>
      </c>
      <c r="BI833" s="186">
        <f>IF(N833="nulová",J833,0)</f>
        <v>0</v>
      </c>
      <c r="BJ833" s="24" t="s">
        <v>79</v>
      </c>
      <c r="BK833" s="186">
        <f>ROUND(I833*H833,2)</f>
        <v>0</v>
      </c>
      <c r="BL833" s="24" t="s">
        <v>303</v>
      </c>
      <c r="BM833" s="24" t="s">
        <v>831</v>
      </c>
    </row>
    <row r="834" spans="2:65" s="11" customFormat="1">
      <c r="B834" s="187"/>
      <c r="D834" s="207" t="s">
        <v>141</v>
      </c>
      <c r="E834" s="196" t="s">
        <v>5</v>
      </c>
      <c r="F834" s="208" t="s">
        <v>832</v>
      </c>
      <c r="H834" s="209">
        <v>14.09</v>
      </c>
      <c r="I834" s="192"/>
      <c r="L834" s="187"/>
      <c r="M834" s="193"/>
      <c r="N834" s="194"/>
      <c r="O834" s="194"/>
      <c r="P834" s="194"/>
      <c r="Q834" s="194"/>
      <c r="R834" s="194"/>
      <c r="S834" s="194"/>
      <c r="T834" s="195"/>
      <c r="AT834" s="196" t="s">
        <v>141</v>
      </c>
      <c r="AU834" s="196" t="s">
        <v>84</v>
      </c>
      <c r="AV834" s="11" t="s">
        <v>84</v>
      </c>
      <c r="AW834" s="11" t="s">
        <v>38</v>
      </c>
      <c r="AX834" s="11" t="s">
        <v>74</v>
      </c>
      <c r="AY834" s="196" t="s">
        <v>131</v>
      </c>
    </row>
    <row r="835" spans="2:65" s="11" customFormat="1">
      <c r="B835" s="187"/>
      <c r="D835" s="207" t="s">
        <v>141</v>
      </c>
      <c r="E835" s="196" t="s">
        <v>5</v>
      </c>
      <c r="F835" s="208" t="s">
        <v>833</v>
      </c>
      <c r="H835" s="209">
        <v>9.4269999999999996</v>
      </c>
      <c r="I835" s="192"/>
      <c r="L835" s="187"/>
      <c r="M835" s="193"/>
      <c r="N835" s="194"/>
      <c r="O835" s="194"/>
      <c r="P835" s="194"/>
      <c r="Q835" s="194"/>
      <c r="R835" s="194"/>
      <c r="S835" s="194"/>
      <c r="T835" s="195"/>
      <c r="AT835" s="196" t="s">
        <v>141</v>
      </c>
      <c r="AU835" s="196" t="s">
        <v>84</v>
      </c>
      <c r="AV835" s="11" t="s">
        <v>84</v>
      </c>
      <c r="AW835" s="11" t="s">
        <v>38</v>
      </c>
      <c r="AX835" s="11" t="s">
        <v>74</v>
      </c>
      <c r="AY835" s="196" t="s">
        <v>131</v>
      </c>
    </row>
    <row r="836" spans="2:65" s="11" customFormat="1">
      <c r="B836" s="187"/>
      <c r="D836" s="207" t="s">
        <v>141</v>
      </c>
      <c r="E836" s="196" t="s">
        <v>5</v>
      </c>
      <c r="F836" s="208" t="s">
        <v>834</v>
      </c>
      <c r="H836" s="209">
        <v>14.17</v>
      </c>
      <c r="I836" s="192"/>
      <c r="L836" s="187"/>
      <c r="M836" s="193"/>
      <c r="N836" s="194"/>
      <c r="O836" s="194"/>
      <c r="P836" s="194"/>
      <c r="Q836" s="194"/>
      <c r="R836" s="194"/>
      <c r="S836" s="194"/>
      <c r="T836" s="195"/>
      <c r="AT836" s="196" t="s">
        <v>141</v>
      </c>
      <c r="AU836" s="196" t="s">
        <v>84</v>
      </c>
      <c r="AV836" s="11" t="s">
        <v>84</v>
      </c>
      <c r="AW836" s="11" t="s">
        <v>38</v>
      </c>
      <c r="AX836" s="11" t="s">
        <v>74</v>
      </c>
      <c r="AY836" s="196" t="s">
        <v>131</v>
      </c>
    </row>
    <row r="837" spans="2:65" s="11" customFormat="1">
      <c r="B837" s="187"/>
      <c r="D837" s="207" t="s">
        <v>141</v>
      </c>
      <c r="E837" s="196" t="s">
        <v>5</v>
      </c>
      <c r="F837" s="208" t="s">
        <v>835</v>
      </c>
      <c r="H837" s="209">
        <v>13.73</v>
      </c>
      <c r="I837" s="192"/>
      <c r="L837" s="187"/>
      <c r="M837" s="193"/>
      <c r="N837" s="194"/>
      <c r="O837" s="194"/>
      <c r="P837" s="194"/>
      <c r="Q837" s="194"/>
      <c r="R837" s="194"/>
      <c r="S837" s="194"/>
      <c r="T837" s="195"/>
      <c r="AT837" s="196" t="s">
        <v>141</v>
      </c>
      <c r="AU837" s="196" t="s">
        <v>84</v>
      </c>
      <c r="AV837" s="11" t="s">
        <v>84</v>
      </c>
      <c r="AW837" s="11" t="s">
        <v>38</v>
      </c>
      <c r="AX837" s="11" t="s">
        <v>74</v>
      </c>
      <c r="AY837" s="196" t="s">
        <v>131</v>
      </c>
    </row>
    <row r="838" spans="2:65" s="11" customFormat="1">
      <c r="B838" s="187"/>
      <c r="D838" s="207" t="s">
        <v>141</v>
      </c>
      <c r="E838" s="196" t="s">
        <v>5</v>
      </c>
      <c r="F838" s="208" t="s">
        <v>836</v>
      </c>
      <c r="H838" s="209">
        <v>13.73</v>
      </c>
      <c r="I838" s="192"/>
      <c r="L838" s="187"/>
      <c r="M838" s="193"/>
      <c r="N838" s="194"/>
      <c r="O838" s="194"/>
      <c r="P838" s="194"/>
      <c r="Q838" s="194"/>
      <c r="R838" s="194"/>
      <c r="S838" s="194"/>
      <c r="T838" s="195"/>
      <c r="AT838" s="196" t="s">
        <v>141</v>
      </c>
      <c r="AU838" s="196" t="s">
        <v>84</v>
      </c>
      <c r="AV838" s="11" t="s">
        <v>84</v>
      </c>
      <c r="AW838" s="11" t="s">
        <v>38</v>
      </c>
      <c r="AX838" s="11" t="s">
        <v>74</v>
      </c>
      <c r="AY838" s="196" t="s">
        <v>131</v>
      </c>
    </row>
    <row r="839" spans="2:65" s="11" customFormat="1">
      <c r="B839" s="187"/>
      <c r="D839" s="207" t="s">
        <v>141</v>
      </c>
      <c r="E839" s="196" t="s">
        <v>5</v>
      </c>
      <c r="F839" s="208" t="s">
        <v>837</v>
      </c>
      <c r="H839" s="209">
        <v>12.13</v>
      </c>
      <c r="I839" s="192"/>
      <c r="L839" s="187"/>
      <c r="M839" s="193"/>
      <c r="N839" s="194"/>
      <c r="O839" s="194"/>
      <c r="P839" s="194"/>
      <c r="Q839" s="194"/>
      <c r="R839" s="194"/>
      <c r="S839" s="194"/>
      <c r="T839" s="195"/>
      <c r="AT839" s="196" t="s">
        <v>141</v>
      </c>
      <c r="AU839" s="196" t="s">
        <v>84</v>
      </c>
      <c r="AV839" s="11" t="s">
        <v>84</v>
      </c>
      <c r="AW839" s="11" t="s">
        <v>38</v>
      </c>
      <c r="AX839" s="11" t="s">
        <v>74</v>
      </c>
      <c r="AY839" s="196" t="s">
        <v>131</v>
      </c>
    </row>
    <row r="840" spans="2:65" s="11" customFormat="1">
      <c r="B840" s="187"/>
      <c r="D840" s="207" t="s">
        <v>141</v>
      </c>
      <c r="E840" s="196" t="s">
        <v>5</v>
      </c>
      <c r="F840" s="208" t="s">
        <v>838</v>
      </c>
      <c r="H840" s="209">
        <v>12.43</v>
      </c>
      <c r="I840" s="192"/>
      <c r="L840" s="187"/>
      <c r="M840" s="193"/>
      <c r="N840" s="194"/>
      <c r="O840" s="194"/>
      <c r="P840" s="194"/>
      <c r="Q840" s="194"/>
      <c r="R840" s="194"/>
      <c r="S840" s="194"/>
      <c r="T840" s="195"/>
      <c r="AT840" s="196" t="s">
        <v>141</v>
      </c>
      <c r="AU840" s="196" t="s">
        <v>84</v>
      </c>
      <c r="AV840" s="11" t="s">
        <v>84</v>
      </c>
      <c r="AW840" s="11" t="s">
        <v>38</v>
      </c>
      <c r="AX840" s="11" t="s">
        <v>74</v>
      </c>
      <c r="AY840" s="196" t="s">
        <v>131</v>
      </c>
    </row>
    <row r="841" spans="2:65" s="11" customFormat="1">
      <c r="B841" s="187"/>
      <c r="D841" s="207" t="s">
        <v>141</v>
      </c>
      <c r="E841" s="196" t="s">
        <v>5</v>
      </c>
      <c r="F841" s="208" t="s">
        <v>839</v>
      </c>
      <c r="H841" s="209">
        <v>5.0599999999999996</v>
      </c>
      <c r="I841" s="192"/>
      <c r="L841" s="187"/>
      <c r="M841" s="193"/>
      <c r="N841" s="194"/>
      <c r="O841" s="194"/>
      <c r="P841" s="194"/>
      <c r="Q841" s="194"/>
      <c r="R841" s="194"/>
      <c r="S841" s="194"/>
      <c r="T841" s="195"/>
      <c r="AT841" s="196" t="s">
        <v>141</v>
      </c>
      <c r="AU841" s="196" t="s">
        <v>84</v>
      </c>
      <c r="AV841" s="11" t="s">
        <v>84</v>
      </c>
      <c r="AW841" s="11" t="s">
        <v>38</v>
      </c>
      <c r="AX841" s="11" t="s">
        <v>74</v>
      </c>
      <c r="AY841" s="196" t="s">
        <v>131</v>
      </c>
    </row>
    <row r="842" spans="2:65" s="11" customFormat="1">
      <c r="B842" s="187"/>
      <c r="D842" s="207" t="s">
        <v>141</v>
      </c>
      <c r="E842" s="196" t="s">
        <v>5</v>
      </c>
      <c r="F842" s="208" t="s">
        <v>840</v>
      </c>
      <c r="H842" s="209">
        <v>10.37</v>
      </c>
      <c r="I842" s="192"/>
      <c r="L842" s="187"/>
      <c r="M842" s="193"/>
      <c r="N842" s="194"/>
      <c r="O842" s="194"/>
      <c r="P842" s="194"/>
      <c r="Q842" s="194"/>
      <c r="R842" s="194"/>
      <c r="S842" s="194"/>
      <c r="T842" s="195"/>
      <c r="AT842" s="196" t="s">
        <v>141</v>
      </c>
      <c r="AU842" s="196" t="s">
        <v>84</v>
      </c>
      <c r="AV842" s="11" t="s">
        <v>84</v>
      </c>
      <c r="AW842" s="11" t="s">
        <v>38</v>
      </c>
      <c r="AX842" s="11" t="s">
        <v>74</v>
      </c>
      <c r="AY842" s="196" t="s">
        <v>131</v>
      </c>
    </row>
    <row r="843" spans="2:65" s="11" customFormat="1">
      <c r="B843" s="187"/>
      <c r="D843" s="207" t="s">
        <v>141</v>
      </c>
      <c r="E843" s="196" t="s">
        <v>5</v>
      </c>
      <c r="F843" s="208" t="s">
        <v>841</v>
      </c>
      <c r="H843" s="209">
        <v>16.34</v>
      </c>
      <c r="I843" s="192"/>
      <c r="L843" s="187"/>
      <c r="M843" s="193"/>
      <c r="N843" s="194"/>
      <c r="O843" s="194"/>
      <c r="P843" s="194"/>
      <c r="Q843" s="194"/>
      <c r="R843" s="194"/>
      <c r="S843" s="194"/>
      <c r="T843" s="195"/>
      <c r="AT843" s="196" t="s">
        <v>141</v>
      </c>
      <c r="AU843" s="196" t="s">
        <v>84</v>
      </c>
      <c r="AV843" s="11" t="s">
        <v>84</v>
      </c>
      <c r="AW843" s="11" t="s">
        <v>38</v>
      </c>
      <c r="AX843" s="11" t="s">
        <v>74</v>
      </c>
      <c r="AY843" s="196" t="s">
        <v>131</v>
      </c>
    </row>
    <row r="844" spans="2:65" s="11" customFormat="1">
      <c r="B844" s="187"/>
      <c r="D844" s="207" t="s">
        <v>141</v>
      </c>
      <c r="E844" s="196" t="s">
        <v>5</v>
      </c>
      <c r="F844" s="208" t="s">
        <v>842</v>
      </c>
      <c r="H844" s="209">
        <v>16.3</v>
      </c>
      <c r="I844" s="192"/>
      <c r="L844" s="187"/>
      <c r="M844" s="193"/>
      <c r="N844" s="194"/>
      <c r="O844" s="194"/>
      <c r="P844" s="194"/>
      <c r="Q844" s="194"/>
      <c r="R844" s="194"/>
      <c r="S844" s="194"/>
      <c r="T844" s="195"/>
      <c r="AT844" s="196" t="s">
        <v>141</v>
      </c>
      <c r="AU844" s="196" t="s">
        <v>84</v>
      </c>
      <c r="AV844" s="11" t="s">
        <v>84</v>
      </c>
      <c r="AW844" s="11" t="s">
        <v>38</v>
      </c>
      <c r="AX844" s="11" t="s">
        <v>74</v>
      </c>
      <c r="AY844" s="196" t="s">
        <v>131</v>
      </c>
    </row>
    <row r="845" spans="2:65" s="11" customFormat="1">
      <c r="B845" s="187"/>
      <c r="D845" s="207" t="s">
        <v>141</v>
      </c>
      <c r="E845" s="196" t="s">
        <v>5</v>
      </c>
      <c r="F845" s="208" t="s">
        <v>843</v>
      </c>
      <c r="H845" s="209">
        <v>15.01</v>
      </c>
      <c r="I845" s="192"/>
      <c r="L845" s="187"/>
      <c r="M845" s="193"/>
      <c r="N845" s="194"/>
      <c r="O845" s="194"/>
      <c r="P845" s="194"/>
      <c r="Q845" s="194"/>
      <c r="R845" s="194"/>
      <c r="S845" s="194"/>
      <c r="T845" s="195"/>
      <c r="AT845" s="196" t="s">
        <v>141</v>
      </c>
      <c r="AU845" s="196" t="s">
        <v>84</v>
      </c>
      <c r="AV845" s="11" t="s">
        <v>84</v>
      </c>
      <c r="AW845" s="11" t="s">
        <v>38</v>
      </c>
      <c r="AX845" s="11" t="s">
        <v>74</v>
      </c>
      <c r="AY845" s="196" t="s">
        <v>131</v>
      </c>
    </row>
    <row r="846" spans="2:65" s="11" customFormat="1">
      <c r="B846" s="187"/>
      <c r="D846" s="207" t="s">
        <v>141</v>
      </c>
      <c r="E846" s="196" t="s">
        <v>5</v>
      </c>
      <c r="F846" s="208" t="s">
        <v>844</v>
      </c>
      <c r="H846" s="209">
        <v>12.13</v>
      </c>
      <c r="I846" s="192"/>
      <c r="L846" s="187"/>
      <c r="M846" s="193"/>
      <c r="N846" s="194"/>
      <c r="O846" s="194"/>
      <c r="P846" s="194"/>
      <c r="Q846" s="194"/>
      <c r="R846" s="194"/>
      <c r="S846" s="194"/>
      <c r="T846" s="195"/>
      <c r="AT846" s="196" t="s">
        <v>141</v>
      </c>
      <c r="AU846" s="196" t="s">
        <v>84</v>
      </c>
      <c r="AV846" s="11" t="s">
        <v>84</v>
      </c>
      <c r="AW846" s="11" t="s">
        <v>38</v>
      </c>
      <c r="AX846" s="11" t="s">
        <v>74</v>
      </c>
      <c r="AY846" s="196" t="s">
        <v>131</v>
      </c>
    </row>
    <row r="847" spans="2:65" s="11" customFormat="1">
      <c r="B847" s="187"/>
      <c r="D847" s="207" t="s">
        <v>141</v>
      </c>
      <c r="E847" s="196" t="s">
        <v>5</v>
      </c>
      <c r="F847" s="208" t="s">
        <v>845</v>
      </c>
      <c r="H847" s="209">
        <v>12.73</v>
      </c>
      <c r="I847" s="192"/>
      <c r="L847" s="187"/>
      <c r="M847" s="193"/>
      <c r="N847" s="194"/>
      <c r="O847" s="194"/>
      <c r="P847" s="194"/>
      <c r="Q847" s="194"/>
      <c r="R847" s="194"/>
      <c r="S847" s="194"/>
      <c r="T847" s="195"/>
      <c r="AT847" s="196" t="s">
        <v>141</v>
      </c>
      <c r="AU847" s="196" t="s">
        <v>84</v>
      </c>
      <c r="AV847" s="11" t="s">
        <v>84</v>
      </c>
      <c r="AW847" s="11" t="s">
        <v>38</v>
      </c>
      <c r="AX847" s="11" t="s">
        <v>74</v>
      </c>
      <c r="AY847" s="196" t="s">
        <v>131</v>
      </c>
    </row>
    <row r="848" spans="2:65" s="11" customFormat="1">
      <c r="B848" s="187"/>
      <c r="D848" s="207" t="s">
        <v>141</v>
      </c>
      <c r="E848" s="196" t="s">
        <v>5</v>
      </c>
      <c r="F848" s="208" t="s">
        <v>846</v>
      </c>
      <c r="H848" s="209">
        <v>12.53</v>
      </c>
      <c r="I848" s="192"/>
      <c r="L848" s="187"/>
      <c r="M848" s="193"/>
      <c r="N848" s="194"/>
      <c r="O848" s="194"/>
      <c r="P848" s="194"/>
      <c r="Q848" s="194"/>
      <c r="R848" s="194"/>
      <c r="S848" s="194"/>
      <c r="T848" s="195"/>
      <c r="AT848" s="196" t="s">
        <v>141</v>
      </c>
      <c r="AU848" s="196" t="s">
        <v>84</v>
      </c>
      <c r="AV848" s="11" t="s">
        <v>84</v>
      </c>
      <c r="AW848" s="11" t="s">
        <v>38</v>
      </c>
      <c r="AX848" s="11" t="s">
        <v>74</v>
      </c>
      <c r="AY848" s="196" t="s">
        <v>131</v>
      </c>
    </row>
    <row r="849" spans="2:65" s="11" customFormat="1">
      <c r="B849" s="187"/>
      <c r="D849" s="207" t="s">
        <v>141</v>
      </c>
      <c r="E849" s="196" t="s">
        <v>5</v>
      </c>
      <c r="F849" s="208" t="s">
        <v>847</v>
      </c>
      <c r="H849" s="209">
        <v>14.17</v>
      </c>
      <c r="I849" s="192"/>
      <c r="L849" s="187"/>
      <c r="M849" s="193"/>
      <c r="N849" s="194"/>
      <c r="O849" s="194"/>
      <c r="P849" s="194"/>
      <c r="Q849" s="194"/>
      <c r="R849" s="194"/>
      <c r="S849" s="194"/>
      <c r="T849" s="195"/>
      <c r="AT849" s="196" t="s">
        <v>141</v>
      </c>
      <c r="AU849" s="196" t="s">
        <v>84</v>
      </c>
      <c r="AV849" s="11" t="s">
        <v>84</v>
      </c>
      <c r="AW849" s="11" t="s">
        <v>38</v>
      </c>
      <c r="AX849" s="11" t="s">
        <v>74</v>
      </c>
      <c r="AY849" s="196" t="s">
        <v>131</v>
      </c>
    </row>
    <row r="850" spans="2:65" s="11" customFormat="1">
      <c r="B850" s="187"/>
      <c r="D850" s="207" t="s">
        <v>141</v>
      </c>
      <c r="E850" s="196" t="s">
        <v>5</v>
      </c>
      <c r="F850" s="208" t="s">
        <v>848</v>
      </c>
      <c r="H850" s="209">
        <v>9.5050000000000008</v>
      </c>
      <c r="I850" s="192"/>
      <c r="L850" s="187"/>
      <c r="M850" s="193"/>
      <c r="N850" s="194"/>
      <c r="O850" s="194"/>
      <c r="P850" s="194"/>
      <c r="Q850" s="194"/>
      <c r="R850" s="194"/>
      <c r="S850" s="194"/>
      <c r="T850" s="195"/>
      <c r="AT850" s="196" t="s">
        <v>141</v>
      </c>
      <c r="AU850" s="196" t="s">
        <v>84</v>
      </c>
      <c r="AV850" s="11" t="s">
        <v>84</v>
      </c>
      <c r="AW850" s="11" t="s">
        <v>38</v>
      </c>
      <c r="AX850" s="11" t="s">
        <v>74</v>
      </c>
      <c r="AY850" s="196" t="s">
        <v>131</v>
      </c>
    </row>
    <row r="851" spans="2:65" s="11" customFormat="1">
      <c r="B851" s="187"/>
      <c r="D851" s="207" t="s">
        <v>141</v>
      </c>
      <c r="E851" s="196" t="s">
        <v>5</v>
      </c>
      <c r="F851" s="208" t="s">
        <v>849</v>
      </c>
      <c r="H851" s="209">
        <v>14.09</v>
      </c>
      <c r="I851" s="192"/>
      <c r="L851" s="187"/>
      <c r="M851" s="193"/>
      <c r="N851" s="194"/>
      <c r="O851" s="194"/>
      <c r="P851" s="194"/>
      <c r="Q851" s="194"/>
      <c r="R851" s="194"/>
      <c r="S851" s="194"/>
      <c r="T851" s="195"/>
      <c r="AT851" s="196" t="s">
        <v>141</v>
      </c>
      <c r="AU851" s="196" t="s">
        <v>84</v>
      </c>
      <c r="AV851" s="11" t="s">
        <v>84</v>
      </c>
      <c r="AW851" s="11" t="s">
        <v>38</v>
      </c>
      <c r="AX851" s="11" t="s">
        <v>74</v>
      </c>
      <c r="AY851" s="196" t="s">
        <v>131</v>
      </c>
    </row>
    <row r="852" spans="2:65" s="12" customFormat="1">
      <c r="B852" s="210"/>
      <c r="D852" s="188" t="s">
        <v>141</v>
      </c>
      <c r="E852" s="211" t="s">
        <v>5</v>
      </c>
      <c r="F852" s="212" t="s">
        <v>155</v>
      </c>
      <c r="H852" s="213">
        <v>227.94200000000001</v>
      </c>
      <c r="I852" s="214"/>
      <c r="L852" s="210"/>
      <c r="M852" s="215"/>
      <c r="N852" s="216"/>
      <c r="O852" s="216"/>
      <c r="P852" s="216"/>
      <c r="Q852" s="216"/>
      <c r="R852" s="216"/>
      <c r="S852" s="216"/>
      <c r="T852" s="217"/>
      <c r="AT852" s="218" t="s">
        <v>141</v>
      </c>
      <c r="AU852" s="218" t="s">
        <v>84</v>
      </c>
      <c r="AV852" s="12" t="s">
        <v>139</v>
      </c>
      <c r="AW852" s="12" t="s">
        <v>38</v>
      </c>
      <c r="AX852" s="12" t="s">
        <v>79</v>
      </c>
      <c r="AY852" s="218" t="s">
        <v>131</v>
      </c>
    </row>
    <row r="853" spans="2:65" s="1" customFormat="1" ht="31.5" customHeight="1">
      <c r="B853" s="174"/>
      <c r="C853" s="175" t="s">
        <v>850</v>
      </c>
      <c r="D853" s="175" t="s">
        <v>134</v>
      </c>
      <c r="E853" s="176" t="s">
        <v>851</v>
      </c>
      <c r="F853" s="177" t="s">
        <v>852</v>
      </c>
      <c r="G853" s="178" t="s">
        <v>300</v>
      </c>
      <c r="H853" s="179">
        <v>1</v>
      </c>
      <c r="I853" s="180"/>
      <c r="J853" s="181">
        <f>ROUND(I853*H853,2)</f>
        <v>0</v>
      </c>
      <c r="K853" s="177" t="s">
        <v>5</v>
      </c>
      <c r="L853" s="42"/>
      <c r="M853" s="182" t="s">
        <v>5</v>
      </c>
      <c r="N853" s="183" t="s">
        <v>45</v>
      </c>
      <c r="O853" s="43"/>
      <c r="P853" s="184">
        <f>O853*H853</f>
        <v>0</v>
      </c>
      <c r="Q853" s="184">
        <v>0</v>
      </c>
      <c r="R853" s="184">
        <f>Q853*H853</f>
        <v>0</v>
      </c>
      <c r="S853" s="184">
        <v>0</v>
      </c>
      <c r="T853" s="185">
        <f>S853*H853</f>
        <v>0</v>
      </c>
      <c r="AR853" s="24" t="s">
        <v>303</v>
      </c>
      <c r="AT853" s="24" t="s">
        <v>134</v>
      </c>
      <c r="AU853" s="24" t="s">
        <v>84</v>
      </c>
      <c r="AY853" s="24" t="s">
        <v>131</v>
      </c>
      <c r="BE853" s="186">
        <f>IF(N853="základní",J853,0)</f>
        <v>0</v>
      </c>
      <c r="BF853" s="186">
        <f>IF(N853="snížená",J853,0)</f>
        <v>0</v>
      </c>
      <c r="BG853" s="186">
        <f>IF(N853="zákl. přenesená",J853,0)</f>
        <v>0</v>
      </c>
      <c r="BH853" s="186">
        <f>IF(N853="sníž. přenesená",J853,0)</f>
        <v>0</v>
      </c>
      <c r="BI853" s="186">
        <f>IF(N853="nulová",J853,0)</f>
        <v>0</v>
      </c>
      <c r="BJ853" s="24" t="s">
        <v>79</v>
      </c>
      <c r="BK853" s="186">
        <f>ROUND(I853*H853,2)</f>
        <v>0</v>
      </c>
      <c r="BL853" s="24" t="s">
        <v>303</v>
      </c>
      <c r="BM853" s="24" t="s">
        <v>853</v>
      </c>
    </row>
    <row r="854" spans="2:65" s="1" customFormat="1" ht="31.5" customHeight="1">
      <c r="B854" s="174"/>
      <c r="C854" s="175" t="s">
        <v>854</v>
      </c>
      <c r="D854" s="175" t="s">
        <v>134</v>
      </c>
      <c r="E854" s="176" t="s">
        <v>855</v>
      </c>
      <c r="F854" s="177" t="s">
        <v>856</v>
      </c>
      <c r="G854" s="178" t="s">
        <v>300</v>
      </c>
      <c r="H854" s="179">
        <v>1</v>
      </c>
      <c r="I854" s="180"/>
      <c r="J854" s="181">
        <f>ROUND(I854*H854,2)</f>
        <v>0</v>
      </c>
      <c r="K854" s="177" t="s">
        <v>5</v>
      </c>
      <c r="L854" s="42"/>
      <c r="M854" s="182" t="s">
        <v>5</v>
      </c>
      <c r="N854" s="183" t="s">
        <v>45</v>
      </c>
      <c r="O854" s="43"/>
      <c r="P854" s="184">
        <f>O854*H854</f>
        <v>0</v>
      </c>
      <c r="Q854" s="184">
        <v>0</v>
      </c>
      <c r="R854" s="184">
        <f>Q854*H854</f>
        <v>0</v>
      </c>
      <c r="S854" s="184">
        <v>0</v>
      </c>
      <c r="T854" s="185">
        <f>S854*H854</f>
        <v>0</v>
      </c>
      <c r="AR854" s="24" t="s">
        <v>303</v>
      </c>
      <c r="AT854" s="24" t="s">
        <v>134</v>
      </c>
      <c r="AU854" s="24" t="s">
        <v>84</v>
      </c>
      <c r="AY854" s="24" t="s">
        <v>131</v>
      </c>
      <c r="BE854" s="186">
        <f>IF(N854="základní",J854,0)</f>
        <v>0</v>
      </c>
      <c r="BF854" s="186">
        <f>IF(N854="snížená",J854,0)</f>
        <v>0</v>
      </c>
      <c r="BG854" s="186">
        <f>IF(N854="zákl. přenesená",J854,0)</f>
        <v>0</v>
      </c>
      <c r="BH854" s="186">
        <f>IF(N854="sníž. přenesená",J854,0)</f>
        <v>0</v>
      </c>
      <c r="BI854" s="186">
        <f>IF(N854="nulová",J854,0)</f>
        <v>0</v>
      </c>
      <c r="BJ854" s="24" t="s">
        <v>79</v>
      </c>
      <c r="BK854" s="186">
        <f>ROUND(I854*H854,2)</f>
        <v>0</v>
      </c>
      <c r="BL854" s="24" t="s">
        <v>303</v>
      </c>
      <c r="BM854" s="24" t="s">
        <v>857</v>
      </c>
    </row>
    <row r="855" spans="2:65" s="1" customFormat="1" ht="31.5" customHeight="1">
      <c r="B855" s="174"/>
      <c r="C855" s="175" t="s">
        <v>858</v>
      </c>
      <c r="D855" s="175" t="s">
        <v>134</v>
      </c>
      <c r="E855" s="176" t="s">
        <v>859</v>
      </c>
      <c r="F855" s="177" t="s">
        <v>860</v>
      </c>
      <c r="G855" s="178" t="s">
        <v>300</v>
      </c>
      <c r="H855" s="179">
        <v>29</v>
      </c>
      <c r="I855" s="180"/>
      <c r="J855" s="181">
        <f>ROUND(I855*H855,2)</f>
        <v>0</v>
      </c>
      <c r="K855" s="177" t="s">
        <v>5</v>
      </c>
      <c r="L855" s="42"/>
      <c r="M855" s="182" t="s">
        <v>5</v>
      </c>
      <c r="N855" s="183" t="s">
        <v>45</v>
      </c>
      <c r="O855" s="43"/>
      <c r="P855" s="184">
        <f>O855*H855</f>
        <v>0</v>
      </c>
      <c r="Q855" s="184">
        <v>0</v>
      </c>
      <c r="R855" s="184">
        <f>Q855*H855</f>
        <v>0</v>
      </c>
      <c r="S855" s="184">
        <v>0</v>
      </c>
      <c r="T855" s="185">
        <f>S855*H855</f>
        <v>0</v>
      </c>
      <c r="AR855" s="24" t="s">
        <v>303</v>
      </c>
      <c r="AT855" s="24" t="s">
        <v>134</v>
      </c>
      <c r="AU855" s="24" t="s">
        <v>84</v>
      </c>
      <c r="AY855" s="24" t="s">
        <v>131</v>
      </c>
      <c r="BE855" s="186">
        <f>IF(N855="základní",J855,0)</f>
        <v>0</v>
      </c>
      <c r="BF855" s="186">
        <f>IF(N855="snížená",J855,0)</f>
        <v>0</v>
      </c>
      <c r="BG855" s="186">
        <f>IF(N855="zákl. přenesená",J855,0)</f>
        <v>0</v>
      </c>
      <c r="BH855" s="186">
        <f>IF(N855="sníž. přenesená",J855,0)</f>
        <v>0</v>
      </c>
      <c r="BI855" s="186">
        <f>IF(N855="nulová",J855,0)</f>
        <v>0</v>
      </c>
      <c r="BJ855" s="24" t="s">
        <v>79</v>
      </c>
      <c r="BK855" s="186">
        <f>ROUND(I855*H855,2)</f>
        <v>0</v>
      </c>
      <c r="BL855" s="24" t="s">
        <v>303</v>
      </c>
      <c r="BM855" s="24" t="s">
        <v>861</v>
      </c>
    </row>
    <row r="856" spans="2:65" s="1" customFormat="1" ht="31.5" customHeight="1">
      <c r="B856" s="174"/>
      <c r="C856" s="175" t="s">
        <v>862</v>
      </c>
      <c r="D856" s="175" t="s">
        <v>134</v>
      </c>
      <c r="E856" s="176" t="s">
        <v>863</v>
      </c>
      <c r="F856" s="177" t="s">
        <v>864</v>
      </c>
      <c r="G856" s="178" t="s">
        <v>300</v>
      </c>
      <c r="H856" s="179">
        <v>1</v>
      </c>
      <c r="I856" s="180"/>
      <c r="J856" s="181">
        <f>ROUND(I856*H856,2)</f>
        <v>0</v>
      </c>
      <c r="K856" s="177" t="s">
        <v>5</v>
      </c>
      <c r="L856" s="42"/>
      <c r="M856" s="182" t="s">
        <v>5</v>
      </c>
      <c r="N856" s="183" t="s">
        <v>45</v>
      </c>
      <c r="O856" s="43"/>
      <c r="P856" s="184">
        <f>O856*H856</f>
        <v>0</v>
      </c>
      <c r="Q856" s="184">
        <v>0</v>
      </c>
      <c r="R856" s="184">
        <f>Q856*H856</f>
        <v>0</v>
      </c>
      <c r="S856" s="184">
        <v>0</v>
      </c>
      <c r="T856" s="185">
        <f>S856*H856</f>
        <v>0</v>
      </c>
      <c r="AR856" s="24" t="s">
        <v>303</v>
      </c>
      <c r="AT856" s="24" t="s">
        <v>134</v>
      </c>
      <c r="AU856" s="24" t="s">
        <v>84</v>
      </c>
      <c r="AY856" s="24" t="s">
        <v>131</v>
      </c>
      <c r="BE856" s="186">
        <f>IF(N856="základní",J856,0)</f>
        <v>0</v>
      </c>
      <c r="BF856" s="186">
        <f>IF(N856="snížená",J856,0)</f>
        <v>0</v>
      </c>
      <c r="BG856" s="186">
        <f>IF(N856="zákl. přenesená",J856,0)</f>
        <v>0</v>
      </c>
      <c r="BH856" s="186">
        <f>IF(N856="sníž. přenesená",J856,0)</f>
        <v>0</v>
      </c>
      <c r="BI856" s="186">
        <f>IF(N856="nulová",J856,0)</f>
        <v>0</v>
      </c>
      <c r="BJ856" s="24" t="s">
        <v>79</v>
      </c>
      <c r="BK856" s="186">
        <f>ROUND(I856*H856,2)</f>
        <v>0</v>
      </c>
      <c r="BL856" s="24" t="s">
        <v>303</v>
      </c>
      <c r="BM856" s="24" t="s">
        <v>865</v>
      </c>
    </row>
    <row r="857" spans="2:65" s="1" customFormat="1" ht="31.5" customHeight="1">
      <c r="B857" s="174"/>
      <c r="C857" s="175" t="s">
        <v>866</v>
      </c>
      <c r="D857" s="175" t="s">
        <v>134</v>
      </c>
      <c r="E857" s="176" t="s">
        <v>867</v>
      </c>
      <c r="F857" s="177" t="s">
        <v>868</v>
      </c>
      <c r="G857" s="178" t="s">
        <v>300</v>
      </c>
      <c r="H857" s="179">
        <v>3</v>
      </c>
      <c r="I857" s="180"/>
      <c r="J857" s="181">
        <f>ROUND(I857*H857,2)</f>
        <v>0</v>
      </c>
      <c r="K857" s="177" t="s">
        <v>5</v>
      </c>
      <c r="L857" s="42"/>
      <c r="M857" s="182" t="s">
        <v>5</v>
      </c>
      <c r="N857" s="183" t="s">
        <v>45</v>
      </c>
      <c r="O857" s="43"/>
      <c r="P857" s="184">
        <f>O857*H857</f>
        <v>0</v>
      </c>
      <c r="Q857" s="184">
        <v>0</v>
      </c>
      <c r="R857" s="184">
        <f>Q857*H857</f>
        <v>0</v>
      </c>
      <c r="S857" s="184">
        <v>0</v>
      </c>
      <c r="T857" s="185">
        <f>S857*H857</f>
        <v>0</v>
      </c>
      <c r="AR857" s="24" t="s">
        <v>303</v>
      </c>
      <c r="AT857" s="24" t="s">
        <v>134</v>
      </c>
      <c r="AU857" s="24" t="s">
        <v>84</v>
      </c>
      <c r="AY857" s="24" t="s">
        <v>131</v>
      </c>
      <c r="BE857" s="186">
        <f>IF(N857="základní",J857,0)</f>
        <v>0</v>
      </c>
      <c r="BF857" s="186">
        <f>IF(N857="snížená",J857,0)</f>
        <v>0</v>
      </c>
      <c r="BG857" s="186">
        <f>IF(N857="zákl. přenesená",J857,0)</f>
        <v>0</v>
      </c>
      <c r="BH857" s="186">
        <f>IF(N857="sníž. přenesená",J857,0)</f>
        <v>0</v>
      </c>
      <c r="BI857" s="186">
        <f>IF(N857="nulová",J857,0)</f>
        <v>0</v>
      </c>
      <c r="BJ857" s="24" t="s">
        <v>79</v>
      </c>
      <c r="BK857" s="186">
        <f>ROUND(I857*H857,2)</f>
        <v>0</v>
      </c>
      <c r="BL857" s="24" t="s">
        <v>303</v>
      </c>
      <c r="BM857" s="24" t="s">
        <v>869</v>
      </c>
    </row>
    <row r="858" spans="2:65" s="10" customFormat="1" ht="29.85" customHeight="1">
      <c r="B858" s="160"/>
      <c r="D858" s="171" t="s">
        <v>73</v>
      </c>
      <c r="E858" s="172" t="s">
        <v>870</v>
      </c>
      <c r="F858" s="172" t="s">
        <v>871</v>
      </c>
      <c r="I858" s="163"/>
      <c r="J858" s="173">
        <f>BK858</f>
        <v>0</v>
      </c>
      <c r="L858" s="160"/>
      <c r="M858" s="165"/>
      <c r="N858" s="166"/>
      <c r="O858" s="166"/>
      <c r="P858" s="167">
        <f>SUM(P859:P967)</f>
        <v>0</v>
      </c>
      <c r="Q858" s="166"/>
      <c r="R858" s="167">
        <f>SUM(R859:R967)</f>
        <v>2.32824023</v>
      </c>
      <c r="S858" s="166"/>
      <c r="T858" s="168">
        <f>SUM(T859:T967)</f>
        <v>0.41727678999999995</v>
      </c>
      <c r="AR858" s="161" t="s">
        <v>84</v>
      </c>
      <c r="AT858" s="169" t="s">
        <v>73</v>
      </c>
      <c r="AU858" s="169" t="s">
        <v>79</v>
      </c>
      <c r="AY858" s="161" t="s">
        <v>131</v>
      </c>
      <c r="BK858" s="170">
        <f>SUM(BK859:BK967)</f>
        <v>0</v>
      </c>
    </row>
    <row r="859" spans="2:65" s="1" customFormat="1" ht="22.5" customHeight="1">
      <c r="B859" s="174"/>
      <c r="C859" s="175" t="s">
        <v>872</v>
      </c>
      <c r="D859" s="175" t="s">
        <v>134</v>
      </c>
      <c r="E859" s="176" t="s">
        <v>873</v>
      </c>
      <c r="F859" s="177" t="s">
        <v>874</v>
      </c>
      <c r="G859" s="178" t="s">
        <v>151</v>
      </c>
      <c r="H859" s="179">
        <v>162.89500000000001</v>
      </c>
      <c r="I859" s="180"/>
      <c r="J859" s="181">
        <f>ROUND(I859*H859,2)</f>
        <v>0</v>
      </c>
      <c r="K859" s="177" t="s">
        <v>5</v>
      </c>
      <c r="L859" s="42"/>
      <c r="M859" s="182" t="s">
        <v>5</v>
      </c>
      <c r="N859" s="183" t="s">
        <v>45</v>
      </c>
      <c r="O859" s="43"/>
      <c r="P859" s="184">
        <f>O859*H859</f>
        <v>0</v>
      </c>
      <c r="Q859" s="184">
        <v>0</v>
      </c>
      <c r="R859" s="184">
        <f>Q859*H859</f>
        <v>0</v>
      </c>
      <c r="S859" s="184">
        <v>1.4999999999999999E-4</v>
      </c>
      <c r="T859" s="185">
        <f>S859*H859</f>
        <v>2.4434250000000001E-2</v>
      </c>
      <c r="AR859" s="24" t="s">
        <v>303</v>
      </c>
      <c r="AT859" s="24" t="s">
        <v>134</v>
      </c>
      <c r="AU859" s="24" t="s">
        <v>84</v>
      </c>
      <c r="AY859" s="24" t="s">
        <v>131</v>
      </c>
      <c r="BE859" s="186">
        <f>IF(N859="základní",J859,0)</f>
        <v>0</v>
      </c>
      <c r="BF859" s="186">
        <f>IF(N859="snížená",J859,0)</f>
        <v>0</v>
      </c>
      <c r="BG859" s="186">
        <f>IF(N859="zákl. přenesená",J859,0)</f>
        <v>0</v>
      </c>
      <c r="BH859" s="186">
        <f>IF(N859="sníž. přenesená",J859,0)</f>
        <v>0</v>
      </c>
      <c r="BI859" s="186">
        <f>IF(N859="nulová",J859,0)</f>
        <v>0</v>
      </c>
      <c r="BJ859" s="24" t="s">
        <v>79</v>
      </c>
      <c r="BK859" s="186">
        <f>ROUND(I859*H859,2)</f>
        <v>0</v>
      </c>
      <c r="BL859" s="24" t="s">
        <v>303</v>
      </c>
      <c r="BM859" s="24" t="s">
        <v>875</v>
      </c>
    </row>
    <row r="860" spans="2:65" s="11" customFormat="1">
      <c r="B860" s="187"/>
      <c r="D860" s="207" t="s">
        <v>141</v>
      </c>
      <c r="E860" s="196" t="s">
        <v>5</v>
      </c>
      <c r="F860" s="208" t="s">
        <v>876</v>
      </c>
      <c r="H860" s="209">
        <v>11.85</v>
      </c>
      <c r="I860" s="192"/>
      <c r="L860" s="187"/>
      <c r="M860" s="193"/>
      <c r="N860" s="194"/>
      <c r="O860" s="194"/>
      <c r="P860" s="194"/>
      <c r="Q860" s="194"/>
      <c r="R860" s="194"/>
      <c r="S860" s="194"/>
      <c r="T860" s="195"/>
      <c r="AT860" s="196" t="s">
        <v>141</v>
      </c>
      <c r="AU860" s="196" t="s">
        <v>84</v>
      </c>
      <c r="AV860" s="11" t="s">
        <v>84</v>
      </c>
      <c r="AW860" s="11" t="s">
        <v>38</v>
      </c>
      <c r="AX860" s="11" t="s">
        <v>74</v>
      </c>
      <c r="AY860" s="196" t="s">
        <v>131</v>
      </c>
    </row>
    <row r="861" spans="2:65" s="11" customFormat="1">
      <c r="B861" s="187"/>
      <c r="D861" s="207" t="s">
        <v>141</v>
      </c>
      <c r="E861" s="196" t="s">
        <v>5</v>
      </c>
      <c r="F861" s="208" t="s">
        <v>877</v>
      </c>
      <c r="H861" s="209">
        <v>163.32</v>
      </c>
      <c r="I861" s="192"/>
      <c r="L861" s="187"/>
      <c r="M861" s="193"/>
      <c r="N861" s="194"/>
      <c r="O861" s="194"/>
      <c r="P861" s="194"/>
      <c r="Q861" s="194"/>
      <c r="R861" s="194"/>
      <c r="S861" s="194"/>
      <c r="T861" s="195"/>
      <c r="AT861" s="196" t="s">
        <v>141</v>
      </c>
      <c r="AU861" s="196" t="s">
        <v>84</v>
      </c>
      <c r="AV861" s="11" t="s">
        <v>84</v>
      </c>
      <c r="AW861" s="11" t="s">
        <v>38</v>
      </c>
      <c r="AX861" s="11" t="s">
        <v>74</v>
      </c>
      <c r="AY861" s="196" t="s">
        <v>131</v>
      </c>
    </row>
    <row r="862" spans="2:65" s="11" customFormat="1">
      <c r="B862" s="187"/>
      <c r="D862" s="207" t="s">
        <v>141</v>
      </c>
      <c r="E862" s="196" t="s">
        <v>5</v>
      </c>
      <c r="F862" s="208" t="s">
        <v>878</v>
      </c>
      <c r="H862" s="209">
        <v>-27.574999999999999</v>
      </c>
      <c r="I862" s="192"/>
      <c r="L862" s="187"/>
      <c r="M862" s="193"/>
      <c r="N862" s="194"/>
      <c r="O862" s="194"/>
      <c r="P862" s="194"/>
      <c r="Q862" s="194"/>
      <c r="R862" s="194"/>
      <c r="S862" s="194"/>
      <c r="T862" s="195"/>
      <c r="AT862" s="196" t="s">
        <v>141</v>
      </c>
      <c r="AU862" s="196" t="s">
        <v>84</v>
      </c>
      <c r="AV862" s="11" t="s">
        <v>84</v>
      </c>
      <c r="AW862" s="11" t="s">
        <v>38</v>
      </c>
      <c r="AX862" s="11" t="s">
        <v>74</v>
      </c>
      <c r="AY862" s="196" t="s">
        <v>131</v>
      </c>
    </row>
    <row r="863" spans="2:65" s="11" customFormat="1">
      <c r="B863" s="187"/>
      <c r="D863" s="207" t="s">
        <v>141</v>
      </c>
      <c r="E863" s="196" t="s">
        <v>5</v>
      </c>
      <c r="F863" s="208" t="s">
        <v>879</v>
      </c>
      <c r="H863" s="209">
        <v>15.3</v>
      </c>
      <c r="I863" s="192"/>
      <c r="L863" s="187"/>
      <c r="M863" s="193"/>
      <c r="N863" s="194"/>
      <c r="O863" s="194"/>
      <c r="P863" s="194"/>
      <c r="Q863" s="194"/>
      <c r="R863" s="194"/>
      <c r="S863" s="194"/>
      <c r="T863" s="195"/>
      <c r="AT863" s="196" t="s">
        <v>141</v>
      </c>
      <c r="AU863" s="196" t="s">
        <v>84</v>
      </c>
      <c r="AV863" s="11" t="s">
        <v>84</v>
      </c>
      <c r="AW863" s="11" t="s">
        <v>38</v>
      </c>
      <c r="AX863" s="11" t="s">
        <v>74</v>
      </c>
      <c r="AY863" s="196" t="s">
        <v>131</v>
      </c>
    </row>
    <row r="864" spans="2:65" s="12" customFormat="1">
      <c r="B864" s="210"/>
      <c r="D864" s="188" t="s">
        <v>141</v>
      </c>
      <c r="E864" s="211" t="s">
        <v>5</v>
      </c>
      <c r="F864" s="212" t="s">
        <v>155</v>
      </c>
      <c r="H864" s="213">
        <v>162.89500000000001</v>
      </c>
      <c r="I864" s="214"/>
      <c r="L864" s="210"/>
      <c r="M864" s="215"/>
      <c r="N864" s="216"/>
      <c r="O864" s="216"/>
      <c r="P864" s="216"/>
      <c r="Q864" s="216"/>
      <c r="R864" s="216"/>
      <c r="S864" s="216"/>
      <c r="T864" s="217"/>
      <c r="AT864" s="218" t="s">
        <v>141</v>
      </c>
      <c r="AU864" s="218" t="s">
        <v>84</v>
      </c>
      <c r="AV864" s="12" t="s">
        <v>139</v>
      </c>
      <c r="AW864" s="12" t="s">
        <v>38</v>
      </c>
      <c r="AX864" s="12" t="s">
        <v>79</v>
      </c>
      <c r="AY864" s="218" t="s">
        <v>131</v>
      </c>
    </row>
    <row r="865" spans="2:65" s="1" customFormat="1" ht="22.5" customHeight="1">
      <c r="B865" s="174"/>
      <c r="C865" s="175" t="s">
        <v>880</v>
      </c>
      <c r="D865" s="175" t="s">
        <v>134</v>
      </c>
      <c r="E865" s="176" t="s">
        <v>881</v>
      </c>
      <c r="F865" s="177" t="s">
        <v>882</v>
      </c>
      <c r="G865" s="178" t="s">
        <v>151</v>
      </c>
      <c r="H865" s="179">
        <v>1267.2339999999999</v>
      </c>
      <c r="I865" s="180"/>
      <c r="J865" s="181">
        <f>ROUND(I865*H865,2)</f>
        <v>0</v>
      </c>
      <c r="K865" s="177" t="s">
        <v>138</v>
      </c>
      <c r="L865" s="42"/>
      <c r="M865" s="182" t="s">
        <v>5</v>
      </c>
      <c r="N865" s="183" t="s">
        <v>45</v>
      </c>
      <c r="O865" s="43"/>
      <c r="P865" s="184">
        <f>O865*H865</f>
        <v>0</v>
      </c>
      <c r="Q865" s="184">
        <v>1E-3</v>
      </c>
      <c r="R865" s="184">
        <f>Q865*H865</f>
        <v>1.267234</v>
      </c>
      <c r="S865" s="184">
        <v>3.1E-4</v>
      </c>
      <c r="T865" s="185">
        <f>S865*H865</f>
        <v>0.39284253999999996</v>
      </c>
      <c r="AR865" s="24" t="s">
        <v>303</v>
      </c>
      <c r="AT865" s="24" t="s">
        <v>134</v>
      </c>
      <c r="AU865" s="24" t="s">
        <v>84</v>
      </c>
      <c r="AY865" s="24" t="s">
        <v>131</v>
      </c>
      <c r="BE865" s="186">
        <f>IF(N865="základní",J865,0)</f>
        <v>0</v>
      </c>
      <c r="BF865" s="186">
        <f>IF(N865="snížená",J865,0)</f>
        <v>0</v>
      </c>
      <c r="BG865" s="186">
        <f>IF(N865="zákl. přenesená",J865,0)</f>
        <v>0</v>
      </c>
      <c r="BH865" s="186">
        <f>IF(N865="sníž. přenesená",J865,0)</f>
        <v>0</v>
      </c>
      <c r="BI865" s="186">
        <f>IF(N865="nulová",J865,0)</f>
        <v>0</v>
      </c>
      <c r="BJ865" s="24" t="s">
        <v>79</v>
      </c>
      <c r="BK865" s="186">
        <f>ROUND(I865*H865,2)</f>
        <v>0</v>
      </c>
      <c r="BL865" s="24" t="s">
        <v>303</v>
      </c>
      <c r="BM865" s="24" t="s">
        <v>883</v>
      </c>
    </row>
    <row r="866" spans="2:65" s="11" customFormat="1">
      <c r="B866" s="187"/>
      <c r="D866" s="207" t="s">
        <v>141</v>
      </c>
      <c r="E866" s="196" t="s">
        <v>5</v>
      </c>
      <c r="F866" s="208" t="s">
        <v>251</v>
      </c>
      <c r="H866" s="209">
        <v>43.122999999999998</v>
      </c>
      <c r="I866" s="192"/>
      <c r="L866" s="187"/>
      <c r="M866" s="193"/>
      <c r="N866" s="194"/>
      <c r="O866" s="194"/>
      <c r="P866" s="194"/>
      <c r="Q866" s="194"/>
      <c r="R866" s="194"/>
      <c r="S866" s="194"/>
      <c r="T866" s="195"/>
      <c r="AT866" s="196" t="s">
        <v>141</v>
      </c>
      <c r="AU866" s="196" t="s">
        <v>84</v>
      </c>
      <c r="AV866" s="11" t="s">
        <v>84</v>
      </c>
      <c r="AW866" s="11" t="s">
        <v>38</v>
      </c>
      <c r="AX866" s="11" t="s">
        <v>74</v>
      </c>
      <c r="AY866" s="196" t="s">
        <v>131</v>
      </c>
    </row>
    <row r="867" spans="2:65" s="11" customFormat="1">
      <c r="B867" s="187"/>
      <c r="D867" s="207" t="s">
        <v>141</v>
      </c>
      <c r="E867" s="196" t="s">
        <v>5</v>
      </c>
      <c r="F867" s="208" t="s">
        <v>884</v>
      </c>
      <c r="H867" s="209">
        <v>13.215999999999999</v>
      </c>
      <c r="I867" s="192"/>
      <c r="L867" s="187"/>
      <c r="M867" s="193"/>
      <c r="N867" s="194"/>
      <c r="O867" s="194"/>
      <c r="P867" s="194"/>
      <c r="Q867" s="194"/>
      <c r="R867" s="194"/>
      <c r="S867" s="194"/>
      <c r="T867" s="195"/>
      <c r="AT867" s="196" t="s">
        <v>141</v>
      </c>
      <c r="AU867" s="196" t="s">
        <v>84</v>
      </c>
      <c r="AV867" s="11" t="s">
        <v>84</v>
      </c>
      <c r="AW867" s="11" t="s">
        <v>38</v>
      </c>
      <c r="AX867" s="11" t="s">
        <v>74</v>
      </c>
      <c r="AY867" s="196" t="s">
        <v>131</v>
      </c>
    </row>
    <row r="868" spans="2:65" s="11" customFormat="1">
      <c r="B868" s="187"/>
      <c r="D868" s="207" t="s">
        <v>141</v>
      </c>
      <c r="E868" s="196" t="s">
        <v>5</v>
      </c>
      <c r="F868" s="208" t="s">
        <v>254</v>
      </c>
      <c r="H868" s="209">
        <v>50.878999999999998</v>
      </c>
      <c r="I868" s="192"/>
      <c r="L868" s="187"/>
      <c r="M868" s="193"/>
      <c r="N868" s="194"/>
      <c r="O868" s="194"/>
      <c r="P868" s="194"/>
      <c r="Q868" s="194"/>
      <c r="R868" s="194"/>
      <c r="S868" s="194"/>
      <c r="T868" s="195"/>
      <c r="AT868" s="196" t="s">
        <v>141</v>
      </c>
      <c r="AU868" s="196" t="s">
        <v>84</v>
      </c>
      <c r="AV868" s="11" t="s">
        <v>84</v>
      </c>
      <c r="AW868" s="11" t="s">
        <v>6</v>
      </c>
      <c r="AX868" s="11" t="s">
        <v>74</v>
      </c>
      <c r="AY868" s="196" t="s">
        <v>131</v>
      </c>
    </row>
    <row r="869" spans="2:65" s="11" customFormat="1">
      <c r="B869" s="187"/>
      <c r="D869" s="207" t="s">
        <v>141</v>
      </c>
      <c r="E869" s="196" t="s">
        <v>5</v>
      </c>
      <c r="F869" s="208" t="s">
        <v>391</v>
      </c>
      <c r="H869" s="209">
        <v>-19.375</v>
      </c>
      <c r="I869" s="192"/>
      <c r="L869" s="187"/>
      <c r="M869" s="193"/>
      <c r="N869" s="194"/>
      <c r="O869" s="194"/>
      <c r="P869" s="194"/>
      <c r="Q869" s="194"/>
      <c r="R869" s="194"/>
      <c r="S869" s="194"/>
      <c r="T869" s="195"/>
      <c r="AT869" s="196" t="s">
        <v>141</v>
      </c>
      <c r="AU869" s="196" t="s">
        <v>84</v>
      </c>
      <c r="AV869" s="11" t="s">
        <v>84</v>
      </c>
      <c r="AW869" s="11" t="s">
        <v>38</v>
      </c>
      <c r="AX869" s="11" t="s">
        <v>74</v>
      </c>
      <c r="AY869" s="196" t="s">
        <v>131</v>
      </c>
    </row>
    <row r="870" spans="2:65" s="11" customFormat="1">
      <c r="B870" s="187"/>
      <c r="D870" s="207" t="s">
        <v>141</v>
      </c>
      <c r="E870" s="196" t="s">
        <v>5</v>
      </c>
      <c r="F870" s="208" t="s">
        <v>257</v>
      </c>
      <c r="H870" s="209">
        <v>43.347000000000001</v>
      </c>
      <c r="I870" s="192"/>
      <c r="L870" s="187"/>
      <c r="M870" s="193"/>
      <c r="N870" s="194"/>
      <c r="O870" s="194"/>
      <c r="P870" s="194"/>
      <c r="Q870" s="194"/>
      <c r="R870" s="194"/>
      <c r="S870" s="194"/>
      <c r="T870" s="195"/>
      <c r="AT870" s="196" t="s">
        <v>141</v>
      </c>
      <c r="AU870" s="196" t="s">
        <v>84</v>
      </c>
      <c r="AV870" s="11" t="s">
        <v>84</v>
      </c>
      <c r="AW870" s="11" t="s">
        <v>38</v>
      </c>
      <c r="AX870" s="11" t="s">
        <v>74</v>
      </c>
      <c r="AY870" s="196" t="s">
        <v>131</v>
      </c>
    </row>
    <row r="871" spans="2:65" s="11" customFormat="1">
      <c r="B871" s="187"/>
      <c r="D871" s="207" t="s">
        <v>141</v>
      </c>
      <c r="E871" s="196" t="s">
        <v>5</v>
      </c>
      <c r="F871" s="208" t="s">
        <v>258</v>
      </c>
      <c r="H871" s="209">
        <v>43.234999999999999</v>
      </c>
      <c r="I871" s="192"/>
      <c r="L871" s="187"/>
      <c r="M871" s="193"/>
      <c r="N871" s="194"/>
      <c r="O871" s="194"/>
      <c r="P871" s="194"/>
      <c r="Q871" s="194"/>
      <c r="R871" s="194"/>
      <c r="S871" s="194"/>
      <c r="T871" s="195"/>
      <c r="AT871" s="196" t="s">
        <v>141</v>
      </c>
      <c r="AU871" s="196" t="s">
        <v>84</v>
      </c>
      <c r="AV871" s="11" t="s">
        <v>84</v>
      </c>
      <c r="AW871" s="11" t="s">
        <v>38</v>
      </c>
      <c r="AX871" s="11" t="s">
        <v>74</v>
      </c>
      <c r="AY871" s="196" t="s">
        <v>131</v>
      </c>
    </row>
    <row r="872" spans="2:65" s="11" customFormat="1">
      <c r="B872" s="187"/>
      <c r="D872" s="207" t="s">
        <v>141</v>
      </c>
      <c r="E872" s="196" t="s">
        <v>5</v>
      </c>
      <c r="F872" s="208" t="s">
        <v>260</v>
      </c>
      <c r="H872" s="209">
        <v>43.234999999999999</v>
      </c>
      <c r="I872" s="192"/>
      <c r="L872" s="187"/>
      <c r="M872" s="193"/>
      <c r="N872" s="194"/>
      <c r="O872" s="194"/>
      <c r="P872" s="194"/>
      <c r="Q872" s="194"/>
      <c r="R872" s="194"/>
      <c r="S872" s="194"/>
      <c r="T872" s="195"/>
      <c r="AT872" s="196" t="s">
        <v>141</v>
      </c>
      <c r="AU872" s="196" t="s">
        <v>84</v>
      </c>
      <c r="AV872" s="11" t="s">
        <v>84</v>
      </c>
      <c r="AW872" s="11" t="s">
        <v>38</v>
      </c>
      <c r="AX872" s="11" t="s">
        <v>74</v>
      </c>
      <c r="AY872" s="196" t="s">
        <v>131</v>
      </c>
    </row>
    <row r="873" spans="2:65" s="11" customFormat="1">
      <c r="B873" s="187"/>
      <c r="D873" s="207" t="s">
        <v>141</v>
      </c>
      <c r="E873" s="196" t="s">
        <v>5</v>
      </c>
      <c r="F873" s="208" t="s">
        <v>261</v>
      </c>
      <c r="H873" s="209">
        <v>41.555</v>
      </c>
      <c r="I873" s="192"/>
      <c r="L873" s="187"/>
      <c r="M873" s="193"/>
      <c r="N873" s="194"/>
      <c r="O873" s="194"/>
      <c r="P873" s="194"/>
      <c r="Q873" s="194"/>
      <c r="R873" s="194"/>
      <c r="S873" s="194"/>
      <c r="T873" s="195"/>
      <c r="AT873" s="196" t="s">
        <v>141</v>
      </c>
      <c r="AU873" s="196" t="s">
        <v>84</v>
      </c>
      <c r="AV873" s="11" t="s">
        <v>84</v>
      </c>
      <c r="AW873" s="11" t="s">
        <v>38</v>
      </c>
      <c r="AX873" s="11" t="s">
        <v>74</v>
      </c>
      <c r="AY873" s="196" t="s">
        <v>131</v>
      </c>
    </row>
    <row r="874" spans="2:65" s="11" customFormat="1">
      <c r="B874" s="187"/>
      <c r="D874" s="207" t="s">
        <v>141</v>
      </c>
      <c r="E874" s="196" t="s">
        <v>5</v>
      </c>
      <c r="F874" s="208" t="s">
        <v>263</v>
      </c>
      <c r="H874" s="209">
        <v>38.024000000000001</v>
      </c>
      <c r="I874" s="192"/>
      <c r="L874" s="187"/>
      <c r="M874" s="193"/>
      <c r="N874" s="194"/>
      <c r="O874" s="194"/>
      <c r="P874" s="194"/>
      <c r="Q874" s="194"/>
      <c r="R874" s="194"/>
      <c r="S874" s="194"/>
      <c r="T874" s="195"/>
      <c r="AT874" s="196" t="s">
        <v>141</v>
      </c>
      <c r="AU874" s="196" t="s">
        <v>84</v>
      </c>
      <c r="AV874" s="11" t="s">
        <v>84</v>
      </c>
      <c r="AW874" s="11" t="s">
        <v>38</v>
      </c>
      <c r="AX874" s="11" t="s">
        <v>74</v>
      </c>
      <c r="AY874" s="196" t="s">
        <v>131</v>
      </c>
    </row>
    <row r="875" spans="2:65" s="11" customFormat="1">
      <c r="B875" s="187"/>
      <c r="D875" s="207" t="s">
        <v>141</v>
      </c>
      <c r="E875" s="196" t="s">
        <v>5</v>
      </c>
      <c r="F875" s="208" t="s">
        <v>265</v>
      </c>
      <c r="H875" s="209">
        <v>27.384</v>
      </c>
      <c r="I875" s="192"/>
      <c r="L875" s="187"/>
      <c r="M875" s="193"/>
      <c r="N875" s="194"/>
      <c r="O875" s="194"/>
      <c r="P875" s="194"/>
      <c r="Q875" s="194"/>
      <c r="R875" s="194"/>
      <c r="S875" s="194"/>
      <c r="T875" s="195"/>
      <c r="AT875" s="196" t="s">
        <v>141</v>
      </c>
      <c r="AU875" s="196" t="s">
        <v>84</v>
      </c>
      <c r="AV875" s="11" t="s">
        <v>84</v>
      </c>
      <c r="AW875" s="11" t="s">
        <v>38</v>
      </c>
      <c r="AX875" s="11" t="s">
        <v>74</v>
      </c>
      <c r="AY875" s="196" t="s">
        <v>131</v>
      </c>
    </row>
    <row r="876" spans="2:65" s="11" customFormat="1">
      <c r="B876" s="187"/>
      <c r="D876" s="207" t="s">
        <v>141</v>
      </c>
      <c r="E876" s="196" t="s">
        <v>5</v>
      </c>
      <c r="F876" s="208" t="s">
        <v>885</v>
      </c>
      <c r="H876" s="209">
        <v>-5.9550000000000001</v>
      </c>
      <c r="I876" s="192"/>
      <c r="L876" s="187"/>
      <c r="M876" s="193"/>
      <c r="N876" s="194"/>
      <c r="O876" s="194"/>
      <c r="P876" s="194"/>
      <c r="Q876" s="194"/>
      <c r="R876" s="194"/>
      <c r="S876" s="194"/>
      <c r="T876" s="195"/>
      <c r="AT876" s="196" t="s">
        <v>141</v>
      </c>
      <c r="AU876" s="196" t="s">
        <v>84</v>
      </c>
      <c r="AV876" s="11" t="s">
        <v>84</v>
      </c>
      <c r="AW876" s="11" t="s">
        <v>38</v>
      </c>
      <c r="AX876" s="11" t="s">
        <v>74</v>
      </c>
      <c r="AY876" s="196" t="s">
        <v>131</v>
      </c>
    </row>
    <row r="877" spans="2:65" s="11" customFormat="1">
      <c r="B877" s="187"/>
      <c r="D877" s="207" t="s">
        <v>141</v>
      </c>
      <c r="E877" s="196" t="s">
        <v>5</v>
      </c>
      <c r="F877" s="208" t="s">
        <v>267</v>
      </c>
      <c r="H877" s="209">
        <v>32.256</v>
      </c>
      <c r="I877" s="192"/>
      <c r="L877" s="187"/>
      <c r="M877" s="193"/>
      <c r="N877" s="194"/>
      <c r="O877" s="194"/>
      <c r="P877" s="194"/>
      <c r="Q877" s="194"/>
      <c r="R877" s="194"/>
      <c r="S877" s="194"/>
      <c r="T877" s="195"/>
      <c r="AT877" s="196" t="s">
        <v>141</v>
      </c>
      <c r="AU877" s="196" t="s">
        <v>84</v>
      </c>
      <c r="AV877" s="11" t="s">
        <v>84</v>
      </c>
      <c r="AW877" s="11" t="s">
        <v>38</v>
      </c>
      <c r="AX877" s="11" t="s">
        <v>74</v>
      </c>
      <c r="AY877" s="196" t="s">
        <v>131</v>
      </c>
    </row>
    <row r="878" spans="2:65" s="11" customFormat="1">
      <c r="B878" s="187"/>
      <c r="D878" s="207" t="s">
        <v>141</v>
      </c>
      <c r="E878" s="196" t="s">
        <v>5</v>
      </c>
      <c r="F878" s="208" t="s">
        <v>268</v>
      </c>
      <c r="H878" s="209">
        <v>53.768999999999998</v>
      </c>
      <c r="I878" s="192"/>
      <c r="L878" s="187"/>
      <c r="M878" s="193"/>
      <c r="N878" s="194"/>
      <c r="O878" s="194"/>
      <c r="P878" s="194"/>
      <c r="Q878" s="194"/>
      <c r="R878" s="194"/>
      <c r="S878" s="194"/>
      <c r="T878" s="195"/>
      <c r="AT878" s="196" t="s">
        <v>141</v>
      </c>
      <c r="AU878" s="196" t="s">
        <v>84</v>
      </c>
      <c r="AV878" s="11" t="s">
        <v>84</v>
      </c>
      <c r="AW878" s="11" t="s">
        <v>38</v>
      </c>
      <c r="AX878" s="11" t="s">
        <v>74</v>
      </c>
      <c r="AY878" s="196" t="s">
        <v>131</v>
      </c>
    </row>
    <row r="879" spans="2:65" s="11" customFormat="1">
      <c r="B879" s="187"/>
      <c r="D879" s="207" t="s">
        <v>141</v>
      </c>
      <c r="E879" s="196" t="s">
        <v>5</v>
      </c>
      <c r="F879" s="208" t="s">
        <v>270</v>
      </c>
      <c r="H879" s="209">
        <v>53.656999999999996</v>
      </c>
      <c r="I879" s="192"/>
      <c r="L879" s="187"/>
      <c r="M879" s="193"/>
      <c r="N879" s="194"/>
      <c r="O879" s="194"/>
      <c r="P879" s="194"/>
      <c r="Q879" s="194"/>
      <c r="R879" s="194"/>
      <c r="S879" s="194"/>
      <c r="T879" s="195"/>
      <c r="AT879" s="196" t="s">
        <v>141</v>
      </c>
      <c r="AU879" s="196" t="s">
        <v>84</v>
      </c>
      <c r="AV879" s="11" t="s">
        <v>84</v>
      </c>
      <c r="AW879" s="11" t="s">
        <v>38</v>
      </c>
      <c r="AX879" s="11" t="s">
        <v>74</v>
      </c>
      <c r="AY879" s="196" t="s">
        <v>131</v>
      </c>
    </row>
    <row r="880" spans="2:65" s="11" customFormat="1">
      <c r="B880" s="187"/>
      <c r="D880" s="207" t="s">
        <v>141</v>
      </c>
      <c r="E880" s="196" t="s">
        <v>5</v>
      </c>
      <c r="F880" s="208" t="s">
        <v>271</v>
      </c>
      <c r="H880" s="209">
        <v>46.491</v>
      </c>
      <c r="I880" s="192"/>
      <c r="L880" s="187"/>
      <c r="M880" s="193"/>
      <c r="N880" s="194"/>
      <c r="O880" s="194"/>
      <c r="P880" s="194"/>
      <c r="Q880" s="194"/>
      <c r="R880" s="194"/>
      <c r="S880" s="194"/>
      <c r="T880" s="195"/>
      <c r="AT880" s="196" t="s">
        <v>141</v>
      </c>
      <c r="AU880" s="196" t="s">
        <v>84</v>
      </c>
      <c r="AV880" s="11" t="s">
        <v>84</v>
      </c>
      <c r="AW880" s="11" t="s">
        <v>38</v>
      </c>
      <c r="AX880" s="11" t="s">
        <v>74</v>
      </c>
      <c r="AY880" s="196" t="s">
        <v>131</v>
      </c>
    </row>
    <row r="881" spans="2:51" s="11" customFormat="1">
      <c r="B881" s="187"/>
      <c r="D881" s="207" t="s">
        <v>141</v>
      </c>
      <c r="E881" s="196" t="s">
        <v>5</v>
      </c>
      <c r="F881" s="208" t="s">
        <v>395</v>
      </c>
      <c r="H881" s="209">
        <v>-32.947000000000003</v>
      </c>
      <c r="I881" s="192"/>
      <c r="L881" s="187"/>
      <c r="M881" s="193"/>
      <c r="N881" s="194"/>
      <c r="O881" s="194"/>
      <c r="P881" s="194"/>
      <c r="Q881" s="194"/>
      <c r="R881" s="194"/>
      <c r="S881" s="194"/>
      <c r="T881" s="195"/>
      <c r="AT881" s="196" t="s">
        <v>141</v>
      </c>
      <c r="AU881" s="196" t="s">
        <v>84</v>
      </c>
      <c r="AV881" s="11" t="s">
        <v>84</v>
      </c>
      <c r="AW881" s="11" t="s">
        <v>38</v>
      </c>
      <c r="AX881" s="11" t="s">
        <v>74</v>
      </c>
      <c r="AY881" s="196" t="s">
        <v>131</v>
      </c>
    </row>
    <row r="882" spans="2:51" s="11" customFormat="1">
      <c r="B882" s="187"/>
      <c r="D882" s="207" t="s">
        <v>141</v>
      </c>
      <c r="E882" s="196" t="s">
        <v>5</v>
      </c>
      <c r="F882" s="208" t="s">
        <v>886</v>
      </c>
      <c r="H882" s="209">
        <v>20.488</v>
      </c>
      <c r="I882" s="192"/>
      <c r="L882" s="187"/>
      <c r="M882" s="193"/>
      <c r="N882" s="194"/>
      <c r="O882" s="194"/>
      <c r="P882" s="194"/>
      <c r="Q882" s="194"/>
      <c r="R882" s="194"/>
      <c r="S882" s="194"/>
      <c r="T882" s="195"/>
      <c r="AT882" s="196" t="s">
        <v>141</v>
      </c>
      <c r="AU882" s="196" t="s">
        <v>84</v>
      </c>
      <c r="AV882" s="11" t="s">
        <v>84</v>
      </c>
      <c r="AW882" s="11" t="s">
        <v>38</v>
      </c>
      <c r="AX882" s="11" t="s">
        <v>74</v>
      </c>
      <c r="AY882" s="196" t="s">
        <v>131</v>
      </c>
    </row>
    <row r="883" spans="2:51" s="11" customFormat="1">
      <c r="B883" s="187"/>
      <c r="D883" s="207" t="s">
        <v>141</v>
      </c>
      <c r="E883" s="196" t="s">
        <v>5</v>
      </c>
      <c r="F883" s="208" t="s">
        <v>887</v>
      </c>
      <c r="H883" s="209">
        <v>11.31</v>
      </c>
      <c r="I883" s="192"/>
      <c r="L883" s="187"/>
      <c r="M883" s="193"/>
      <c r="N883" s="194"/>
      <c r="O883" s="194"/>
      <c r="P883" s="194"/>
      <c r="Q883" s="194"/>
      <c r="R883" s="194"/>
      <c r="S883" s="194"/>
      <c r="T883" s="195"/>
      <c r="AT883" s="196" t="s">
        <v>141</v>
      </c>
      <c r="AU883" s="196" t="s">
        <v>84</v>
      </c>
      <c r="AV883" s="11" t="s">
        <v>84</v>
      </c>
      <c r="AW883" s="11" t="s">
        <v>38</v>
      </c>
      <c r="AX883" s="11" t="s">
        <v>74</v>
      </c>
      <c r="AY883" s="196" t="s">
        <v>131</v>
      </c>
    </row>
    <row r="884" spans="2:51" s="11" customFormat="1">
      <c r="B884" s="187"/>
      <c r="D884" s="207" t="s">
        <v>141</v>
      </c>
      <c r="E884" s="196" t="s">
        <v>5</v>
      </c>
      <c r="F884" s="208" t="s">
        <v>276</v>
      </c>
      <c r="H884" s="209">
        <v>41.555</v>
      </c>
      <c r="I884" s="192"/>
      <c r="L884" s="187"/>
      <c r="M884" s="193"/>
      <c r="N884" s="194"/>
      <c r="O884" s="194"/>
      <c r="P884" s="194"/>
      <c r="Q884" s="194"/>
      <c r="R884" s="194"/>
      <c r="S884" s="194"/>
      <c r="T884" s="195"/>
      <c r="AT884" s="196" t="s">
        <v>141</v>
      </c>
      <c r="AU884" s="196" t="s">
        <v>84</v>
      </c>
      <c r="AV884" s="11" t="s">
        <v>84</v>
      </c>
      <c r="AW884" s="11" t="s">
        <v>38</v>
      </c>
      <c r="AX884" s="11" t="s">
        <v>74</v>
      </c>
      <c r="AY884" s="196" t="s">
        <v>131</v>
      </c>
    </row>
    <row r="885" spans="2:51" s="11" customFormat="1">
      <c r="B885" s="187"/>
      <c r="D885" s="207" t="s">
        <v>141</v>
      </c>
      <c r="E885" s="196" t="s">
        <v>5</v>
      </c>
      <c r="F885" s="208" t="s">
        <v>277</v>
      </c>
      <c r="H885" s="209">
        <v>43.234999999999999</v>
      </c>
      <c r="I885" s="192"/>
      <c r="L885" s="187"/>
      <c r="M885" s="193"/>
      <c r="N885" s="194"/>
      <c r="O885" s="194"/>
      <c r="P885" s="194"/>
      <c r="Q885" s="194"/>
      <c r="R885" s="194"/>
      <c r="S885" s="194"/>
      <c r="T885" s="195"/>
      <c r="AT885" s="196" t="s">
        <v>141</v>
      </c>
      <c r="AU885" s="196" t="s">
        <v>84</v>
      </c>
      <c r="AV885" s="11" t="s">
        <v>84</v>
      </c>
      <c r="AW885" s="11" t="s">
        <v>38</v>
      </c>
      <c r="AX885" s="11" t="s">
        <v>74</v>
      </c>
      <c r="AY885" s="196" t="s">
        <v>131</v>
      </c>
    </row>
    <row r="886" spans="2:51" s="11" customFormat="1">
      <c r="B886" s="187"/>
      <c r="D886" s="207" t="s">
        <v>141</v>
      </c>
      <c r="E886" s="196" t="s">
        <v>5</v>
      </c>
      <c r="F886" s="208" t="s">
        <v>278</v>
      </c>
      <c r="H886" s="209">
        <v>43.234999999999999</v>
      </c>
      <c r="I886" s="192"/>
      <c r="L886" s="187"/>
      <c r="M886" s="193"/>
      <c r="N886" s="194"/>
      <c r="O886" s="194"/>
      <c r="P886" s="194"/>
      <c r="Q886" s="194"/>
      <c r="R886" s="194"/>
      <c r="S886" s="194"/>
      <c r="T886" s="195"/>
      <c r="AT886" s="196" t="s">
        <v>141</v>
      </c>
      <c r="AU886" s="196" t="s">
        <v>84</v>
      </c>
      <c r="AV886" s="11" t="s">
        <v>84</v>
      </c>
      <c r="AW886" s="11" t="s">
        <v>38</v>
      </c>
      <c r="AX886" s="11" t="s">
        <v>74</v>
      </c>
      <c r="AY886" s="196" t="s">
        <v>131</v>
      </c>
    </row>
    <row r="887" spans="2:51" s="11" customFormat="1">
      <c r="B887" s="187"/>
      <c r="D887" s="207" t="s">
        <v>141</v>
      </c>
      <c r="E887" s="196" t="s">
        <v>5</v>
      </c>
      <c r="F887" s="208" t="s">
        <v>279</v>
      </c>
      <c r="H887" s="209">
        <v>43.347000000000001</v>
      </c>
      <c r="I887" s="192"/>
      <c r="L887" s="187"/>
      <c r="M887" s="193"/>
      <c r="N887" s="194"/>
      <c r="O887" s="194"/>
      <c r="P887" s="194"/>
      <c r="Q887" s="194"/>
      <c r="R887" s="194"/>
      <c r="S887" s="194"/>
      <c r="T887" s="195"/>
      <c r="AT887" s="196" t="s">
        <v>141</v>
      </c>
      <c r="AU887" s="196" t="s">
        <v>84</v>
      </c>
      <c r="AV887" s="11" t="s">
        <v>84</v>
      </c>
      <c r="AW887" s="11" t="s">
        <v>38</v>
      </c>
      <c r="AX887" s="11" t="s">
        <v>74</v>
      </c>
      <c r="AY887" s="196" t="s">
        <v>131</v>
      </c>
    </row>
    <row r="888" spans="2:51" s="11" customFormat="1">
      <c r="B888" s="187"/>
      <c r="D888" s="207" t="s">
        <v>141</v>
      </c>
      <c r="E888" s="196" t="s">
        <v>5</v>
      </c>
      <c r="F888" s="208" t="s">
        <v>280</v>
      </c>
      <c r="H888" s="209">
        <v>12.576000000000001</v>
      </c>
      <c r="I888" s="192"/>
      <c r="L888" s="187"/>
      <c r="M888" s="193"/>
      <c r="N888" s="194"/>
      <c r="O888" s="194"/>
      <c r="P888" s="194"/>
      <c r="Q888" s="194"/>
      <c r="R888" s="194"/>
      <c r="S888" s="194"/>
      <c r="T888" s="195"/>
      <c r="AT888" s="196" t="s">
        <v>141</v>
      </c>
      <c r="AU888" s="196" t="s">
        <v>84</v>
      </c>
      <c r="AV888" s="11" t="s">
        <v>84</v>
      </c>
      <c r="AW888" s="11" t="s">
        <v>38</v>
      </c>
      <c r="AX888" s="11" t="s">
        <v>74</v>
      </c>
      <c r="AY888" s="196" t="s">
        <v>131</v>
      </c>
    </row>
    <row r="889" spans="2:51" s="11" customFormat="1">
      <c r="B889" s="187"/>
      <c r="D889" s="207" t="s">
        <v>141</v>
      </c>
      <c r="E889" s="196" t="s">
        <v>5</v>
      </c>
      <c r="F889" s="208" t="s">
        <v>281</v>
      </c>
      <c r="H889" s="209">
        <v>50.598999999999997</v>
      </c>
      <c r="I889" s="192"/>
      <c r="L889" s="187"/>
      <c r="M889" s="193"/>
      <c r="N889" s="194"/>
      <c r="O889" s="194"/>
      <c r="P889" s="194"/>
      <c r="Q889" s="194"/>
      <c r="R889" s="194"/>
      <c r="S889" s="194"/>
      <c r="T889" s="195"/>
      <c r="AT889" s="196" t="s">
        <v>141</v>
      </c>
      <c r="AU889" s="196" t="s">
        <v>84</v>
      </c>
      <c r="AV889" s="11" t="s">
        <v>84</v>
      </c>
      <c r="AW889" s="11" t="s">
        <v>38</v>
      </c>
      <c r="AX889" s="11" t="s">
        <v>74</v>
      </c>
      <c r="AY889" s="196" t="s">
        <v>131</v>
      </c>
    </row>
    <row r="890" spans="2:51" s="11" customFormat="1">
      <c r="B890" s="187"/>
      <c r="D890" s="207" t="s">
        <v>141</v>
      </c>
      <c r="E890" s="196" t="s">
        <v>5</v>
      </c>
      <c r="F890" s="208" t="s">
        <v>396</v>
      </c>
      <c r="H890" s="209">
        <v>-19.3</v>
      </c>
      <c r="I890" s="192"/>
      <c r="L890" s="187"/>
      <c r="M890" s="193"/>
      <c r="N890" s="194"/>
      <c r="O890" s="194"/>
      <c r="P890" s="194"/>
      <c r="Q890" s="194"/>
      <c r="R890" s="194"/>
      <c r="S890" s="194"/>
      <c r="T890" s="195"/>
      <c r="AT890" s="196" t="s">
        <v>141</v>
      </c>
      <c r="AU890" s="196" t="s">
        <v>84</v>
      </c>
      <c r="AV890" s="11" t="s">
        <v>84</v>
      </c>
      <c r="AW890" s="11" t="s">
        <v>38</v>
      </c>
      <c r="AX890" s="11" t="s">
        <v>74</v>
      </c>
      <c r="AY890" s="196" t="s">
        <v>131</v>
      </c>
    </row>
    <row r="891" spans="2:51" s="11" customFormat="1">
      <c r="B891" s="187"/>
      <c r="D891" s="207" t="s">
        <v>141</v>
      </c>
      <c r="E891" s="196" t="s">
        <v>5</v>
      </c>
      <c r="F891" s="208" t="s">
        <v>283</v>
      </c>
      <c r="H891" s="209">
        <v>43.122999999999998</v>
      </c>
      <c r="I891" s="192"/>
      <c r="L891" s="187"/>
      <c r="M891" s="193"/>
      <c r="N891" s="194"/>
      <c r="O891" s="194"/>
      <c r="P891" s="194"/>
      <c r="Q891" s="194"/>
      <c r="R891" s="194"/>
      <c r="S891" s="194"/>
      <c r="T891" s="195"/>
      <c r="AT891" s="196" t="s">
        <v>141</v>
      </c>
      <c r="AU891" s="196" t="s">
        <v>84</v>
      </c>
      <c r="AV891" s="11" t="s">
        <v>84</v>
      </c>
      <c r="AW891" s="11" t="s">
        <v>38</v>
      </c>
      <c r="AX891" s="11" t="s">
        <v>74</v>
      </c>
      <c r="AY891" s="196" t="s">
        <v>131</v>
      </c>
    </row>
    <row r="892" spans="2:51" s="11" customFormat="1">
      <c r="B892" s="187"/>
      <c r="D892" s="207" t="s">
        <v>141</v>
      </c>
      <c r="E892" s="196" t="s">
        <v>5</v>
      </c>
      <c r="F892" s="208" t="s">
        <v>284</v>
      </c>
      <c r="H892" s="209">
        <v>141.54400000000001</v>
      </c>
      <c r="I892" s="192"/>
      <c r="L892" s="187"/>
      <c r="M892" s="193"/>
      <c r="N892" s="194"/>
      <c r="O892" s="194"/>
      <c r="P892" s="194"/>
      <c r="Q892" s="194"/>
      <c r="R892" s="194"/>
      <c r="S892" s="194"/>
      <c r="T892" s="195"/>
      <c r="AT892" s="196" t="s">
        <v>141</v>
      </c>
      <c r="AU892" s="196" t="s">
        <v>84</v>
      </c>
      <c r="AV892" s="11" t="s">
        <v>84</v>
      </c>
      <c r="AW892" s="11" t="s">
        <v>38</v>
      </c>
      <c r="AX892" s="11" t="s">
        <v>74</v>
      </c>
      <c r="AY892" s="196" t="s">
        <v>131</v>
      </c>
    </row>
    <row r="893" spans="2:51" s="11" customFormat="1">
      <c r="B893" s="187"/>
      <c r="D893" s="207" t="s">
        <v>141</v>
      </c>
      <c r="E893" s="196" t="s">
        <v>5</v>
      </c>
      <c r="F893" s="208" t="s">
        <v>888</v>
      </c>
      <c r="H893" s="209">
        <v>-5.6559999999999997</v>
      </c>
      <c r="I893" s="192"/>
      <c r="L893" s="187"/>
      <c r="M893" s="193"/>
      <c r="N893" s="194"/>
      <c r="O893" s="194"/>
      <c r="P893" s="194"/>
      <c r="Q893" s="194"/>
      <c r="R893" s="194"/>
      <c r="S893" s="194"/>
      <c r="T893" s="195"/>
      <c r="AT893" s="196" t="s">
        <v>141</v>
      </c>
      <c r="AU893" s="196" t="s">
        <v>84</v>
      </c>
      <c r="AV893" s="11" t="s">
        <v>84</v>
      </c>
      <c r="AW893" s="11" t="s">
        <v>38</v>
      </c>
      <c r="AX893" s="11" t="s">
        <v>74</v>
      </c>
      <c r="AY893" s="196" t="s">
        <v>131</v>
      </c>
    </row>
    <row r="894" spans="2:51" s="11" customFormat="1">
      <c r="B894" s="187"/>
      <c r="D894" s="207" t="s">
        <v>141</v>
      </c>
      <c r="E894" s="196" t="s">
        <v>5</v>
      </c>
      <c r="F894" s="208" t="s">
        <v>286</v>
      </c>
      <c r="H894" s="209">
        <v>17.204000000000001</v>
      </c>
      <c r="I894" s="192"/>
      <c r="L894" s="187"/>
      <c r="M894" s="193"/>
      <c r="N894" s="194"/>
      <c r="O894" s="194"/>
      <c r="P894" s="194"/>
      <c r="Q894" s="194"/>
      <c r="R894" s="194"/>
      <c r="S894" s="194"/>
      <c r="T894" s="195"/>
      <c r="AT894" s="196" t="s">
        <v>141</v>
      </c>
      <c r="AU894" s="196" t="s">
        <v>84</v>
      </c>
      <c r="AV894" s="11" t="s">
        <v>84</v>
      </c>
      <c r="AW894" s="11" t="s">
        <v>38</v>
      </c>
      <c r="AX894" s="11" t="s">
        <v>74</v>
      </c>
      <c r="AY894" s="196" t="s">
        <v>131</v>
      </c>
    </row>
    <row r="895" spans="2:51" s="11" customFormat="1">
      <c r="B895" s="187"/>
      <c r="D895" s="207" t="s">
        <v>141</v>
      </c>
      <c r="E895" s="196" t="s">
        <v>5</v>
      </c>
      <c r="F895" s="208" t="s">
        <v>287</v>
      </c>
      <c r="H895" s="209">
        <v>9.69</v>
      </c>
      <c r="I895" s="192"/>
      <c r="L895" s="187"/>
      <c r="M895" s="193"/>
      <c r="N895" s="194"/>
      <c r="O895" s="194"/>
      <c r="P895" s="194"/>
      <c r="Q895" s="194"/>
      <c r="R895" s="194"/>
      <c r="S895" s="194"/>
      <c r="T895" s="195"/>
      <c r="AT895" s="196" t="s">
        <v>141</v>
      </c>
      <c r="AU895" s="196" t="s">
        <v>84</v>
      </c>
      <c r="AV895" s="11" t="s">
        <v>84</v>
      </c>
      <c r="AW895" s="11" t="s">
        <v>38</v>
      </c>
      <c r="AX895" s="11" t="s">
        <v>74</v>
      </c>
      <c r="AY895" s="196" t="s">
        <v>131</v>
      </c>
    </row>
    <row r="896" spans="2:51" s="14" customFormat="1">
      <c r="B896" s="227"/>
      <c r="D896" s="207" t="s">
        <v>141</v>
      </c>
      <c r="E896" s="228" t="s">
        <v>5</v>
      </c>
      <c r="F896" s="229" t="s">
        <v>232</v>
      </c>
      <c r="H896" s="230">
        <v>924.84400000000005</v>
      </c>
      <c r="I896" s="231"/>
      <c r="L896" s="227"/>
      <c r="M896" s="232"/>
      <c r="N896" s="233"/>
      <c r="O896" s="233"/>
      <c r="P896" s="233"/>
      <c r="Q896" s="233"/>
      <c r="R896" s="233"/>
      <c r="S896" s="233"/>
      <c r="T896" s="234"/>
      <c r="AT896" s="228" t="s">
        <v>141</v>
      </c>
      <c r="AU896" s="228" t="s">
        <v>84</v>
      </c>
      <c r="AV896" s="14" t="s">
        <v>132</v>
      </c>
      <c r="AW896" s="14" t="s">
        <v>38</v>
      </c>
      <c r="AX896" s="14" t="s">
        <v>74</v>
      </c>
      <c r="AY896" s="228" t="s">
        <v>131</v>
      </c>
    </row>
    <row r="897" spans="2:65" s="11" customFormat="1">
      <c r="B897" s="187"/>
      <c r="D897" s="207" t="s">
        <v>141</v>
      </c>
      <c r="E897" s="196" t="s">
        <v>5</v>
      </c>
      <c r="F897" s="208" t="s">
        <v>889</v>
      </c>
      <c r="H897" s="209">
        <v>342.39</v>
      </c>
      <c r="I897" s="192"/>
      <c r="L897" s="187"/>
      <c r="M897" s="193"/>
      <c r="N897" s="194"/>
      <c r="O897" s="194"/>
      <c r="P897" s="194"/>
      <c r="Q897" s="194"/>
      <c r="R897" s="194"/>
      <c r="S897" s="194"/>
      <c r="T897" s="195"/>
      <c r="AT897" s="196" t="s">
        <v>141</v>
      </c>
      <c r="AU897" s="196" t="s">
        <v>84</v>
      </c>
      <c r="AV897" s="11" t="s">
        <v>84</v>
      </c>
      <c r="AW897" s="11" t="s">
        <v>38</v>
      </c>
      <c r="AX897" s="11" t="s">
        <v>74</v>
      </c>
      <c r="AY897" s="196" t="s">
        <v>131</v>
      </c>
    </row>
    <row r="898" spans="2:65" s="12" customFormat="1">
      <c r="B898" s="210"/>
      <c r="D898" s="188" t="s">
        <v>141</v>
      </c>
      <c r="E898" s="211" t="s">
        <v>5</v>
      </c>
      <c r="F898" s="212" t="s">
        <v>155</v>
      </c>
      <c r="H898" s="213">
        <v>1267.2339999999999</v>
      </c>
      <c r="I898" s="214"/>
      <c r="L898" s="210"/>
      <c r="M898" s="215"/>
      <c r="N898" s="216"/>
      <c r="O898" s="216"/>
      <c r="P898" s="216"/>
      <c r="Q898" s="216"/>
      <c r="R898" s="216"/>
      <c r="S898" s="216"/>
      <c r="T898" s="217"/>
      <c r="AT898" s="218" t="s">
        <v>141</v>
      </c>
      <c r="AU898" s="218" t="s">
        <v>84</v>
      </c>
      <c r="AV898" s="12" t="s">
        <v>139</v>
      </c>
      <c r="AW898" s="12" t="s">
        <v>38</v>
      </c>
      <c r="AX898" s="12" t="s">
        <v>79</v>
      </c>
      <c r="AY898" s="218" t="s">
        <v>131</v>
      </c>
    </row>
    <row r="899" spans="2:65" s="1" customFormat="1" ht="22.5" customHeight="1">
      <c r="B899" s="174"/>
      <c r="C899" s="175" t="s">
        <v>890</v>
      </c>
      <c r="D899" s="175" t="s">
        <v>134</v>
      </c>
      <c r="E899" s="176" t="s">
        <v>891</v>
      </c>
      <c r="F899" s="177" t="s">
        <v>892</v>
      </c>
      <c r="G899" s="178" t="s">
        <v>151</v>
      </c>
      <c r="H899" s="179">
        <v>1267.2339999999999</v>
      </c>
      <c r="I899" s="180"/>
      <c r="J899" s="181">
        <f>ROUND(I899*H899,2)</f>
        <v>0</v>
      </c>
      <c r="K899" s="177" t="s">
        <v>138</v>
      </c>
      <c r="L899" s="42"/>
      <c r="M899" s="182" t="s">
        <v>5</v>
      </c>
      <c r="N899" s="183" t="s">
        <v>45</v>
      </c>
      <c r="O899" s="43"/>
      <c r="P899" s="184">
        <f>O899*H899</f>
        <v>0</v>
      </c>
      <c r="Q899" s="184">
        <v>0</v>
      </c>
      <c r="R899" s="184">
        <f>Q899*H899</f>
        <v>0</v>
      </c>
      <c r="S899" s="184">
        <v>0</v>
      </c>
      <c r="T899" s="185">
        <f>S899*H899</f>
        <v>0</v>
      </c>
      <c r="AR899" s="24" t="s">
        <v>303</v>
      </c>
      <c r="AT899" s="24" t="s">
        <v>134</v>
      </c>
      <c r="AU899" s="24" t="s">
        <v>84</v>
      </c>
      <c r="AY899" s="24" t="s">
        <v>131</v>
      </c>
      <c r="BE899" s="186">
        <f>IF(N899="základní",J899,0)</f>
        <v>0</v>
      </c>
      <c r="BF899" s="186">
        <f>IF(N899="snížená",J899,0)</f>
        <v>0</v>
      </c>
      <c r="BG899" s="186">
        <f>IF(N899="zákl. přenesená",J899,0)</f>
        <v>0</v>
      </c>
      <c r="BH899" s="186">
        <f>IF(N899="sníž. přenesená",J899,0)</f>
        <v>0</v>
      </c>
      <c r="BI899" s="186">
        <f>IF(N899="nulová",J899,0)</f>
        <v>0</v>
      </c>
      <c r="BJ899" s="24" t="s">
        <v>79</v>
      </c>
      <c r="BK899" s="186">
        <f>ROUND(I899*H899,2)</f>
        <v>0</v>
      </c>
      <c r="BL899" s="24" t="s">
        <v>303</v>
      </c>
      <c r="BM899" s="24" t="s">
        <v>893</v>
      </c>
    </row>
    <row r="900" spans="2:65" s="11" customFormat="1">
      <c r="B900" s="187"/>
      <c r="D900" s="188" t="s">
        <v>141</v>
      </c>
      <c r="E900" s="189" t="s">
        <v>5</v>
      </c>
      <c r="F900" s="190" t="s">
        <v>894</v>
      </c>
      <c r="H900" s="191">
        <v>1267.2339999999999</v>
      </c>
      <c r="I900" s="192"/>
      <c r="L900" s="187"/>
      <c r="M900" s="193"/>
      <c r="N900" s="194"/>
      <c r="O900" s="194"/>
      <c r="P900" s="194"/>
      <c r="Q900" s="194"/>
      <c r="R900" s="194"/>
      <c r="S900" s="194"/>
      <c r="T900" s="195"/>
      <c r="AT900" s="196" t="s">
        <v>141</v>
      </c>
      <c r="AU900" s="196" t="s">
        <v>84</v>
      </c>
      <c r="AV900" s="11" t="s">
        <v>84</v>
      </c>
      <c r="AW900" s="11" t="s">
        <v>38</v>
      </c>
      <c r="AX900" s="11" t="s">
        <v>79</v>
      </c>
      <c r="AY900" s="196" t="s">
        <v>131</v>
      </c>
    </row>
    <row r="901" spans="2:65" s="1" customFormat="1" ht="31.5" customHeight="1">
      <c r="B901" s="174"/>
      <c r="C901" s="175" t="s">
        <v>895</v>
      </c>
      <c r="D901" s="175" t="s">
        <v>134</v>
      </c>
      <c r="E901" s="176" t="s">
        <v>896</v>
      </c>
      <c r="F901" s="177" t="s">
        <v>897</v>
      </c>
      <c r="G901" s="178" t="s">
        <v>151</v>
      </c>
      <c r="H901" s="179">
        <v>162.89500000000001</v>
      </c>
      <c r="I901" s="180"/>
      <c r="J901" s="181">
        <f>ROUND(I901*H901,2)</f>
        <v>0</v>
      </c>
      <c r="K901" s="177" t="s">
        <v>5</v>
      </c>
      <c r="L901" s="42"/>
      <c r="M901" s="182" t="s">
        <v>5</v>
      </c>
      <c r="N901" s="183" t="s">
        <v>45</v>
      </c>
      <c r="O901" s="43"/>
      <c r="P901" s="184">
        <f>O901*H901</f>
        <v>0</v>
      </c>
      <c r="Q901" s="184">
        <v>2.2499999999999998E-3</v>
      </c>
      <c r="R901" s="184">
        <f>Q901*H901</f>
        <v>0.36651374999999997</v>
      </c>
      <c r="S901" s="184">
        <v>0</v>
      </c>
      <c r="T901" s="185">
        <f>S901*H901</f>
        <v>0</v>
      </c>
      <c r="AR901" s="24" t="s">
        <v>303</v>
      </c>
      <c r="AT901" s="24" t="s">
        <v>134</v>
      </c>
      <c r="AU901" s="24" t="s">
        <v>84</v>
      </c>
      <c r="AY901" s="24" t="s">
        <v>131</v>
      </c>
      <c r="BE901" s="186">
        <f>IF(N901="základní",J901,0)</f>
        <v>0</v>
      </c>
      <c r="BF901" s="186">
        <f>IF(N901="snížená",J901,0)</f>
        <v>0</v>
      </c>
      <c r="BG901" s="186">
        <f>IF(N901="zákl. přenesená",J901,0)</f>
        <v>0</v>
      </c>
      <c r="BH901" s="186">
        <f>IF(N901="sníž. přenesená",J901,0)</f>
        <v>0</v>
      </c>
      <c r="BI901" s="186">
        <f>IF(N901="nulová",J901,0)</f>
        <v>0</v>
      </c>
      <c r="BJ901" s="24" t="s">
        <v>79</v>
      </c>
      <c r="BK901" s="186">
        <f>ROUND(I901*H901,2)</f>
        <v>0</v>
      </c>
      <c r="BL901" s="24" t="s">
        <v>303</v>
      </c>
      <c r="BM901" s="24" t="s">
        <v>898</v>
      </c>
    </row>
    <row r="902" spans="2:65" s="11" customFormat="1">
      <c r="B902" s="187"/>
      <c r="D902" s="207" t="s">
        <v>141</v>
      </c>
      <c r="E902" s="196" t="s">
        <v>5</v>
      </c>
      <c r="F902" s="208" t="s">
        <v>876</v>
      </c>
      <c r="H902" s="209">
        <v>11.85</v>
      </c>
      <c r="I902" s="192"/>
      <c r="L902" s="187"/>
      <c r="M902" s="193"/>
      <c r="N902" s="194"/>
      <c r="O902" s="194"/>
      <c r="P902" s="194"/>
      <c r="Q902" s="194"/>
      <c r="R902" s="194"/>
      <c r="S902" s="194"/>
      <c r="T902" s="195"/>
      <c r="AT902" s="196" t="s">
        <v>141</v>
      </c>
      <c r="AU902" s="196" t="s">
        <v>84</v>
      </c>
      <c r="AV902" s="11" t="s">
        <v>84</v>
      </c>
      <c r="AW902" s="11" t="s">
        <v>38</v>
      </c>
      <c r="AX902" s="11" t="s">
        <v>74</v>
      </c>
      <c r="AY902" s="196" t="s">
        <v>131</v>
      </c>
    </row>
    <row r="903" spans="2:65" s="11" customFormat="1">
      <c r="B903" s="187"/>
      <c r="D903" s="207" t="s">
        <v>141</v>
      </c>
      <c r="E903" s="196" t="s">
        <v>5</v>
      </c>
      <c r="F903" s="208" t="s">
        <v>877</v>
      </c>
      <c r="H903" s="209">
        <v>163.32</v>
      </c>
      <c r="I903" s="192"/>
      <c r="L903" s="187"/>
      <c r="M903" s="193"/>
      <c r="N903" s="194"/>
      <c r="O903" s="194"/>
      <c r="P903" s="194"/>
      <c r="Q903" s="194"/>
      <c r="R903" s="194"/>
      <c r="S903" s="194"/>
      <c r="T903" s="195"/>
      <c r="AT903" s="196" t="s">
        <v>141</v>
      </c>
      <c r="AU903" s="196" t="s">
        <v>84</v>
      </c>
      <c r="AV903" s="11" t="s">
        <v>84</v>
      </c>
      <c r="AW903" s="11" t="s">
        <v>38</v>
      </c>
      <c r="AX903" s="11" t="s">
        <v>74</v>
      </c>
      <c r="AY903" s="196" t="s">
        <v>131</v>
      </c>
    </row>
    <row r="904" spans="2:65" s="11" customFormat="1">
      <c r="B904" s="187"/>
      <c r="D904" s="207" t="s">
        <v>141</v>
      </c>
      <c r="E904" s="196" t="s">
        <v>5</v>
      </c>
      <c r="F904" s="208" t="s">
        <v>878</v>
      </c>
      <c r="H904" s="209">
        <v>-27.574999999999999</v>
      </c>
      <c r="I904" s="192"/>
      <c r="L904" s="187"/>
      <c r="M904" s="193"/>
      <c r="N904" s="194"/>
      <c r="O904" s="194"/>
      <c r="P904" s="194"/>
      <c r="Q904" s="194"/>
      <c r="R904" s="194"/>
      <c r="S904" s="194"/>
      <c r="T904" s="195"/>
      <c r="AT904" s="196" t="s">
        <v>141</v>
      </c>
      <c r="AU904" s="196" t="s">
        <v>84</v>
      </c>
      <c r="AV904" s="11" t="s">
        <v>84</v>
      </c>
      <c r="AW904" s="11" t="s">
        <v>38</v>
      </c>
      <c r="AX904" s="11" t="s">
        <v>74</v>
      </c>
      <c r="AY904" s="196" t="s">
        <v>131</v>
      </c>
    </row>
    <row r="905" spans="2:65" s="11" customFormat="1">
      <c r="B905" s="187"/>
      <c r="D905" s="207" t="s">
        <v>141</v>
      </c>
      <c r="E905" s="196" t="s">
        <v>5</v>
      </c>
      <c r="F905" s="208" t="s">
        <v>879</v>
      </c>
      <c r="H905" s="209">
        <v>15.3</v>
      </c>
      <c r="I905" s="192"/>
      <c r="L905" s="187"/>
      <c r="M905" s="193"/>
      <c r="N905" s="194"/>
      <c r="O905" s="194"/>
      <c r="P905" s="194"/>
      <c r="Q905" s="194"/>
      <c r="R905" s="194"/>
      <c r="S905" s="194"/>
      <c r="T905" s="195"/>
      <c r="AT905" s="196" t="s">
        <v>141</v>
      </c>
      <c r="AU905" s="196" t="s">
        <v>84</v>
      </c>
      <c r="AV905" s="11" t="s">
        <v>84</v>
      </c>
      <c r="AW905" s="11" t="s">
        <v>38</v>
      </c>
      <c r="AX905" s="11" t="s">
        <v>74</v>
      </c>
      <c r="AY905" s="196" t="s">
        <v>131</v>
      </c>
    </row>
    <row r="906" spans="2:65" s="12" customFormat="1">
      <c r="B906" s="210"/>
      <c r="D906" s="188" t="s">
        <v>141</v>
      </c>
      <c r="E906" s="211" t="s">
        <v>5</v>
      </c>
      <c r="F906" s="212" t="s">
        <v>155</v>
      </c>
      <c r="H906" s="213">
        <v>162.89500000000001</v>
      </c>
      <c r="I906" s="214"/>
      <c r="L906" s="210"/>
      <c r="M906" s="215"/>
      <c r="N906" s="216"/>
      <c r="O906" s="216"/>
      <c r="P906" s="216"/>
      <c r="Q906" s="216"/>
      <c r="R906" s="216"/>
      <c r="S906" s="216"/>
      <c r="T906" s="217"/>
      <c r="AT906" s="218" t="s">
        <v>141</v>
      </c>
      <c r="AU906" s="218" t="s">
        <v>84</v>
      </c>
      <c r="AV906" s="12" t="s">
        <v>139</v>
      </c>
      <c r="AW906" s="12" t="s">
        <v>38</v>
      </c>
      <c r="AX906" s="12" t="s">
        <v>79</v>
      </c>
      <c r="AY906" s="218" t="s">
        <v>131</v>
      </c>
    </row>
    <row r="907" spans="2:65" s="1" customFormat="1" ht="22.5" customHeight="1">
      <c r="B907" s="174"/>
      <c r="C907" s="175" t="s">
        <v>899</v>
      </c>
      <c r="D907" s="175" t="s">
        <v>134</v>
      </c>
      <c r="E907" s="176" t="s">
        <v>900</v>
      </c>
      <c r="F907" s="177" t="s">
        <v>901</v>
      </c>
      <c r="G907" s="178" t="s">
        <v>151</v>
      </c>
      <c r="H907" s="179">
        <v>110.02500000000001</v>
      </c>
      <c r="I907" s="180"/>
      <c r="J907" s="181">
        <f>ROUND(I907*H907,2)</f>
        <v>0</v>
      </c>
      <c r="K907" s="177" t="s">
        <v>138</v>
      </c>
      <c r="L907" s="42"/>
      <c r="M907" s="182" t="s">
        <v>5</v>
      </c>
      <c r="N907" s="183" t="s">
        <v>45</v>
      </c>
      <c r="O907" s="43"/>
      <c r="P907" s="184">
        <f>O907*H907</f>
        <v>0</v>
      </c>
      <c r="Q907" s="184">
        <v>0</v>
      </c>
      <c r="R907" s="184">
        <f>Q907*H907</f>
        <v>0</v>
      </c>
      <c r="S907" s="184">
        <v>0</v>
      </c>
      <c r="T907" s="185">
        <f>S907*H907</f>
        <v>0</v>
      </c>
      <c r="AR907" s="24" t="s">
        <v>303</v>
      </c>
      <c r="AT907" s="24" t="s">
        <v>134</v>
      </c>
      <c r="AU907" s="24" t="s">
        <v>84</v>
      </c>
      <c r="AY907" s="24" t="s">
        <v>131</v>
      </c>
      <c r="BE907" s="186">
        <f>IF(N907="základní",J907,0)</f>
        <v>0</v>
      </c>
      <c r="BF907" s="186">
        <f>IF(N907="snížená",J907,0)</f>
        <v>0</v>
      </c>
      <c r="BG907" s="186">
        <f>IF(N907="zákl. přenesená",J907,0)</f>
        <v>0</v>
      </c>
      <c r="BH907" s="186">
        <f>IF(N907="sníž. přenesená",J907,0)</f>
        <v>0</v>
      </c>
      <c r="BI907" s="186">
        <f>IF(N907="nulová",J907,0)</f>
        <v>0</v>
      </c>
      <c r="BJ907" s="24" t="s">
        <v>79</v>
      </c>
      <c r="BK907" s="186">
        <f>ROUND(I907*H907,2)</f>
        <v>0</v>
      </c>
      <c r="BL907" s="24" t="s">
        <v>303</v>
      </c>
      <c r="BM907" s="24" t="s">
        <v>902</v>
      </c>
    </row>
    <row r="908" spans="2:65" s="11" customFormat="1">
      <c r="B908" s="187"/>
      <c r="D908" s="207" t="s">
        <v>141</v>
      </c>
      <c r="E908" s="196" t="s">
        <v>5</v>
      </c>
      <c r="F908" s="208" t="s">
        <v>903</v>
      </c>
      <c r="H908" s="209">
        <v>44.865000000000002</v>
      </c>
      <c r="I908" s="192"/>
      <c r="L908" s="187"/>
      <c r="M908" s="193"/>
      <c r="N908" s="194"/>
      <c r="O908" s="194"/>
      <c r="P908" s="194"/>
      <c r="Q908" s="194"/>
      <c r="R908" s="194"/>
      <c r="S908" s="194"/>
      <c r="T908" s="195"/>
      <c r="AT908" s="196" t="s">
        <v>141</v>
      </c>
      <c r="AU908" s="196" t="s">
        <v>84</v>
      </c>
      <c r="AV908" s="11" t="s">
        <v>84</v>
      </c>
      <c r="AW908" s="11" t="s">
        <v>38</v>
      </c>
      <c r="AX908" s="11" t="s">
        <v>74</v>
      </c>
      <c r="AY908" s="196" t="s">
        <v>131</v>
      </c>
    </row>
    <row r="909" spans="2:65" s="11" customFormat="1">
      <c r="B909" s="187"/>
      <c r="D909" s="207" t="s">
        <v>141</v>
      </c>
      <c r="E909" s="196" t="s">
        <v>5</v>
      </c>
      <c r="F909" s="208" t="s">
        <v>904</v>
      </c>
      <c r="H909" s="209">
        <v>57</v>
      </c>
      <c r="I909" s="192"/>
      <c r="L909" s="187"/>
      <c r="M909" s="193"/>
      <c r="N909" s="194"/>
      <c r="O909" s="194"/>
      <c r="P909" s="194"/>
      <c r="Q909" s="194"/>
      <c r="R909" s="194"/>
      <c r="S909" s="194"/>
      <c r="T909" s="195"/>
      <c r="AT909" s="196" t="s">
        <v>141</v>
      </c>
      <c r="AU909" s="196" t="s">
        <v>84</v>
      </c>
      <c r="AV909" s="11" t="s">
        <v>84</v>
      </c>
      <c r="AW909" s="11" t="s">
        <v>38</v>
      </c>
      <c r="AX909" s="11" t="s">
        <v>74</v>
      </c>
      <c r="AY909" s="196" t="s">
        <v>131</v>
      </c>
    </row>
    <row r="910" spans="2:65" s="11" customFormat="1">
      <c r="B910" s="187"/>
      <c r="D910" s="207" t="s">
        <v>141</v>
      </c>
      <c r="E910" s="196" t="s">
        <v>5</v>
      </c>
      <c r="F910" s="208" t="s">
        <v>905</v>
      </c>
      <c r="H910" s="209">
        <v>8.16</v>
      </c>
      <c r="I910" s="192"/>
      <c r="L910" s="187"/>
      <c r="M910" s="193"/>
      <c r="N910" s="194"/>
      <c r="O910" s="194"/>
      <c r="P910" s="194"/>
      <c r="Q910" s="194"/>
      <c r="R910" s="194"/>
      <c r="S910" s="194"/>
      <c r="T910" s="195"/>
      <c r="AT910" s="196" t="s">
        <v>141</v>
      </c>
      <c r="AU910" s="196" t="s">
        <v>84</v>
      </c>
      <c r="AV910" s="11" t="s">
        <v>84</v>
      </c>
      <c r="AW910" s="11" t="s">
        <v>38</v>
      </c>
      <c r="AX910" s="11" t="s">
        <v>74</v>
      </c>
      <c r="AY910" s="196" t="s">
        <v>131</v>
      </c>
    </row>
    <row r="911" spans="2:65" s="12" customFormat="1">
      <c r="B911" s="210"/>
      <c r="D911" s="188" t="s">
        <v>141</v>
      </c>
      <c r="E911" s="211" t="s">
        <v>5</v>
      </c>
      <c r="F911" s="212" t="s">
        <v>155</v>
      </c>
      <c r="H911" s="213">
        <v>110.02500000000001</v>
      </c>
      <c r="I911" s="214"/>
      <c r="L911" s="210"/>
      <c r="M911" s="215"/>
      <c r="N911" s="216"/>
      <c r="O911" s="216"/>
      <c r="P911" s="216"/>
      <c r="Q911" s="216"/>
      <c r="R911" s="216"/>
      <c r="S911" s="216"/>
      <c r="T911" s="217"/>
      <c r="AT911" s="218" t="s">
        <v>141</v>
      </c>
      <c r="AU911" s="218" t="s">
        <v>84</v>
      </c>
      <c r="AV911" s="12" t="s">
        <v>139</v>
      </c>
      <c r="AW911" s="12" t="s">
        <v>38</v>
      </c>
      <c r="AX911" s="12" t="s">
        <v>79</v>
      </c>
      <c r="AY911" s="218" t="s">
        <v>131</v>
      </c>
    </row>
    <row r="912" spans="2:65" s="1" customFormat="1" ht="22.5" customHeight="1">
      <c r="B912" s="174"/>
      <c r="C912" s="197" t="s">
        <v>906</v>
      </c>
      <c r="D912" s="197" t="s">
        <v>143</v>
      </c>
      <c r="E912" s="198" t="s">
        <v>907</v>
      </c>
      <c r="F912" s="199" t="s">
        <v>908</v>
      </c>
      <c r="G912" s="200" t="s">
        <v>151</v>
      </c>
      <c r="H912" s="201">
        <v>115.526</v>
      </c>
      <c r="I912" s="202"/>
      <c r="J912" s="203">
        <f>ROUND(I912*H912,2)</f>
        <v>0</v>
      </c>
      <c r="K912" s="199" t="s">
        <v>138</v>
      </c>
      <c r="L912" s="204"/>
      <c r="M912" s="205" t="s">
        <v>5</v>
      </c>
      <c r="N912" s="206" t="s">
        <v>45</v>
      </c>
      <c r="O912" s="43"/>
      <c r="P912" s="184">
        <f>O912*H912</f>
        <v>0</v>
      </c>
      <c r="Q912" s="184">
        <v>0</v>
      </c>
      <c r="R912" s="184">
        <f>Q912*H912</f>
        <v>0</v>
      </c>
      <c r="S912" s="184">
        <v>0</v>
      </c>
      <c r="T912" s="185">
        <f>S912*H912</f>
        <v>0</v>
      </c>
      <c r="AR912" s="24" t="s">
        <v>387</v>
      </c>
      <c r="AT912" s="24" t="s">
        <v>143</v>
      </c>
      <c r="AU912" s="24" t="s">
        <v>84</v>
      </c>
      <c r="AY912" s="24" t="s">
        <v>131</v>
      </c>
      <c r="BE912" s="186">
        <f>IF(N912="základní",J912,0)</f>
        <v>0</v>
      </c>
      <c r="BF912" s="186">
        <f>IF(N912="snížená",J912,0)</f>
        <v>0</v>
      </c>
      <c r="BG912" s="186">
        <f>IF(N912="zákl. přenesená",J912,0)</f>
        <v>0</v>
      </c>
      <c r="BH912" s="186">
        <f>IF(N912="sníž. přenesená",J912,0)</f>
        <v>0</v>
      </c>
      <c r="BI912" s="186">
        <f>IF(N912="nulová",J912,0)</f>
        <v>0</v>
      </c>
      <c r="BJ912" s="24" t="s">
        <v>79</v>
      </c>
      <c r="BK912" s="186">
        <f>ROUND(I912*H912,2)</f>
        <v>0</v>
      </c>
      <c r="BL912" s="24" t="s">
        <v>303</v>
      </c>
      <c r="BM912" s="24" t="s">
        <v>909</v>
      </c>
    </row>
    <row r="913" spans="2:65" s="11" customFormat="1">
      <c r="B913" s="187"/>
      <c r="D913" s="188" t="s">
        <v>141</v>
      </c>
      <c r="F913" s="190" t="s">
        <v>910</v>
      </c>
      <c r="H913" s="191">
        <v>115.526</v>
      </c>
      <c r="I913" s="192"/>
      <c r="L913" s="187"/>
      <c r="M913" s="193"/>
      <c r="N913" s="194"/>
      <c r="O913" s="194"/>
      <c r="P913" s="194"/>
      <c r="Q913" s="194"/>
      <c r="R913" s="194"/>
      <c r="S913" s="194"/>
      <c r="T913" s="195"/>
      <c r="AT913" s="196" t="s">
        <v>141</v>
      </c>
      <c r="AU913" s="196" t="s">
        <v>84</v>
      </c>
      <c r="AV913" s="11" t="s">
        <v>84</v>
      </c>
      <c r="AW913" s="11" t="s">
        <v>6</v>
      </c>
      <c r="AX913" s="11" t="s">
        <v>79</v>
      </c>
      <c r="AY913" s="196" t="s">
        <v>131</v>
      </c>
    </row>
    <row r="914" spans="2:65" s="1" customFormat="1" ht="22.5" customHeight="1">
      <c r="B914" s="174"/>
      <c r="C914" s="175" t="s">
        <v>911</v>
      </c>
      <c r="D914" s="175" t="s">
        <v>134</v>
      </c>
      <c r="E914" s="176" t="s">
        <v>912</v>
      </c>
      <c r="F914" s="177" t="s">
        <v>913</v>
      </c>
      <c r="G914" s="178" t="s">
        <v>151</v>
      </c>
      <c r="H914" s="179">
        <v>1288.933</v>
      </c>
      <c r="I914" s="180"/>
      <c r="J914" s="181">
        <f>ROUND(I914*H914,2)</f>
        <v>0</v>
      </c>
      <c r="K914" s="177" t="s">
        <v>138</v>
      </c>
      <c r="L914" s="42"/>
      <c r="M914" s="182" t="s">
        <v>5</v>
      </c>
      <c r="N914" s="183" t="s">
        <v>45</v>
      </c>
      <c r="O914" s="43"/>
      <c r="P914" s="184">
        <f>O914*H914</f>
        <v>0</v>
      </c>
      <c r="Q914" s="184">
        <v>2.0000000000000001E-4</v>
      </c>
      <c r="R914" s="184">
        <f>Q914*H914</f>
        <v>0.25778660000000003</v>
      </c>
      <c r="S914" s="184">
        <v>0</v>
      </c>
      <c r="T914" s="185">
        <f>S914*H914</f>
        <v>0</v>
      </c>
      <c r="AR914" s="24" t="s">
        <v>303</v>
      </c>
      <c r="AT914" s="24" t="s">
        <v>134</v>
      </c>
      <c r="AU914" s="24" t="s">
        <v>84</v>
      </c>
      <c r="AY914" s="24" t="s">
        <v>131</v>
      </c>
      <c r="BE914" s="186">
        <f>IF(N914="základní",J914,0)</f>
        <v>0</v>
      </c>
      <c r="BF914" s="186">
        <f>IF(N914="snížená",J914,0)</f>
        <v>0</v>
      </c>
      <c r="BG914" s="186">
        <f>IF(N914="zákl. přenesená",J914,0)</f>
        <v>0</v>
      </c>
      <c r="BH914" s="186">
        <f>IF(N914="sníž. přenesená",J914,0)</f>
        <v>0</v>
      </c>
      <c r="BI914" s="186">
        <f>IF(N914="nulová",J914,0)</f>
        <v>0</v>
      </c>
      <c r="BJ914" s="24" t="s">
        <v>79</v>
      </c>
      <c r="BK914" s="186">
        <f>ROUND(I914*H914,2)</f>
        <v>0</v>
      </c>
      <c r="BL914" s="24" t="s">
        <v>303</v>
      </c>
      <c r="BM914" s="24" t="s">
        <v>914</v>
      </c>
    </row>
    <row r="915" spans="2:65" s="11" customFormat="1">
      <c r="B915" s="187"/>
      <c r="D915" s="207" t="s">
        <v>141</v>
      </c>
      <c r="E915" s="196" t="s">
        <v>5</v>
      </c>
      <c r="F915" s="208" t="s">
        <v>251</v>
      </c>
      <c r="H915" s="209">
        <v>43.122999999999998</v>
      </c>
      <c r="I915" s="192"/>
      <c r="L915" s="187"/>
      <c r="M915" s="193"/>
      <c r="N915" s="194"/>
      <c r="O915" s="194"/>
      <c r="P915" s="194"/>
      <c r="Q915" s="194"/>
      <c r="R915" s="194"/>
      <c r="S915" s="194"/>
      <c r="T915" s="195"/>
      <c r="AT915" s="196" t="s">
        <v>141</v>
      </c>
      <c r="AU915" s="196" t="s">
        <v>84</v>
      </c>
      <c r="AV915" s="11" t="s">
        <v>84</v>
      </c>
      <c r="AW915" s="11" t="s">
        <v>38</v>
      </c>
      <c r="AX915" s="11" t="s">
        <v>74</v>
      </c>
      <c r="AY915" s="196" t="s">
        <v>131</v>
      </c>
    </row>
    <row r="916" spans="2:65" s="11" customFormat="1">
      <c r="B916" s="187"/>
      <c r="D916" s="207" t="s">
        <v>141</v>
      </c>
      <c r="E916" s="196" t="s">
        <v>5</v>
      </c>
      <c r="F916" s="208" t="s">
        <v>884</v>
      </c>
      <c r="H916" s="209">
        <v>13.215999999999999</v>
      </c>
      <c r="I916" s="192"/>
      <c r="L916" s="187"/>
      <c r="M916" s="193"/>
      <c r="N916" s="194"/>
      <c r="O916" s="194"/>
      <c r="P916" s="194"/>
      <c r="Q916" s="194"/>
      <c r="R916" s="194"/>
      <c r="S916" s="194"/>
      <c r="T916" s="195"/>
      <c r="AT916" s="196" t="s">
        <v>141</v>
      </c>
      <c r="AU916" s="196" t="s">
        <v>84</v>
      </c>
      <c r="AV916" s="11" t="s">
        <v>84</v>
      </c>
      <c r="AW916" s="11" t="s">
        <v>38</v>
      </c>
      <c r="AX916" s="11" t="s">
        <v>74</v>
      </c>
      <c r="AY916" s="196" t="s">
        <v>131</v>
      </c>
    </row>
    <row r="917" spans="2:65" s="11" customFormat="1">
      <c r="B917" s="187"/>
      <c r="D917" s="207" t="s">
        <v>141</v>
      </c>
      <c r="E917" s="196" t="s">
        <v>5</v>
      </c>
      <c r="F917" s="208" t="s">
        <v>254</v>
      </c>
      <c r="H917" s="209">
        <v>50.878999999999998</v>
      </c>
      <c r="I917" s="192"/>
      <c r="L917" s="187"/>
      <c r="M917" s="193"/>
      <c r="N917" s="194"/>
      <c r="O917" s="194"/>
      <c r="P917" s="194"/>
      <c r="Q917" s="194"/>
      <c r="R917" s="194"/>
      <c r="S917" s="194"/>
      <c r="T917" s="195"/>
      <c r="AT917" s="196" t="s">
        <v>141</v>
      </c>
      <c r="AU917" s="196" t="s">
        <v>84</v>
      </c>
      <c r="AV917" s="11" t="s">
        <v>84</v>
      </c>
      <c r="AW917" s="11" t="s">
        <v>38</v>
      </c>
      <c r="AX917" s="11" t="s">
        <v>74</v>
      </c>
      <c r="AY917" s="196" t="s">
        <v>131</v>
      </c>
    </row>
    <row r="918" spans="2:65" s="11" customFormat="1">
      <c r="B918" s="187"/>
      <c r="D918" s="207" t="s">
        <v>141</v>
      </c>
      <c r="E918" s="196" t="s">
        <v>5</v>
      </c>
      <c r="F918" s="208" t="s">
        <v>256</v>
      </c>
      <c r="H918" s="209">
        <v>-19.571999999999999</v>
      </c>
      <c r="I918" s="192"/>
      <c r="L918" s="187"/>
      <c r="M918" s="193"/>
      <c r="N918" s="194"/>
      <c r="O918" s="194"/>
      <c r="P918" s="194"/>
      <c r="Q918" s="194"/>
      <c r="R918" s="194"/>
      <c r="S918" s="194"/>
      <c r="T918" s="195"/>
      <c r="AT918" s="196" t="s">
        <v>141</v>
      </c>
      <c r="AU918" s="196" t="s">
        <v>84</v>
      </c>
      <c r="AV918" s="11" t="s">
        <v>84</v>
      </c>
      <c r="AW918" s="11" t="s">
        <v>38</v>
      </c>
      <c r="AX918" s="11" t="s">
        <v>74</v>
      </c>
      <c r="AY918" s="196" t="s">
        <v>131</v>
      </c>
    </row>
    <row r="919" spans="2:65" s="11" customFormat="1">
      <c r="B919" s="187"/>
      <c r="D919" s="207" t="s">
        <v>141</v>
      </c>
      <c r="E919" s="196" t="s">
        <v>5</v>
      </c>
      <c r="F919" s="208" t="s">
        <v>257</v>
      </c>
      <c r="H919" s="209">
        <v>43.347000000000001</v>
      </c>
      <c r="I919" s="192"/>
      <c r="L919" s="187"/>
      <c r="M919" s="193"/>
      <c r="N919" s="194"/>
      <c r="O919" s="194"/>
      <c r="P919" s="194"/>
      <c r="Q919" s="194"/>
      <c r="R919" s="194"/>
      <c r="S919" s="194"/>
      <c r="T919" s="195"/>
      <c r="AT919" s="196" t="s">
        <v>141</v>
      </c>
      <c r="AU919" s="196" t="s">
        <v>84</v>
      </c>
      <c r="AV919" s="11" t="s">
        <v>84</v>
      </c>
      <c r="AW919" s="11" t="s">
        <v>38</v>
      </c>
      <c r="AX919" s="11" t="s">
        <v>74</v>
      </c>
      <c r="AY919" s="196" t="s">
        <v>131</v>
      </c>
    </row>
    <row r="920" spans="2:65" s="11" customFormat="1">
      <c r="B920" s="187"/>
      <c r="D920" s="207" t="s">
        <v>141</v>
      </c>
      <c r="E920" s="196" t="s">
        <v>5</v>
      </c>
      <c r="F920" s="208" t="s">
        <v>258</v>
      </c>
      <c r="H920" s="209">
        <v>43.234999999999999</v>
      </c>
      <c r="I920" s="192"/>
      <c r="L920" s="187"/>
      <c r="M920" s="193"/>
      <c r="N920" s="194"/>
      <c r="O920" s="194"/>
      <c r="P920" s="194"/>
      <c r="Q920" s="194"/>
      <c r="R920" s="194"/>
      <c r="S920" s="194"/>
      <c r="T920" s="195"/>
      <c r="AT920" s="196" t="s">
        <v>141</v>
      </c>
      <c r="AU920" s="196" t="s">
        <v>84</v>
      </c>
      <c r="AV920" s="11" t="s">
        <v>84</v>
      </c>
      <c r="AW920" s="11" t="s">
        <v>38</v>
      </c>
      <c r="AX920" s="11" t="s">
        <v>74</v>
      </c>
      <c r="AY920" s="196" t="s">
        <v>131</v>
      </c>
    </row>
    <row r="921" spans="2:65" s="11" customFormat="1">
      <c r="B921" s="187"/>
      <c r="D921" s="207" t="s">
        <v>141</v>
      </c>
      <c r="E921" s="196" t="s">
        <v>5</v>
      </c>
      <c r="F921" s="208" t="s">
        <v>915</v>
      </c>
      <c r="H921" s="209">
        <v>0.51300000000000001</v>
      </c>
      <c r="I921" s="192"/>
      <c r="L921" s="187"/>
      <c r="M921" s="193"/>
      <c r="N921" s="194"/>
      <c r="O921" s="194"/>
      <c r="P921" s="194"/>
      <c r="Q921" s="194"/>
      <c r="R921" s="194"/>
      <c r="S921" s="194"/>
      <c r="T921" s="195"/>
      <c r="AT921" s="196" t="s">
        <v>141</v>
      </c>
      <c r="AU921" s="196" t="s">
        <v>84</v>
      </c>
      <c r="AV921" s="11" t="s">
        <v>84</v>
      </c>
      <c r="AW921" s="11" t="s">
        <v>38</v>
      </c>
      <c r="AX921" s="11" t="s">
        <v>74</v>
      </c>
      <c r="AY921" s="196" t="s">
        <v>131</v>
      </c>
    </row>
    <row r="922" spans="2:65" s="11" customFormat="1">
      <c r="B922" s="187"/>
      <c r="D922" s="207" t="s">
        <v>141</v>
      </c>
      <c r="E922" s="196" t="s">
        <v>5</v>
      </c>
      <c r="F922" s="208" t="s">
        <v>260</v>
      </c>
      <c r="H922" s="209">
        <v>43.234999999999999</v>
      </c>
      <c r="I922" s="192"/>
      <c r="L922" s="187"/>
      <c r="M922" s="193"/>
      <c r="N922" s="194"/>
      <c r="O922" s="194"/>
      <c r="P922" s="194"/>
      <c r="Q922" s="194"/>
      <c r="R922" s="194"/>
      <c r="S922" s="194"/>
      <c r="T922" s="195"/>
      <c r="AT922" s="196" t="s">
        <v>141</v>
      </c>
      <c r="AU922" s="196" t="s">
        <v>84</v>
      </c>
      <c r="AV922" s="11" t="s">
        <v>84</v>
      </c>
      <c r="AW922" s="11" t="s">
        <v>38</v>
      </c>
      <c r="AX922" s="11" t="s">
        <v>74</v>
      </c>
      <c r="AY922" s="196" t="s">
        <v>131</v>
      </c>
    </row>
    <row r="923" spans="2:65" s="11" customFormat="1">
      <c r="B923" s="187"/>
      <c r="D923" s="207" t="s">
        <v>141</v>
      </c>
      <c r="E923" s="196" t="s">
        <v>5</v>
      </c>
      <c r="F923" s="208" t="s">
        <v>915</v>
      </c>
      <c r="H923" s="209">
        <v>0.51300000000000001</v>
      </c>
      <c r="I923" s="192"/>
      <c r="L923" s="187"/>
      <c r="M923" s="193"/>
      <c r="N923" s="194"/>
      <c r="O923" s="194"/>
      <c r="P923" s="194"/>
      <c r="Q923" s="194"/>
      <c r="R923" s="194"/>
      <c r="S923" s="194"/>
      <c r="T923" s="195"/>
      <c r="AT923" s="196" t="s">
        <v>141</v>
      </c>
      <c r="AU923" s="196" t="s">
        <v>84</v>
      </c>
      <c r="AV923" s="11" t="s">
        <v>84</v>
      </c>
      <c r="AW923" s="11" t="s">
        <v>38</v>
      </c>
      <c r="AX923" s="11" t="s">
        <v>74</v>
      </c>
      <c r="AY923" s="196" t="s">
        <v>131</v>
      </c>
    </row>
    <row r="924" spans="2:65" s="11" customFormat="1">
      <c r="B924" s="187"/>
      <c r="D924" s="207" t="s">
        <v>141</v>
      </c>
      <c r="E924" s="196" t="s">
        <v>5</v>
      </c>
      <c r="F924" s="208" t="s">
        <v>261</v>
      </c>
      <c r="H924" s="209">
        <v>41.555</v>
      </c>
      <c r="I924" s="192"/>
      <c r="L924" s="187"/>
      <c r="M924" s="193"/>
      <c r="N924" s="194"/>
      <c r="O924" s="194"/>
      <c r="P924" s="194"/>
      <c r="Q924" s="194"/>
      <c r="R924" s="194"/>
      <c r="S924" s="194"/>
      <c r="T924" s="195"/>
      <c r="AT924" s="196" t="s">
        <v>141</v>
      </c>
      <c r="AU924" s="196" t="s">
        <v>84</v>
      </c>
      <c r="AV924" s="11" t="s">
        <v>84</v>
      </c>
      <c r="AW924" s="11" t="s">
        <v>38</v>
      </c>
      <c r="AX924" s="11" t="s">
        <v>74</v>
      </c>
      <c r="AY924" s="196" t="s">
        <v>131</v>
      </c>
    </row>
    <row r="925" spans="2:65" s="11" customFormat="1">
      <c r="B925" s="187"/>
      <c r="D925" s="207" t="s">
        <v>141</v>
      </c>
      <c r="E925" s="196" t="s">
        <v>5</v>
      </c>
      <c r="F925" s="208" t="s">
        <v>916</v>
      </c>
      <c r="H925" s="209">
        <v>-1.06</v>
      </c>
      <c r="I925" s="192"/>
      <c r="L925" s="187"/>
      <c r="M925" s="193"/>
      <c r="N925" s="194"/>
      <c r="O925" s="194"/>
      <c r="P925" s="194"/>
      <c r="Q925" s="194"/>
      <c r="R925" s="194"/>
      <c r="S925" s="194"/>
      <c r="T925" s="195"/>
      <c r="AT925" s="196" t="s">
        <v>141</v>
      </c>
      <c r="AU925" s="196" t="s">
        <v>84</v>
      </c>
      <c r="AV925" s="11" t="s">
        <v>84</v>
      </c>
      <c r="AW925" s="11" t="s">
        <v>38</v>
      </c>
      <c r="AX925" s="11" t="s">
        <v>74</v>
      </c>
      <c r="AY925" s="196" t="s">
        <v>131</v>
      </c>
    </row>
    <row r="926" spans="2:65" s="11" customFormat="1">
      <c r="B926" s="187"/>
      <c r="D926" s="207" t="s">
        <v>141</v>
      </c>
      <c r="E926" s="196" t="s">
        <v>5</v>
      </c>
      <c r="F926" s="208" t="s">
        <v>263</v>
      </c>
      <c r="H926" s="209">
        <v>38.024000000000001</v>
      </c>
      <c r="I926" s="192"/>
      <c r="L926" s="187"/>
      <c r="M926" s="193"/>
      <c r="N926" s="194"/>
      <c r="O926" s="194"/>
      <c r="P926" s="194"/>
      <c r="Q926" s="194"/>
      <c r="R926" s="194"/>
      <c r="S926" s="194"/>
      <c r="T926" s="195"/>
      <c r="AT926" s="196" t="s">
        <v>141</v>
      </c>
      <c r="AU926" s="196" t="s">
        <v>84</v>
      </c>
      <c r="AV926" s="11" t="s">
        <v>84</v>
      </c>
      <c r="AW926" s="11" t="s">
        <v>38</v>
      </c>
      <c r="AX926" s="11" t="s">
        <v>74</v>
      </c>
      <c r="AY926" s="196" t="s">
        <v>131</v>
      </c>
    </row>
    <row r="927" spans="2:65" s="11" customFormat="1">
      <c r="B927" s="187"/>
      <c r="D927" s="207" t="s">
        <v>141</v>
      </c>
      <c r="E927" s="196" t="s">
        <v>5</v>
      </c>
      <c r="F927" s="208" t="s">
        <v>915</v>
      </c>
      <c r="H927" s="209">
        <v>0.51300000000000001</v>
      </c>
      <c r="I927" s="192"/>
      <c r="L927" s="187"/>
      <c r="M927" s="193"/>
      <c r="N927" s="194"/>
      <c r="O927" s="194"/>
      <c r="P927" s="194"/>
      <c r="Q927" s="194"/>
      <c r="R927" s="194"/>
      <c r="S927" s="194"/>
      <c r="T927" s="195"/>
      <c r="AT927" s="196" t="s">
        <v>141</v>
      </c>
      <c r="AU927" s="196" t="s">
        <v>84</v>
      </c>
      <c r="AV927" s="11" t="s">
        <v>84</v>
      </c>
      <c r="AW927" s="11" t="s">
        <v>38</v>
      </c>
      <c r="AX927" s="11" t="s">
        <v>74</v>
      </c>
      <c r="AY927" s="196" t="s">
        <v>131</v>
      </c>
    </row>
    <row r="928" spans="2:65" s="11" customFormat="1">
      <c r="B928" s="187"/>
      <c r="D928" s="207" t="s">
        <v>141</v>
      </c>
      <c r="E928" s="196" t="s">
        <v>5</v>
      </c>
      <c r="F928" s="208" t="s">
        <v>265</v>
      </c>
      <c r="H928" s="209">
        <v>27.384</v>
      </c>
      <c r="I928" s="192"/>
      <c r="L928" s="187"/>
      <c r="M928" s="193"/>
      <c r="N928" s="194"/>
      <c r="O928" s="194"/>
      <c r="P928" s="194"/>
      <c r="Q928" s="194"/>
      <c r="R928" s="194"/>
      <c r="S928" s="194"/>
      <c r="T928" s="195"/>
      <c r="AT928" s="196" t="s">
        <v>141</v>
      </c>
      <c r="AU928" s="196" t="s">
        <v>84</v>
      </c>
      <c r="AV928" s="11" t="s">
        <v>84</v>
      </c>
      <c r="AW928" s="11" t="s">
        <v>38</v>
      </c>
      <c r="AX928" s="11" t="s">
        <v>74</v>
      </c>
      <c r="AY928" s="196" t="s">
        <v>131</v>
      </c>
    </row>
    <row r="929" spans="2:51" s="11" customFormat="1">
      <c r="B929" s="187"/>
      <c r="D929" s="207" t="s">
        <v>141</v>
      </c>
      <c r="E929" s="196" t="s">
        <v>5</v>
      </c>
      <c r="F929" s="208" t="s">
        <v>885</v>
      </c>
      <c r="H929" s="209">
        <v>-5.9550000000000001</v>
      </c>
      <c r="I929" s="192"/>
      <c r="L929" s="187"/>
      <c r="M929" s="193"/>
      <c r="N929" s="194"/>
      <c r="O929" s="194"/>
      <c r="P929" s="194"/>
      <c r="Q929" s="194"/>
      <c r="R929" s="194"/>
      <c r="S929" s="194"/>
      <c r="T929" s="195"/>
      <c r="AT929" s="196" t="s">
        <v>141</v>
      </c>
      <c r="AU929" s="196" t="s">
        <v>84</v>
      </c>
      <c r="AV929" s="11" t="s">
        <v>84</v>
      </c>
      <c r="AW929" s="11" t="s">
        <v>38</v>
      </c>
      <c r="AX929" s="11" t="s">
        <v>74</v>
      </c>
      <c r="AY929" s="196" t="s">
        <v>131</v>
      </c>
    </row>
    <row r="930" spans="2:51" s="11" customFormat="1">
      <c r="B930" s="187"/>
      <c r="D930" s="207" t="s">
        <v>141</v>
      </c>
      <c r="E930" s="196" t="s">
        <v>5</v>
      </c>
      <c r="F930" s="208" t="s">
        <v>267</v>
      </c>
      <c r="H930" s="209">
        <v>32.256</v>
      </c>
      <c r="I930" s="192"/>
      <c r="L930" s="187"/>
      <c r="M930" s="193"/>
      <c r="N930" s="194"/>
      <c r="O930" s="194"/>
      <c r="P930" s="194"/>
      <c r="Q930" s="194"/>
      <c r="R930" s="194"/>
      <c r="S930" s="194"/>
      <c r="T930" s="195"/>
      <c r="AT930" s="196" t="s">
        <v>141</v>
      </c>
      <c r="AU930" s="196" t="s">
        <v>84</v>
      </c>
      <c r="AV930" s="11" t="s">
        <v>84</v>
      </c>
      <c r="AW930" s="11" t="s">
        <v>38</v>
      </c>
      <c r="AX930" s="11" t="s">
        <v>74</v>
      </c>
      <c r="AY930" s="196" t="s">
        <v>131</v>
      </c>
    </row>
    <row r="931" spans="2:51" s="11" customFormat="1">
      <c r="B931" s="187"/>
      <c r="D931" s="207" t="s">
        <v>141</v>
      </c>
      <c r="E931" s="196" t="s">
        <v>5</v>
      </c>
      <c r="F931" s="208" t="s">
        <v>915</v>
      </c>
      <c r="H931" s="209">
        <v>0.51300000000000001</v>
      </c>
      <c r="I931" s="192"/>
      <c r="L931" s="187"/>
      <c r="M931" s="193"/>
      <c r="N931" s="194"/>
      <c r="O931" s="194"/>
      <c r="P931" s="194"/>
      <c r="Q931" s="194"/>
      <c r="R931" s="194"/>
      <c r="S931" s="194"/>
      <c r="T931" s="195"/>
      <c r="AT931" s="196" t="s">
        <v>141</v>
      </c>
      <c r="AU931" s="196" t="s">
        <v>84</v>
      </c>
      <c r="AV931" s="11" t="s">
        <v>84</v>
      </c>
      <c r="AW931" s="11" t="s">
        <v>38</v>
      </c>
      <c r="AX931" s="11" t="s">
        <v>74</v>
      </c>
      <c r="AY931" s="196" t="s">
        <v>131</v>
      </c>
    </row>
    <row r="932" spans="2:51" s="11" customFormat="1">
      <c r="B932" s="187"/>
      <c r="D932" s="207" t="s">
        <v>141</v>
      </c>
      <c r="E932" s="196" t="s">
        <v>5</v>
      </c>
      <c r="F932" s="208" t="s">
        <v>268</v>
      </c>
      <c r="H932" s="209">
        <v>53.768999999999998</v>
      </c>
      <c r="I932" s="192"/>
      <c r="L932" s="187"/>
      <c r="M932" s="193"/>
      <c r="N932" s="194"/>
      <c r="O932" s="194"/>
      <c r="P932" s="194"/>
      <c r="Q932" s="194"/>
      <c r="R932" s="194"/>
      <c r="S932" s="194"/>
      <c r="T932" s="195"/>
      <c r="AT932" s="196" t="s">
        <v>141</v>
      </c>
      <c r="AU932" s="196" t="s">
        <v>84</v>
      </c>
      <c r="AV932" s="11" t="s">
        <v>84</v>
      </c>
      <c r="AW932" s="11" t="s">
        <v>38</v>
      </c>
      <c r="AX932" s="11" t="s">
        <v>74</v>
      </c>
      <c r="AY932" s="196" t="s">
        <v>131</v>
      </c>
    </row>
    <row r="933" spans="2:51" s="11" customFormat="1">
      <c r="B933" s="187"/>
      <c r="D933" s="207" t="s">
        <v>141</v>
      </c>
      <c r="E933" s="196" t="s">
        <v>5</v>
      </c>
      <c r="F933" s="208" t="s">
        <v>917</v>
      </c>
      <c r="H933" s="209">
        <v>-1.85</v>
      </c>
      <c r="I933" s="192"/>
      <c r="L933" s="187"/>
      <c r="M933" s="193"/>
      <c r="N933" s="194"/>
      <c r="O933" s="194"/>
      <c r="P933" s="194"/>
      <c r="Q933" s="194"/>
      <c r="R933" s="194"/>
      <c r="S933" s="194"/>
      <c r="T933" s="195"/>
      <c r="AT933" s="196" t="s">
        <v>141</v>
      </c>
      <c r="AU933" s="196" t="s">
        <v>84</v>
      </c>
      <c r="AV933" s="11" t="s">
        <v>84</v>
      </c>
      <c r="AW933" s="11" t="s">
        <v>38</v>
      </c>
      <c r="AX933" s="11" t="s">
        <v>74</v>
      </c>
      <c r="AY933" s="196" t="s">
        <v>131</v>
      </c>
    </row>
    <row r="934" spans="2:51" s="11" customFormat="1">
      <c r="B934" s="187"/>
      <c r="D934" s="207" t="s">
        <v>141</v>
      </c>
      <c r="E934" s="196" t="s">
        <v>5</v>
      </c>
      <c r="F934" s="208" t="s">
        <v>270</v>
      </c>
      <c r="H934" s="209">
        <v>53.656999999999996</v>
      </c>
      <c r="I934" s="192"/>
      <c r="L934" s="187"/>
      <c r="M934" s="193"/>
      <c r="N934" s="194"/>
      <c r="O934" s="194"/>
      <c r="P934" s="194"/>
      <c r="Q934" s="194"/>
      <c r="R934" s="194"/>
      <c r="S934" s="194"/>
      <c r="T934" s="195"/>
      <c r="AT934" s="196" t="s">
        <v>141</v>
      </c>
      <c r="AU934" s="196" t="s">
        <v>84</v>
      </c>
      <c r="AV934" s="11" t="s">
        <v>84</v>
      </c>
      <c r="AW934" s="11" t="s">
        <v>38</v>
      </c>
      <c r="AX934" s="11" t="s">
        <v>74</v>
      </c>
      <c r="AY934" s="196" t="s">
        <v>131</v>
      </c>
    </row>
    <row r="935" spans="2:51" s="11" customFormat="1">
      <c r="B935" s="187"/>
      <c r="D935" s="207" t="s">
        <v>141</v>
      </c>
      <c r="E935" s="196" t="s">
        <v>5</v>
      </c>
      <c r="F935" s="208" t="s">
        <v>917</v>
      </c>
      <c r="H935" s="209">
        <v>-1.85</v>
      </c>
      <c r="I935" s="192"/>
      <c r="L935" s="187"/>
      <c r="M935" s="193"/>
      <c r="N935" s="194"/>
      <c r="O935" s="194"/>
      <c r="P935" s="194"/>
      <c r="Q935" s="194"/>
      <c r="R935" s="194"/>
      <c r="S935" s="194"/>
      <c r="T935" s="195"/>
      <c r="AT935" s="196" t="s">
        <v>141</v>
      </c>
      <c r="AU935" s="196" t="s">
        <v>84</v>
      </c>
      <c r="AV935" s="11" t="s">
        <v>84</v>
      </c>
      <c r="AW935" s="11" t="s">
        <v>38</v>
      </c>
      <c r="AX935" s="11" t="s">
        <v>74</v>
      </c>
      <c r="AY935" s="196" t="s">
        <v>131</v>
      </c>
    </row>
    <row r="936" spans="2:51" s="11" customFormat="1">
      <c r="B936" s="187"/>
      <c r="D936" s="207" t="s">
        <v>141</v>
      </c>
      <c r="E936" s="196" t="s">
        <v>5</v>
      </c>
      <c r="F936" s="208" t="s">
        <v>271</v>
      </c>
      <c r="H936" s="209">
        <v>46.491</v>
      </c>
      <c r="I936" s="192"/>
      <c r="L936" s="187"/>
      <c r="M936" s="193"/>
      <c r="N936" s="194"/>
      <c r="O936" s="194"/>
      <c r="P936" s="194"/>
      <c r="Q936" s="194"/>
      <c r="R936" s="194"/>
      <c r="S936" s="194"/>
      <c r="T936" s="195"/>
      <c r="AT936" s="196" t="s">
        <v>141</v>
      </c>
      <c r="AU936" s="196" t="s">
        <v>84</v>
      </c>
      <c r="AV936" s="11" t="s">
        <v>84</v>
      </c>
      <c r="AW936" s="11" t="s">
        <v>38</v>
      </c>
      <c r="AX936" s="11" t="s">
        <v>74</v>
      </c>
      <c r="AY936" s="196" t="s">
        <v>131</v>
      </c>
    </row>
    <row r="937" spans="2:51" s="11" customFormat="1">
      <c r="B937" s="187"/>
      <c r="D937" s="207" t="s">
        <v>141</v>
      </c>
      <c r="E937" s="196" t="s">
        <v>5</v>
      </c>
      <c r="F937" s="208" t="s">
        <v>273</v>
      </c>
      <c r="H937" s="209">
        <v>-37.613999999999997</v>
      </c>
      <c r="I937" s="192"/>
      <c r="L937" s="187"/>
      <c r="M937" s="193"/>
      <c r="N937" s="194"/>
      <c r="O937" s="194"/>
      <c r="P937" s="194"/>
      <c r="Q937" s="194"/>
      <c r="R937" s="194"/>
      <c r="S937" s="194"/>
      <c r="T937" s="195"/>
      <c r="AT937" s="196" t="s">
        <v>141</v>
      </c>
      <c r="AU937" s="196" t="s">
        <v>84</v>
      </c>
      <c r="AV937" s="11" t="s">
        <v>84</v>
      </c>
      <c r="AW937" s="11" t="s">
        <v>38</v>
      </c>
      <c r="AX937" s="11" t="s">
        <v>74</v>
      </c>
      <c r="AY937" s="196" t="s">
        <v>131</v>
      </c>
    </row>
    <row r="938" spans="2:51" s="11" customFormat="1">
      <c r="B938" s="187"/>
      <c r="D938" s="207" t="s">
        <v>141</v>
      </c>
      <c r="E938" s="196" t="s">
        <v>5</v>
      </c>
      <c r="F938" s="208" t="s">
        <v>918</v>
      </c>
      <c r="H938" s="209">
        <v>47.567999999999998</v>
      </c>
      <c r="I938" s="192"/>
      <c r="L938" s="187"/>
      <c r="M938" s="193"/>
      <c r="N938" s="194"/>
      <c r="O938" s="194"/>
      <c r="P938" s="194"/>
      <c r="Q938" s="194"/>
      <c r="R938" s="194"/>
      <c r="S938" s="194"/>
      <c r="T938" s="195"/>
      <c r="AT938" s="196" t="s">
        <v>141</v>
      </c>
      <c r="AU938" s="196" t="s">
        <v>84</v>
      </c>
      <c r="AV938" s="11" t="s">
        <v>84</v>
      </c>
      <c r="AW938" s="11" t="s">
        <v>38</v>
      </c>
      <c r="AX938" s="11" t="s">
        <v>74</v>
      </c>
      <c r="AY938" s="196" t="s">
        <v>131</v>
      </c>
    </row>
    <row r="939" spans="2:51" s="11" customFormat="1">
      <c r="B939" s="187"/>
      <c r="D939" s="207" t="s">
        <v>141</v>
      </c>
      <c r="E939" s="196" t="s">
        <v>5</v>
      </c>
      <c r="F939" s="208" t="s">
        <v>887</v>
      </c>
      <c r="H939" s="209">
        <v>11.31</v>
      </c>
      <c r="I939" s="192"/>
      <c r="L939" s="187"/>
      <c r="M939" s="193"/>
      <c r="N939" s="194"/>
      <c r="O939" s="194"/>
      <c r="P939" s="194"/>
      <c r="Q939" s="194"/>
      <c r="R939" s="194"/>
      <c r="S939" s="194"/>
      <c r="T939" s="195"/>
      <c r="AT939" s="196" t="s">
        <v>141</v>
      </c>
      <c r="AU939" s="196" t="s">
        <v>84</v>
      </c>
      <c r="AV939" s="11" t="s">
        <v>84</v>
      </c>
      <c r="AW939" s="11" t="s">
        <v>38</v>
      </c>
      <c r="AX939" s="11" t="s">
        <v>74</v>
      </c>
      <c r="AY939" s="196" t="s">
        <v>131</v>
      </c>
    </row>
    <row r="940" spans="2:51" s="11" customFormat="1">
      <c r="B940" s="187"/>
      <c r="D940" s="207" t="s">
        <v>141</v>
      </c>
      <c r="E940" s="196" t="s">
        <v>5</v>
      </c>
      <c r="F940" s="208" t="s">
        <v>276</v>
      </c>
      <c r="H940" s="209">
        <v>41.555</v>
      </c>
      <c r="I940" s="192"/>
      <c r="L940" s="187"/>
      <c r="M940" s="193"/>
      <c r="N940" s="194"/>
      <c r="O940" s="194"/>
      <c r="P940" s="194"/>
      <c r="Q940" s="194"/>
      <c r="R940" s="194"/>
      <c r="S940" s="194"/>
      <c r="T940" s="195"/>
      <c r="AT940" s="196" t="s">
        <v>141</v>
      </c>
      <c r="AU940" s="196" t="s">
        <v>84</v>
      </c>
      <c r="AV940" s="11" t="s">
        <v>84</v>
      </c>
      <c r="AW940" s="11" t="s">
        <v>38</v>
      </c>
      <c r="AX940" s="11" t="s">
        <v>74</v>
      </c>
      <c r="AY940" s="196" t="s">
        <v>131</v>
      </c>
    </row>
    <row r="941" spans="2:51" s="11" customFormat="1">
      <c r="B941" s="187"/>
      <c r="D941" s="207" t="s">
        <v>141</v>
      </c>
      <c r="E941" s="196" t="s">
        <v>5</v>
      </c>
      <c r="F941" s="208" t="s">
        <v>916</v>
      </c>
      <c r="H941" s="209">
        <v>-1.06</v>
      </c>
      <c r="I941" s="192"/>
      <c r="L941" s="187"/>
      <c r="M941" s="193"/>
      <c r="N941" s="194"/>
      <c r="O941" s="194"/>
      <c r="P941" s="194"/>
      <c r="Q941" s="194"/>
      <c r="R941" s="194"/>
      <c r="S941" s="194"/>
      <c r="T941" s="195"/>
      <c r="AT941" s="196" t="s">
        <v>141</v>
      </c>
      <c r="AU941" s="196" t="s">
        <v>84</v>
      </c>
      <c r="AV941" s="11" t="s">
        <v>84</v>
      </c>
      <c r="AW941" s="11" t="s">
        <v>38</v>
      </c>
      <c r="AX941" s="11" t="s">
        <v>74</v>
      </c>
      <c r="AY941" s="196" t="s">
        <v>131</v>
      </c>
    </row>
    <row r="942" spans="2:51" s="11" customFormat="1">
      <c r="B942" s="187"/>
      <c r="D942" s="207" t="s">
        <v>141</v>
      </c>
      <c r="E942" s="196" t="s">
        <v>5</v>
      </c>
      <c r="F942" s="208" t="s">
        <v>277</v>
      </c>
      <c r="H942" s="209">
        <v>43.234999999999999</v>
      </c>
      <c r="I942" s="192"/>
      <c r="L942" s="187"/>
      <c r="M942" s="193"/>
      <c r="N942" s="194"/>
      <c r="O942" s="194"/>
      <c r="P942" s="194"/>
      <c r="Q942" s="194"/>
      <c r="R942" s="194"/>
      <c r="S942" s="194"/>
      <c r="T942" s="195"/>
      <c r="AT942" s="196" t="s">
        <v>141</v>
      </c>
      <c r="AU942" s="196" t="s">
        <v>84</v>
      </c>
      <c r="AV942" s="11" t="s">
        <v>84</v>
      </c>
      <c r="AW942" s="11" t="s">
        <v>38</v>
      </c>
      <c r="AX942" s="11" t="s">
        <v>74</v>
      </c>
      <c r="AY942" s="196" t="s">
        <v>131</v>
      </c>
    </row>
    <row r="943" spans="2:51" s="11" customFormat="1">
      <c r="B943" s="187"/>
      <c r="D943" s="207" t="s">
        <v>141</v>
      </c>
      <c r="E943" s="196" t="s">
        <v>5</v>
      </c>
      <c r="F943" s="208" t="s">
        <v>916</v>
      </c>
      <c r="H943" s="209">
        <v>-1.06</v>
      </c>
      <c r="I943" s="192"/>
      <c r="L943" s="187"/>
      <c r="M943" s="193"/>
      <c r="N943" s="194"/>
      <c r="O943" s="194"/>
      <c r="P943" s="194"/>
      <c r="Q943" s="194"/>
      <c r="R943" s="194"/>
      <c r="S943" s="194"/>
      <c r="T943" s="195"/>
      <c r="AT943" s="196" t="s">
        <v>141</v>
      </c>
      <c r="AU943" s="196" t="s">
        <v>84</v>
      </c>
      <c r="AV943" s="11" t="s">
        <v>84</v>
      </c>
      <c r="AW943" s="11" t="s">
        <v>38</v>
      </c>
      <c r="AX943" s="11" t="s">
        <v>74</v>
      </c>
      <c r="AY943" s="196" t="s">
        <v>131</v>
      </c>
    </row>
    <row r="944" spans="2:51" s="11" customFormat="1">
      <c r="B944" s="187"/>
      <c r="D944" s="207" t="s">
        <v>141</v>
      </c>
      <c r="E944" s="196" t="s">
        <v>5</v>
      </c>
      <c r="F944" s="208" t="s">
        <v>278</v>
      </c>
      <c r="H944" s="209">
        <v>43.234999999999999</v>
      </c>
      <c r="I944" s="192"/>
      <c r="L944" s="187"/>
      <c r="M944" s="193"/>
      <c r="N944" s="194"/>
      <c r="O944" s="194"/>
      <c r="P944" s="194"/>
      <c r="Q944" s="194"/>
      <c r="R944" s="194"/>
      <c r="S944" s="194"/>
      <c r="T944" s="195"/>
      <c r="AT944" s="196" t="s">
        <v>141</v>
      </c>
      <c r="AU944" s="196" t="s">
        <v>84</v>
      </c>
      <c r="AV944" s="11" t="s">
        <v>84</v>
      </c>
      <c r="AW944" s="11" t="s">
        <v>38</v>
      </c>
      <c r="AX944" s="11" t="s">
        <v>74</v>
      </c>
      <c r="AY944" s="196" t="s">
        <v>131</v>
      </c>
    </row>
    <row r="945" spans="2:65" s="11" customFormat="1">
      <c r="B945" s="187"/>
      <c r="D945" s="207" t="s">
        <v>141</v>
      </c>
      <c r="E945" s="196" t="s">
        <v>5</v>
      </c>
      <c r="F945" s="208" t="s">
        <v>919</v>
      </c>
      <c r="H945" s="209">
        <v>3.44</v>
      </c>
      <c r="I945" s="192"/>
      <c r="L945" s="187"/>
      <c r="M945" s="193"/>
      <c r="N945" s="194"/>
      <c r="O945" s="194"/>
      <c r="P945" s="194"/>
      <c r="Q945" s="194"/>
      <c r="R945" s="194"/>
      <c r="S945" s="194"/>
      <c r="T945" s="195"/>
      <c r="AT945" s="196" t="s">
        <v>141</v>
      </c>
      <c r="AU945" s="196" t="s">
        <v>84</v>
      </c>
      <c r="AV945" s="11" t="s">
        <v>84</v>
      </c>
      <c r="AW945" s="11" t="s">
        <v>38</v>
      </c>
      <c r="AX945" s="11" t="s">
        <v>74</v>
      </c>
      <c r="AY945" s="196" t="s">
        <v>131</v>
      </c>
    </row>
    <row r="946" spans="2:65" s="11" customFormat="1">
      <c r="B946" s="187"/>
      <c r="D946" s="207" t="s">
        <v>141</v>
      </c>
      <c r="E946" s="196" t="s">
        <v>5</v>
      </c>
      <c r="F946" s="208" t="s">
        <v>279</v>
      </c>
      <c r="H946" s="209">
        <v>43.347000000000001</v>
      </c>
      <c r="I946" s="192"/>
      <c r="L946" s="187"/>
      <c r="M946" s="193"/>
      <c r="N946" s="194"/>
      <c r="O946" s="194"/>
      <c r="P946" s="194"/>
      <c r="Q946" s="194"/>
      <c r="R946" s="194"/>
      <c r="S946" s="194"/>
      <c r="T946" s="195"/>
      <c r="AT946" s="196" t="s">
        <v>141</v>
      </c>
      <c r="AU946" s="196" t="s">
        <v>84</v>
      </c>
      <c r="AV946" s="11" t="s">
        <v>84</v>
      </c>
      <c r="AW946" s="11" t="s">
        <v>38</v>
      </c>
      <c r="AX946" s="11" t="s">
        <v>74</v>
      </c>
      <c r="AY946" s="196" t="s">
        <v>131</v>
      </c>
    </row>
    <row r="947" spans="2:65" s="11" customFormat="1">
      <c r="B947" s="187"/>
      <c r="D947" s="207" t="s">
        <v>141</v>
      </c>
      <c r="E947" s="196" t="s">
        <v>5</v>
      </c>
      <c r="F947" s="208" t="s">
        <v>920</v>
      </c>
      <c r="H947" s="209">
        <v>13.776</v>
      </c>
      <c r="I947" s="192"/>
      <c r="L947" s="187"/>
      <c r="M947" s="193"/>
      <c r="N947" s="194"/>
      <c r="O947" s="194"/>
      <c r="P947" s="194"/>
      <c r="Q947" s="194"/>
      <c r="R947" s="194"/>
      <c r="S947" s="194"/>
      <c r="T947" s="195"/>
      <c r="AT947" s="196" t="s">
        <v>141</v>
      </c>
      <c r="AU947" s="196" t="s">
        <v>84</v>
      </c>
      <c r="AV947" s="11" t="s">
        <v>84</v>
      </c>
      <c r="AW947" s="11" t="s">
        <v>38</v>
      </c>
      <c r="AX947" s="11" t="s">
        <v>74</v>
      </c>
      <c r="AY947" s="196" t="s">
        <v>131</v>
      </c>
    </row>
    <row r="948" spans="2:65" s="11" customFormat="1">
      <c r="B948" s="187"/>
      <c r="D948" s="207" t="s">
        <v>141</v>
      </c>
      <c r="E948" s="196" t="s">
        <v>5</v>
      </c>
      <c r="F948" s="208" t="s">
        <v>281</v>
      </c>
      <c r="H948" s="209">
        <v>50.598999999999997</v>
      </c>
      <c r="I948" s="192"/>
      <c r="L948" s="187"/>
      <c r="M948" s="193"/>
      <c r="N948" s="194"/>
      <c r="O948" s="194"/>
      <c r="P948" s="194"/>
      <c r="Q948" s="194"/>
      <c r="R948" s="194"/>
      <c r="S948" s="194"/>
      <c r="T948" s="195"/>
      <c r="AT948" s="196" t="s">
        <v>141</v>
      </c>
      <c r="AU948" s="196" t="s">
        <v>84</v>
      </c>
      <c r="AV948" s="11" t="s">
        <v>84</v>
      </c>
      <c r="AW948" s="11" t="s">
        <v>38</v>
      </c>
      <c r="AX948" s="11" t="s">
        <v>74</v>
      </c>
      <c r="AY948" s="196" t="s">
        <v>131</v>
      </c>
    </row>
    <row r="949" spans="2:65" s="11" customFormat="1">
      <c r="B949" s="187"/>
      <c r="D949" s="207" t="s">
        <v>141</v>
      </c>
      <c r="E949" s="196" t="s">
        <v>5</v>
      </c>
      <c r="F949" s="208" t="s">
        <v>921</v>
      </c>
      <c r="H949" s="209">
        <v>-19.489000000000001</v>
      </c>
      <c r="I949" s="192"/>
      <c r="L949" s="187"/>
      <c r="M949" s="193"/>
      <c r="N949" s="194"/>
      <c r="O949" s="194"/>
      <c r="P949" s="194"/>
      <c r="Q949" s="194"/>
      <c r="R949" s="194"/>
      <c r="S949" s="194"/>
      <c r="T949" s="195"/>
      <c r="AT949" s="196" t="s">
        <v>141</v>
      </c>
      <c r="AU949" s="196" t="s">
        <v>84</v>
      </c>
      <c r="AV949" s="11" t="s">
        <v>84</v>
      </c>
      <c r="AW949" s="11" t="s">
        <v>38</v>
      </c>
      <c r="AX949" s="11" t="s">
        <v>74</v>
      </c>
      <c r="AY949" s="196" t="s">
        <v>131</v>
      </c>
    </row>
    <row r="950" spans="2:65" s="11" customFormat="1">
      <c r="B950" s="187"/>
      <c r="D950" s="207" t="s">
        <v>141</v>
      </c>
      <c r="E950" s="196" t="s">
        <v>5</v>
      </c>
      <c r="F950" s="208" t="s">
        <v>283</v>
      </c>
      <c r="H950" s="209">
        <v>43.122999999999998</v>
      </c>
      <c r="I950" s="192"/>
      <c r="L950" s="187"/>
      <c r="M950" s="193"/>
      <c r="N950" s="194"/>
      <c r="O950" s="194"/>
      <c r="P950" s="194"/>
      <c r="Q950" s="194"/>
      <c r="R950" s="194"/>
      <c r="S950" s="194"/>
      <c r="T950" s="195"/>
      <c r="AT950" s="196" t="s">
        <v>141</v>
      </c>
      <c r="AU950" s="196" t="s">
        <v>84</v>
      </c>
      <c r="AV950" s="11" t="s">
        <v>84</v>
      </c>
      <c r="AW950" s="11" t="s">
        <v>38</v>
      </c>
      <c r="AX950" s="11" t="s">
        <v>74</v>
      </c>
      <c r="AY950" s="196" t="s">
        <v>131</v>
      </c>
    </row>
    <row r="951" spans="2:65" s="11" customFormat="1">
      <c r="B951" s="187"/>
      <c r="D951" s="207" t="s">
        <v>141</v>
      </c>
      <c r="E951" s="196" t="s">
        <v>5</v>
      </c>
      <c r="F951" s="208" t="s">
        <v>284</v>
      </c>
      <c r="H951" s="209">
        <v>141.54400000000001</v>
      </c>
      <c r="I951" s="192"/>
      <c r="L951" s="187"/>
      <c r="M951" s="193"/>
      <c r="N951" s="194"/>
      <c r="O951" s="194"/>
      <c r="P951" s="194"/>
      <c r="Q951" s="194"/>
      <c r="R951" s="194"/>
      <c r="S951" s="194"/>
      <c r="T951" s="195"/>
      <c r="AT951" s="196" t="s">
        <v>141</v>
      </c>
      <c r="AU951" s="196" t="s">
        <v>84</v>
      </c>
      <c r="AV951" s="11" t="s">
        <v>84</v>
      </c>
      <c r="AW951" s="11" t="s">
        <v>38</v>
      </c>
      <c r="AX951" s="11" t="s">
        <v>74</v>
      </c>
      <c r="AY951" s="196" t="s">
        <v>131</v>
      </c>
    </row>
    <row r="952" spans="2:65" s="11" customFormat="1">
      <c r="B952" s="187"/>
      <c r="D952" s="207" t="s">
        <v>141</v>
      </c>
      <c r="E952" s="196" t="s">
        <v>5</v>
      </c>
      <c r="F952" s="208" t="s">
        <v>888</v>
      </c>
      <c r="H952" s="209">
        <v>-5.6559999999999997</v>
      </c>
      <c r="I952" s="192"/>
      <c r="L952" s="187"/>
      <c r="M952" s="193"/>
      <c r="N952" s="194"/>
      <c r="O952" s="194"/>
      <c r="P952" s="194"/>
      <c r="Q952" s="194"/>
      <c r="R952" s="194"/>
      <c r="S952" s="194"/>
      <c r="T952" s="195"/>
      <c r="AT952" s="196" t="s">
        <v>141</v>
      </c>
      <c r="AU952" s="196" t="s">
        <v>84</v>
      </c>
      <c r="AV952" s="11" t="s">
        <v>84</v>
      </c>
      <c r="AW952" s="11" t="s">
        <v>38</v>
      </c>
      <c r="AX952" s="11" t="s">
        <v>74</v>
      </c>
      <c r="AY952" s="196" t="s">
        <v>131</v>
      </c>
    </row>
    <row r="953" spans="2:65" s="11" customFormat="1">
      <c r="B953" s="187"/>
      <c r="D953" s="207" t="s">
        <v>141</v>
      </c>
      <c r="E953" s="196" t="s">
        <v>5</v>
      </c>
      <c r="F953" s="208" t="s">
        <v>286</v>
      </c>
      <c r="H953" s="209">
        <v>17.204000000000001</v>
      </c>
      <c r="I953" s="192"/>
      <c r="L953" s="187"/>
      <c r="M953" s="193"/>
      <c r="N953" s="194"/>
      <c r="O953" s="194"/>
      <c r="P953" s="194"/>
      <c r="Q953" s="194"/>
      <c r="R953" s="194"/>
      <c r="S953" s="194"/>
      <c r="T953" s="195"/>
      <c r="AT953" s="196" t="s">
        <v>141</v>
      </c>
      <c r="AU953" s="196" t="s">
        <v>84</v>
      </c>
      <c r="AV953" s="11" t="s">
        <v>84</v>
      </c>
      <c r="AW953" s="11" t="s">
        <v>38</v>
      </c>
      <c r="AX953" s="11" t="s">
        <v>74</v>
      </c>
      <c r="AY953" s="196" t="s">
        <v>131</v>
      </c>
    </row>
    <row r="954" spans="2:65" s="11" customFormat="1">
      <c r="B954" s="187"/>
      <c r="D954" s="207" t="s">
        <v>141</v>
      </c>
      <c r="E954" s="196" t="s">
        <v>5</v>
      </c>
      <c r="F954" s="208" t="s">
        <v>287</v>
      </c>
      <c r="H954" s="209">
        <v>9.69</v>
      </c>
      <c r="I954" s="192"/>
      <c r="L954" s="187"/>
      <c r="M954" s="193"/>
      <c r="N954" s="194"/>
      <c r="O954" s="194"/>
      <c r="P954" s="194"/>
      <c r="Q954" s="194"/>
      <c r="R954" s="194"/>
      <c r="S954" s="194"/>
      <c r="T954" s="195"/>
      <c r="AT954" s="196" t="s">
        <v>141</v>
      </c>
      <c r="AU954" s="196" t="s">
        <v>84</v>
      </c>
      <c r="AV954" s="11" t="s">
        <v>84</v>
      </c>
      <c r="AW954" s="11" t="s">
        <v>38</v>
      </c>
      <c r="AX954" s="11" t="s">
        <v>74</v>
      </c>
      <c r="AY954" s="196" t="s">
        <v>131</v>
      </c>
    </row>
    <row r="955" spans="2:65" s="14" customFormat="1">
      <c r="B955" s="227"/>
      <c r="D955" s="207" t="s">
        <v>141</v>
      </c>
      <c r="E955" s="228" t="s">
        <v>5</v>
      </c>
      <c r="F955" s="229" t="s">
        <v>232</v>
      </c>
      <c r="H955" s="230">
        <v>946.68299999999999</v>
      </c>
      <c r="I955" s="231"/>
      <c r="L955" s="227"/>
      <c r="M955" s="232"/>
      <c r="N955" s="233"/>
      <c r="O955" s="233"/>
      <c r="P955" s="233"/>
      <c r="Q955" s="233"/>
      <c r="R955" s="233"/>
      <c r="S955" s="233"/>
      <c r="T955" s="234"/>
      <c r="AT955" s="228" t="s">
        <v>141</v>
      </c>
      <c r="AU955" s="228" t="s">
        <v>84</v>
      </c>
      <c r="AV955" s="14" t="s">
        <v>132</v>
      </c>
      <c r="AW955" s="14" t="s">
        <v>38</v>
      </c>
      <c r="AX955" s="14" t="s">
        <v>74</v>
      </c>
      <c r="AY955" s="228" t="s">
        <v>131</v>
      </c>
    </row>
    <row r="956" spans="2:65" s="11" customFormat="1">
      <c r="B956" s="187"/>
      <c r="D956" s="207" t="s">
        <v>141</v>
      </c>
      <c r="E956" s="196" t="s">
        <v>5</v>
      </c>
      <c r="F956" s="208" t="s">
        <v>922</v>
      </c>
      <c r="H956" s="209">
        <v>342.25</v>
      </c>
      <c r="I956" s="192"/>
      <c r="L956" s="187"/>
      <c r="M956" s="193"/>
      <c r="N956" s="194"/>
      <c r="O956" s="194"/>
      <c r="P956" s="194"/>
      <c r="Q956" s="194"/>
      <c r="R956" s="194"/>
      <c r="S956" s="194"/>
      <c r="T956" s="195"/>
      <c r="AT956" s="196" t="s">
        <v>141</v>
      </c>
      <c r="AU956" s="196" t="s">
        <v>84</v>
      </c>
      <c r="AV956" s="11" t="s">
        <v>84</v>
      </c>
      <c r="AW956" s="11" t="s">
        <v>38</v>
      </c>
      <c r="AX956" s="11" t="s">
        <v>74</v>
      </c>
      <c r="AY956" s="196" t="s">
        <v>131</v>
      </c>
    </row>
    <row r="957" spans="2:65" s="12" customFormat="1">
      <c r="B957" s="210"/>
      <c r="D957" s="188" t="s">
        <v>141</v>
      </c>
      <c r="E957" s="211" t="s">
        <v>5</v>
      </c>
      <c r="F957" s="212" t="s">
        <v>155</v>
      </c>
      <c r="H957" s="213">
        <v>1288.933</v>
      </c>
      <c r="I957" s="214"/>
      <c r="L957" s="210"/>
      <c r="M957" s="215"/>
      <c r="N957" s="216"/>
      <c r="O957" s="216"/>
      <c r="P957" s="216"/>
      <c r="Q957" s="216"/>
      <c r="R957" s="216"/>
      <c r="S957" s="216"/>
      <c r="T957" s="217"/>
      <c r="AT957" s="218" t="s">
        <v>141</v>
      </c>
      <c r="AU957" s="218" t="s">
        <v>84</v>
      </c>
      <c r="AV957" s="12" t="s">
        <v>139</v>
      </c>
      <c r="AW957" s="12" t="s">
        <v>38</v>
      </c>
      <c r="AX957" s="12" t="s">
        <v>79</v>
      </c>
      <c r="AY957" s="218" t="s">
        <v>131</v>
      </c>
    </row>
    <row r="958" spans="2:65" s="1" customFormat="1" ht="31.5" customHeight="1">
      <c r="B958" s="174"/>
      <c r="C958" s="175" t="s">
        <v>923</v>
      </c>
      <c r="D958" s="175" t="s">
        <v>134</v>
      </c>
      <c r="E958" s="176" t="s">
        <v>924</v>
      </c>
      <c r="F958" s="177" t="s">
        <v>925</v>
      </c>
      <c r="G958" s="178" t="s">
        <v>151</v>
      </c>
      <c r="H958" s="179">
        <v>1288.933</v>
      </c>
      <c r="I958" s="180"/>
      <c r="J958" s="181">
        <f>ROUND(I958*H958,2)</f>
        <v>0</v>
      </c>
      <c r="K958" s="177" t="s">
        <v>138</v>
      </c>
      <c r="L958" s="42"/>
      <c r="M958" s="182" t="s">
        <v>5</v>
      </c>
      <c r="N958" s="183" t="s">
        <v>45</v>
      </c>
      <c r="O958" s="43"/>
      <c r="P958" s="184">
        <f>O958*H958</f>
        <v>0</v>
      </c>
      <c r="Q958" s="184">
        <v>2.9E-4</v>
      </c>
      <c r="R958" s="184">
        <f>Q958*H958</f>
        <v>0.37379056999999999</v>
      </c>
      <c r="S958" s="184">
        <v>0</v>
      </c>
      <c r="T958" s="185">
        <f>S958*H958</f>
        <v>0</v>
      </c>
      <c r="AR958" s="24" t="s">
        <v>303</v>
      </c>
      <c r="AT958" s="24" t="s">
        <v>134</v>
      </c>
      <c r="AU958" s="24" t="s">
        <v>84</v>
      </c>
      <c r="AY958" s="24" t="s">
        <v>131</v>
      </c>
      <c r="BE958" s="186">
        <f>IF(N958="základní",J958,0)</f>
        <v>0</v>
      </c>
      <c r="BF958" s="186">
        <f>IF(N958="snížená",J958,0)</f>
        <v>0</v>
      </c>
      <c r="BG958" s="186">
        <f>IF(N958="zákl. přenesená",J958,0)</f>
        <v>0</v>
      </c>
      <c r="BH958" s="186">
        <f>IF(N958="sníž. přenesená",J958,0)</f>
        <v>0</v>
      </c>
      <c r="BI958" s="186">
        <f>IF(N958="nulová",J958,0)</f>
        <v>0</v>
      </c>
      <c r="BJ958" s="24" t="s">
        <v>79</v>
      </c>
      <c r="BK958" s="186">
        <f>ROUND(I958*H958,2)</f>
        <v>0</v>
      </c>
      <c r="BL958" s="24" t="s">
        <v>303</v>
      </c>
      <c r="BM958" s="24" t="s">
        <v>926</v>
      </c>
    </row>
    <row r="959" spans="2:65" s="11" customFormat="1">
      <c r="B959" s="187"/>
      <c r="D959" s="188" t="s">
        <v>141</v>
      </c>
      <c r="E959" s="189" t="s">
        <v>5</v>
      </c>
      <c r="F959" s="190" t="s">
        <v>927</v>
      </c>
      <c r="H959" s="191">
        <v>1288.933</v>
      </c>
      <c r="I959" s="192"/>
      <c r="L959" s="187"/>
      <c r="M959" s="193"/>
      <c r="N959" s="194"/>
      <c r="O959" s="194"/>
      <c r="P959" s="194"/>
      <c r="Q959" s="194"/>
      <c r="R959" s="194"/>
      <c r="S959" s="194"/>
      <c r="T959" s="195"/>
      <c r="AT959" s="196" t="s">
        <v>141</v>
      </c>
      <c r="AU959" s="196" t="s">
        <v>84</v>
      </c>
      <c r="AV959" s="11" t="s">
        <v>84</v>
      </c>
      <c r="AW959" s="11" t="s">
        <v>38</v>
      </c>
      <c r="AX959" s="11" t="s">
        <v>79</v>
      </c>
      <c r="AY959" s="196" t="s">
        <v>131</v>
      </c>
    </row>
    <row r="960" spans="2:65" s="1" customFormat="1" ht="22.5" customHeight="1">
      <c r="B960" s="174"/>
      <c r="C960" s="175" t="s">
        <v>928</v>
      </c>
      <c r="D960" s="175" t="s">
        <v>134</v>
      </c>
      <c r="E960" s="176" t="s">
        <v>929</v>
      </c>
      <c r="F960" s="177" t="s">
        <v>930</v>
      </c>
      <c r="G960" s="178" t="s">
        <v>151</v>
      </c>
      <c r="H960" s="179">
        <v>946.68299999999999</v>
      </c>
      <c r="I960" s="180"/>
      <c r="J960" s="181">
        <f>ROUND(I960*H960,2)</f>
        <v>0</v>
      </c>
      <c r="K960" s="177" t="s">
        <v>5</v>
      </c>
      <c r="L960" s="42"/>
      <c r="M960" s="182" t="s">
        <v>5</v>
      </c>
      <c r="N960" s="183" t="s">
        <v>45</v>
      </c>
      <c r="O960" s="43"/>
      <c r="P960" s="184">
        <f>O960*H960</f>
        <v>0</v>
      </c>
      <c r="Q960" s="184">
        <v>2.0000000000000002E-5</v>
      </c>
      <c r="R960" s="184">
        <f>Q960*H960</f>
        <v>1.8933660000000001E-2</v>
      </c>
      <c r="S960" s="184">
        <v>0</v>
      </c>
      <c r="T960" s="185">
        <f>S960*H960</f>
        <v>0</v>
      </c>
      <c r="AR960" s="24" t="s">
        <v>303</v>
      </c>
      <c r="AT960" s="24" t="s">
        <v>134</v>
      </c>
      <c r="AU960" s="24" t="s">
        <v>84</v>
      </c>
      <c r="AY960" s="24" t="s">
        <v>131</v>
      </c>
      <c r="BE960" s="186">
        <f>IF(N960="základní",J960,0)</f>
        <v>0</v>
      </c>
      <c r="BF960" s="186">
        <f>IF(N960="snížená",J960,0)</f>
        <v>0</v>
      </c>
      <c r="BG960" s="186">
        <f>IF(N960="zákl. přenesená",J960,0)</f>
        <v>0</v>
      </c>
      <c r="BH960" s="186">
        <f>IF(N960="sníž. přenesená",J960,0)</f>
        <v>0</v>
      </c>
      <c r="BI960" s="186">
        <f>IF(N960="nulová",J960,0)</f>
        <v>0</v>
      </c>
      <c r="BJ960" s="24" t="s">
        <v>79</v>
      </c>
      <c r="BK960" s="186">
        <f>ROUND(I960*H960,2)</f>
        <v>0</v>
      </c>
      <c r="BL960" s="24" t="s">
        <v>303</v>
      </c>
      <c r="BM960" s="24" t="s">
        <v>931</v>
      </c>
    </row>
    <row r="961" spans="2:65" s="11" customFormat="1">
      <c r="B961" s="187"/>
      <c r="D961" s="188" t="s">
        <v>141</v>
      </c>
      <c r="E961" s="189" t="s">
        <v>5</v>
      </c>
      <c r="F961" s="190" t="s">
        <v>932</v>
      </c>
      <c r="H961" s="191">
        <v>946.68299999999999</v>
      </c>
      <c r="I961" s="192"/>
      <c r="L961" s="187"/>
      <c r="M961" s="193"/>
      <c r="N961" s="194"/>
      <c r="O961" s="194"/>
      <c r="P961" s="194"/>
      <c r="Q961" s="194"/>
      <c r="R961" s="194"/>
      <c r="S961" s="194"/>
      <c r="T961" s="195"/>
      <c r="AT961" s="196" t="s">
        <v>141</v>
      </c>
      <c r="AU961" s="196" t="s">
        <v>84</v>
      </c>
      <c r="AV961" s="11" t="s">
        <v>84</v>
      </c>
      <c r="AW961" s="11" t="s">
        <v>38</v>
      </c>
      <c r="AX961" s="11" t="s">
        <v>79</v>
      </c>
      <c r="AY961" s="196" t="s">
        <v>131</v>
      </c>
    </row>
    <row r="962" spans="2:65" s="1" customFormat="1" ht="22.5" customHeight="1">
      <c r="B962" s="174"/>
      <c r="C962" s="175" t="s">
        <v>933</v>
      </c>
      <c r="D962" s="175" t="s">
        <v>134</v>
      </c>
      <c r="E962" s="176" t="s">
        <v>934</v>
      </c>
      <c r="F962" s="177" t="s">
        <v>935</v>
      </c>
      <c r="G962" s="178" t="s">
        <v>151</v>
      </c>
      <c r="H962" s="179">
        <v>162.89500000000001</v>
      </c>
      <c r="I962" s="180"/>
      <c r="J962" s="181">
        <f>ROUND(I962*H962,2)</f>
        <v>0</v>
      </c>
      <c r="K962" s="177" t="s">
        <v>5</v>
      </c>
      <c r="L962" s="42"/>
      <c r="M962" s="182" t="s">
        <v>5</v>
      </c>
      <c r="N962" s="183" t="s">
        <v>45</v>
      </c>
      <c r="O962" s="43"/>
      <c r="P962" s="184">
        <f>O962*H962</f>
        <v>0</v>
      </c>
      <c r="Q962" s="184">
        <v>2.7E-4</v>
      </c>
      <c r="R962" s="184">
        <f>Q962*H962</f>
        <v>4.3981650000000004E-2</v>
      </c>
      <c r="S962" s="184">
        <v>0</v>
      </c>
      <c r="T962" s="185">
        <f>S962*H962</f>
        <v>0</v>
      </c>
      <c r="AR962" s="24" t="s">
        <v>303</v>
      </c>
      <c r="AT962" s="24" t="s">
        <v>134</v>
      </c>
      <c r="AU962" s="24" t="s">
        <v>84</v>
      </c>
      <c r="AY962" s="24" t="s">
        <v>131</v>
      </c>
      <c r="BE962" s="186">
        <f>IF(N962="základní",J962,0)</f>
        <v>0</v>
      </c>
      <c r="BF962" s="186">
        <f>IF(N962="snížená",J962,0)</f>
        <v>0</v>
      </c>
      <c r="BG962" s="186">
        <f>IF(N962="zákl. přenesená",J962,0)</f>
        <v>0</v>
      </c>
      <c r="BH962" s="186">
        <f>IF(N962="sníž. přenesená",J962,0)</f>
        <v>0</v>
      </c>
      <c r="BI962" s="186">
        <f>IF(N962="nulová",J962,0)</f>
        <v>0</v>
      </c>
      <c r="BJ962" s="24" t="s">
        <v>79</v>
      </c>
      <c r="BK962" s="186">
        <f>ROUND(I962*H962,2)</f>
        <v>0</v>
      </c>
      <c r="BL962" s="24" t="s">
        <v>303</v>
      </c>
      <c r="BM962" s="24" t="s">
        <v>936</v>
      </c>
    </row>
    <row r="963" spans="2:65" s="11" customFormat="1">
      <c r="B963" s="187"/>
      <c r="D963" s="207" t="s">
        <v>141</v>
      </c>
      <c r="E963" s="196" t="s">
        <v>5</v>
      </c>
      <c r="F963" s="208" t="s">
        <v>876</v>
      </c>
      <c r="H963" s="209">
        <v>11.85</v>
      </c>
      <c r="I963" s="192"/>
      <c r="L963" s="187"/>
      <c r="M963" s="193"/>
      <c r="N963" s="194"/>
      <c r="O963" s="194"/>
      <c r="P963" s="194"/>
      <c r="Q963" s="194"/>
      <c r="R963" s="194"/>
      <c r="S963" s="194"/>
      <c r="T963" s="195"/>
      <c r="AT963" s="196" t="s">
        <v>141</v>
      </c>
      <c r="AU963" s="196" t="s">
        <v>84</v>
      </c>
      <c r="AV963" s="11" t="s">
        <v>84</v>
      </c>
      <c r="AW963" s="11" t="s">
        <v>38</v>
      </c>
      <c r="AX963" s="11" t="s">
        <v>74</v>
      </c>
      <c r="AY963" s="196" t="s">
        <v>131</v>
      </c>
    </row>
    <row r="964" spans="2:65" s="11" customFormat="1">
      <c r="B964" s="187"/>
      <c r="D964" s="207" t="s">
        <v>141</v>
      </c>
      <c r="E964" s="196" t="s">
        <v>5</v>
      </c>
      <c r="F964" s="208" t="s">
        <v>877</v>
      </c>
      <c r="H964" s="209">
        <v>163.32</v>
      </c>
      <c r="I964" s="192"/>
      <c r="L964" s="187"/>
      <c r="M964" s="193"/>
      <c r="N964" s="194"/>
      <c r="O964" s="194"/>
      <c r="P964" s="194"/>
      <c r="Q964" s="194"/>
      <c r="R964" s="194"/>
      <c r="S964" s="194"/>
      <c r="T964" s="195"/>
      <c r="AT964" s="196" t="s">
        <v>141</v>
      </c>
      <c r="AU964" s="196" t="s">
        <v>84</v>
      </c>
      <c r="AV964" s="11" t="s">
        <v>84</v>
      </c>
      <c r="AW964" s="11" t="s">
        <v>38</v>
      </c>
      <c r="AX964" s="11" t="s">
        <v>74</v>
      </c>
      <c r="AY964" s="196" t="s">
        <v>131</v>
      </c>
    </row>
    <row r="965" spans="2:65" s="11" customFormat="1">
      <c r="B965" s="187"/>
      <c r="D965" s="207" t="s">
        <v>141</v>
      </c>
      <c r="E965" s="196" t="s">
        <v>5</v>
      </c>
      <c r="F965" s="208" t="s">
        <v>878</v>
      </c>
      <c r="H965" s="209">
        <v>-27.574999999999999</v>
      </c>
      <c r="I965" s="192"/>
      <c r="L965" s="187"/>
      <c r="M965" s="193"/>
      <c r="N965" s="194"/>
      <c r="O965" s="194"/>
      <c r="P965" s="194"/>
      <c r="Q965" s="194"/>
      <c r="R965" s="194"/>
      <c r="S965" s="194"/>
      <c r="T965" s="195"/>
      <c r="AT965" s="196" t="s">
        <v>141</v>
      </c>
      <c r="AU965" s="196" t="s">
        <v>84</v>
      </c>
      <c r="AV965" s="11" t="s">
        <v>84</v>
      </c>
      <c r="AW965" s="11" t="s">
        <v>38</v>
      </c>
      <c r="AX965" s="11" t="s">
        <v>74</v>
      </c>
      <c r="AY965" s="196" t="s">
        <v>131</v>
      </c>
    </row>
    <row r="966" spans="2:65" s="11" customFormat="1">
      <c r="B966" s="187"/>
      <c r="D966" s="207" t="s">
        <v>141</v>
      </c>
      <c r="E966" s="196" t="s">
        <v>5</v>
      </c>
      <c r="F966" s="208" t="s">
        <v>879</v>
      </c>
      <c r="H966" s="209">
        <v>15.3</v>
      </c>
      <c r="I966" s="192"/>
      <c r="L966" s="187"/>
      <c r="M966" s="193"/>
      <c r="N966" s="194"/>
      <c r="O966" s="194"/>
      <c r="P966" s="194"/>
      <c r="Q966" s="194"/>
      <c r="R966" s="194"/>
      <c r="S966" s="194"/>
      <c r="T966" s="195"/>
      <c r="AT966" s="196" t="s">
        <v>141</v>
      </c>
      <c r="AU966" s="196" t="s">
        <v>84</v>
      </c>
      <c r="AV966" s="11" t="s">
        <v>84</v>
      </c>
      <c r="AW966" s="11" t="s">
        <v>38</v>
      </c>
      <c r="AX966" s="11" t="s">
        <v>74</v>
      </c>
      <c r="AY966" s="196" t="s">
        <v>131</v>
      </c>
    </row>
    <row r="967" spans="2:65" s="12" customFormat="1">
      <c r="B967" s="210"/>
      <c r="D967" s="207" t="s">
        <v>141</v>
      </c>
      <c r="E967" s="235" t="s">
        <v>5</v>
      </c>
      <c r="F967" s="236" t="s">
        <v>155</v>
      </c>
      <c r="H967" s="237">
        <v>162.89500000000001</v>
      </c>
      <c r="I967" s="214"/>
      <c r="L967" s="210"/>
      <c r="M967" s="215"/>
      <c r="N967" s="216"/>
      <c r="O967" s="216"/>
      <c r="P967" s="216"/>
      <c r="Q967" s="216"/>
      <c r="R967" s="216"/>
      <c r="S967" s="216"/>
      <c r="T967" s="217"/>
      <c r="AT967" s="218" t="s">
        <v>141</v>
      </c>
      <c r="AU967" s="218" t="s">
        <v>84</v>
      </c>
      <c r="AV967" s="12" t="s">
        <v>139</v>
      </c>
      <c r="AW967" s="12" t="s">
        <v>38</v>
      </c>
      <c r="AX967" s="12" t="s">
        <v>79</v>
      </c>
      <c r="AY967" s="218" t="s">
        <v>131</v>
      </c>
    </row>
    <row r="968" spans="2:65" s="10" customFormat="1" ht="37.35" customHeight="1">
      <c r="B968" s="160"/>
      <c r="D968" s="161" t="s">
        <v>73</v>
      </c>
      <c r="E968" s="162" t="s">
        <v>143</v>
      </c>
      <c r="F968" s="162" t="s">
        <v>937</v>
      </c>
      <c r="I968" s="163"/>
      <c r="J968" s="164">
        <f>BK968</f>
        <v>0</v>
      </c>
      <c r="L968" s="160"/>
      <c r="M968" s="165"/>
      <c r="N968" s="166"/>
      <c r="O968" s="166"/>
      <c r="P968" s="167">
        <f>P969</f>
        <v>0</v>
      </c>
      <c r="Q968" s="166"/>
      <c r="R968" s="167">
        <f>R969</f>
        <v>0</v>
      </c>
      <c r="S968" s="166"/>
      <c r="T968" s="168">
        <f>T969</f>
        <v>0</v>
      </c>
      <c r="AR968" s="161" t="s">
        <v>132</v>
      </c>
      <c r="AT968" s="169" t="s">
        <v>73</v>
      </c>
      <c r="AU968" s="169" t="s">
        <v>74</v>
      </c>
      <c r="AY968" s="161" t="s">
        <v>131</v>
      </c>
      <c r="BK968" s="170">
        <f>BK969</f>
        <v>0</v>
      </c>
    </row>
    <row r="969" spans="2:65" s="10" customFormat="1" ht="19.899999999999999" customHeight="1">
      <c r="B969" s="160"/>
      <c r="D969" s="171" t="s">
        <v>73</v>
      </c>
      <c r="E969" s="172" t="s">
        <v>938</v>
      </c>
      <c r="F969" s="172" t="s">
        <v>939</v>
      </c>
      <c r="I969" s="163"/>
      <c r="J969" s="173">
        <f>BK969</f>
        <v>0</v>
      </c>
      <c r="L969" s="160"/>
      <c r="M969" s="165"/>
      <c r="N969" s="166"/>
      <c r="O969" s="166"/>
      <c r="P969" s="167">
        <f>SUM(P970:P971)</f>
        <v>0</v>
      </c>
      <c r="Q969" s="166"/>
      <c r="R969" s="167">
        <f>SUM(R970:R971)</f>
        <v>0</v>
      </c>
      <c r="S969" s="166"/>
      <c r="T969" s="168">
        <f>SUM(T970:T971)</f>
        <v>0</v>
      </c>
      <c r="AR969" s="161" t="s">
        <v>132</v>
      </c>
      <c r="AT969" s="169" t="s">
        <v>73</v>
      </c>
      <c r="AU969" s="169" t="s">
        <v>79</v>
      </c>
      <c r="AY969" s="161" t="s">
        <v>131</v>
      </c>
      <c r="BK969" s="170">
        <f>SUM(BK970:BK971)</f>
        <v>0</v>
      </c>
    </row>
    <row r="970" spans="2:65" s="1" customFormat="1" ht="22.5" customHeight="1">
      <c r="B970" s="174"/>
      <c r="C970" s="175" t="s">
        <v>940</v>
      </c>
      <c r="D970" s="175" t="s">
        <v>134</v>
      </c>
      <c r="E970" s="176" t="s">
        <v>941</v>
      </c>
      <c r="F970" s="177" t="s">
        <v>942</v>
      </c>
      <c r="G970" s="178" t="s">
        <v>319</v>
      </c>
      <c r="H970" s="179">
        <v>1</v>
      </c>
      <c r="I970" s="181">
        <f>Elektroinstalace!F69</f>
        <v>0</v>
      </c>
      <c r="J970" s="181">
        <f>ROUND(I970*H970,2)</f>
        <v>0</v>
      </c>
      <c r="K970" s="177" t="s">
        <v>5</v>
      </c>
      <c r="L970" s="42"/>
      <c r="M970" s="182" t="s">
        <v>5</v>
      </c>
      <c r="N970" s="183" t="s">
        <v>45</v>
      </c>
      <c r="O970" s="43"/>
      <c r="P970" s="184">
        <f>O970*H970</f>
        <v>0</v>
      </c>
      <c r="Q970" s="184">
        <v>0</v>
      </c>
      <c r="R970" s="184">
        <f>Q970*H970</f>
        <v>0</v>
      </c>
      <c r="S970" s="184">
        <v>0</v>
      </c>
      <c r="T970" s="185">
        <f>S970*H970</f>
        <v>0</v>
      </c>
      <c r="AR970" s="24" t="s">
        <v>568</v>
      </c>
      <c r="AT970" s="24" t="s">
        <v>134</v>
      </c>
      <c r="AU970" s="24" t="s">
        <v>84</v>
      </c>
      <c r="AY970" s="24" t="s">
        <v>131</v>
      </c>
      <c r="BE970" s="186">
        <f>IF(N970="základní",J970,0)</f>
        <v>0</v>
      </c>
      <c r="BF970" s="186">
        <f>IF(N970="snížená",J970,0)</f>
        <v>0</v>
      </c>
      <c r="BG970" s="186">
        <f>IF(N970="zákl. přenesená",J970,0)</f>
        <v>0</v>
      </c>
      <c r="BH970" s="186">
        <f>IF(N970="sníž. přenesená",J970,0)</f>
        <v>0</v>
      </c>
      <c r="BI970" s="186">
        <f>IF(N970="nulová",J970,0)</f>
        <v>0</v>
      </c>
      <c r="BJ970" s="24" t="s">
        <v>79</v>
      </c>
      <c r="BK970" s="186">
        <f>ROUND(I970*H970,2)</f>
        <v>0</v>
      </c>
      <c r="BL970" s="24" t="s">
        <v>568</v>
      </c>
      <c r="BM970" s="24" t="s">
        <v>943</v>
      </c>
    </row>
    <row r="971" spans="2:65" s="1" customFormat="1" ht="22.5" customHeight="1">
      <c r="B971" s="174"/>
      <c r="C971" s="175" t="s">
        <v>944</v>
      </c>
      <c r="D971" s="175" t="s">
        <v>134</v>
      </c>
      <c r="E971" s="176" t="s">
        <v>945</v>
      </c>
      <c r="F971" s="177" t="s">
        <v>946</v>
      </c>
      <c r="G971" s="178" t="s">
        <v>319</v>
      </c>
      <c r="H971" s="179">
        <v>1</v>
      </c>
      <c r="I971" s="180"/>
      <c r="J971" s="181">
        <f>ROUND(I971*H971,2)</f>
        <v>0</v>
      </c>
      <c r="K971" s="177" t="s">
        <v>5</v>
      </c>
      <c r="L971" s="42"/>
      <c r="M971" s="182" t="s">
        <v>5</v>
      </c>
      <c r="N971" s="239" t="s">
        <v>45</v>
      </c>
      <c r="O971" s="240"/>
      <c r="P971" s="241">
        <f>O971*H971</f>
        <v>0</v>
      </c>
      <c r="Q971" s="241">
        <v>0</v>
      </c>
      <c r="R971" s="241">
        <f>Q971*H971</f>
        <v>0</v>
      </c>
      <c r="S971" s="241">
        <v>0</v>
      </c>
      <c r="T971" s="242">
        <f>S971*H971</f>
        <v>0</v>
      </c>
      <c r="AR971" s="24" t="s">
        <v>568</v>
      </c>
      <c r="AT971" s="24" t="s">
        <v>134</v>
      </c>
      <c r="AU971" s="24" t="s">
        <v>84</v>
      </c>
      <c r="AY971" s="24" t="s">
        <v>131</v>
      </c>
      <c r="BE971" s="186">
        <f>IF(N971="základní",J971,0)</f>
        <v>0</v>
      </c>
      <c r="BF971" s="186">
        <f>IF(N971="snížená",J971,0)</f>
        <v>0</v>
      </c>
      <c r="BG971" s="186">
        <f>IF(N971="zákl. přenesená",J971,0)</f>
        <v>0</v>
      </c>
      <c r="BH971" s="186">
        <f>IF(N971="sníž. přenesená",J971,0)</f>
        <v>0</v>
      </c>
      <c r="BI971" s="186">
        <f>IF(N971="nulová",J971,0)</f>
        <v>0</v>
      </c>
      <c r="BJ971" s="24" t="s">
        <v>79</v>
      </c>
      <c r="BK971" s="186">
        <f>ROUND(I971*H971,2)</f>
        <v>0</v>
      </c>
      <c r="BL971" s="24" t="s">
        <v>568</v>
      </c>
      <c r="BM971" s="24" t="s">
        <v>947</v>
      </c>
    </row>
    <row r="972" spans="2:65" s="1" customFormat="1" ht="6.95" customHeight="1">
      <c r="B972" s="57"/>
      <c r="C972" s="58"/>
      <c r="D972" s="58"/>
      <c r="E972" s="58"/>
      <c r="F972" s="58"/>
      <c r="G972" s="58"/>
      <c r="H972" s="58"/>
      <c r="I972" s="127"/>
      <c r="J972" s="58"/>
      <c r="K972" s="58"/>
      <c r="L972" s="42"/>
    </row>
  </sheetData>
  <autoFilter ref="C88:K971"/>
  <mergeCells count="6">
    <mergeCell ref="E81:H81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6"/>
  <sheetViews>
    <sheetView view="pageBreakPreview" zoomScaleNormal="100" zoomScaleSheetLayoutView="100" workbookViewId="0">
      <selection activeCell="N121" sqref="N121"/>
    </sheetView>
  </sheetViews>
  <sheetFormatPr defaultRowHeight="12.75"/>
  <cols>
    <col min="1" max="1" width="11.83203125" style="362" customWidth="1"/>
    <col min="2" max="2" width="7.33203125" style="362" customWidth="1"/>
    <col min="3" max="3" width="50.83203125" style="362" customWidth="1"/>
    <col min="4" max="12" width="10.1640625" style="362" customWidth="1"/>
    <col min="13" max="256" width="9.33203125" style="362"/>
    <col min="257" max="257" width="11.83203125" style="362" customWidth="1"/>
    <col min="258" max="258" width="7.33203125" style="362" customWidth="1"/>
    <col min="259" max="259" width="50.83203125" style="362" customWidth="1"/>
    <col min="260" max="268" width="10.1640625" style="362" customWidth="1"/>
    <col min="269" max="512" width="9.33203125" style="362"/>
    <col min="513" max="513" width="11.83203125" style="362" customWidth="1"/>
    <col min="514" max="514" width="7.33203125" style="362" customWidth="1"/>
    <col min="515" max="515" width="50.83203125" style="362" customWidth="1"/>
    <col min="516" max="524" width="10.1640625" style="362" customWidth="1"/>
    <col min="525" max="768" width="9.33203125" style="362"/>
    <col min="769" max="769" width="11.83203125" style="362" customWidth="1"/>
    <col min="770" max="770" width="7.33203125" style="362" customWidth="1"/>
    <col min="771" max="771" width="50.83203125" style="362" customWidth="1"/>
    <col min="772" max="780" width="10.1640625" style="362" customWidth="1"/>
    <col min="781" max="1024" width="9.33203125" style="362"/>
    <col min="1025" max="1025" width="11.83203125" style="362" customWidth="1"/>
    <col min="1026" max="1026" width="7.33203125" style="362" customWidth="1"/>
    <col min="1027" max="1027" width="50.83203125" style="362" customWidth="1"/>
    <col min="1028" max="1036" width="10.1640625" style="362" customWidth="1"/>
    <col min="1037" max="1280" width="9.33203125" style="362"/>
    <col min="1281" max="1281" width="11.83203125" style="362" customWidth="1"/>
    <col min="1282" max="1282" width="7.33203125" style="362" customWidth="1"/>
    <col min="1283" max="1283" width="50.83203125" style="362" customWidth="1"/>
    <col min="1284" max="1292" width="10.1640625" style="362" customWidth="1"/>
    <col min="1293" max="1536" width="9.33203125" style="362"/>
    <col min="1537" max="1537" width="11.83203125" style="362" customWidth="1"/>
    <col min="1538" max="1538" width="7.33203125" style="362" customWidth="1"/>
    <col min="1539" max="1539" width="50.83203125" style="362" customWidth="1"/>
    <col min="1540" max="1548" width="10.1640625" style="362" customWidth="1"/>
    <col min="1549" max="1792" width="9.33203125" style="362"/>
    <col min="1793" max="1793" width="11.83203125" style="362" customWidth="1"/>
    <col min="1794" max="1794" width="7.33203125" style="362" customWidth="1"/>
    <col min="1795" max="1795" width="50.83203125" style="362" customWidth="1"/>
    <col min="1796" max="1804" width="10.1640625" style="362" customWidth="1"/>
    <col min="1805" max="2048" width="9.33203125" style="362"/>
    <col min="2049" max="2049" width="11.83203125" style="362" customWidth="1"/>
    <col min="2050" max="2050" width="7.33203125" style="362" customWidth="1"/>
    <col min="2051" max="2051" width="50.83203125" style="362" customWidth="1"/>
    <col min="2052" max="2060" width="10.1640625" style="362" customWidth="1"/>
    <col min="2061" max="2304" width="9.33203125" style="362"/>
    <col min="2305" max="2305" width="11.83203125" style="362" customWidth="1"/>
    <col min="2306" max="2306" width="7.33203125" style="362" customWidth="1"/>
    <col min="2307" max="2307" width="50.83203125" style="362" customWidth="1"/>
    <col min="2308" max="2316" width="10.1640625" style="362" customWidth="1"/>
    <col min="2317" max="2560" width="9.33203125" style="362"/>
    <col min="2561" max="2561" width="11.83203125" style="362" customWidth="1"/>
    <col min="2562" max="2562" width="7.33203125" style="362" customWidth="1"/>
    <col min="2563" max="2563" width="50.83203125" style="362" customWidth="1"/>
    <col min="2564" max="2572" width="10.1640625" style="362" customWidth="1"/>
    <col min="2573" max="2816" width="9.33203125" style="362"/>
    <col min="2817" max="2817" width="11.83203125" style="362" customWidth="1"/>
    <col min="2818" max="2818" width="7.33203125" style="362" customWidth="1"/>
    <col min="2819" max="2819" width="50.83203125" style="362" customWidth="1"/>
    <col min="2820" max="2828" width="10.1640625" style="362" customWidth="1"/>
    <col min="2829" max="3072" width="9.33203125" style="362"/>
    <col min="3073" max="3073" width="11.83203125" style="362" customWidth="1"/>
    <col min="3074" max="3074" width="7.33203125" style="362" customWidth="1"/>
    <col min="3075" max="3075" width="50.83203125" style="362" customWidth="1"/>
    <col min="3076" max="3084" width="10.1640625" style="362" customWidth="1"/>
    <col min="3085" max="3328" width="9.33203125" style="362"/>
    <col min="3329" max="3329" width="11.83203125" style="362" customWidth="1"/>
    <col min="3330" max="3330" width="7.33203125" style="362" customWidth="1"/>
    <col min="3331" max="3331" width="50.83203125" style="362" customWidth="1"/>
    <col min="3332" max="3340" width="10.1640625" style="362" customWidth="1"/>
    <col min="3341" max="3584" width="9.33203125" style="362"/>
    <col min="3585" max="3585" width="11.83203125" style="362" customWidth="1"/>
    <col min="3586" max="3586" width="7.33203125" style="362" customWidth="1"/>
    <col min="3587" max="3587" width="50.83203125" style="362" customWidth="1"/>
    <col min="3588" max="3596" width="10.1640625" style="362" customWidth="1"/>
    <col min="3597" max="3840" width="9.33203125" style="362"/>
    <col min="3841" max="3841" width="11.83203125" style="362" customWidth="1"/>
    <col min="3842" max="3842" width="7.33203125" style="362" customWidth="1"/>
    <col min="3843" max="3843" width="50.83203125" style="362" customWidth="1"/>
    <col min="3844" max="3852" width="10.1640625" style="362" customWidth="1"/>
    <col min="3853" max="4096" width="9.33203125" style="362"/>
    <col min="4097" max="4097" width="11.83203125" style="362" customWidth="1"/>
    <col min="4098" max="4098" width="7.33203125" style="362" customWidth="1"/>
    <col min="4099" max="4099" width="50.83203125" style="362" customWidth="1"/>
    <col min="4100" max="4108" width="10.1640625" style="362" customWidth="1"/>
    <col min="4109" max="4352" width="9.33203125" style="362"/>
    <col min="4353" max="4353" width="11.83203125" style="362" customWidth="1"/>
    <col min="4354" max="4354" width="7.33203125" style="362" customWidth="1"/>
    <col min="4355" max="4355" width="50.83203125" style="362" customWidth="1"/>
    <col min="4356" max="4364" width="10.1640625" style="362" customWidth="1"/>
    <col min="4365" max="4608" width="9.33203125" style="362"/>
    <col min="4609" max="4609" width="11.83203125" style="362" customWidth="1"/>
    <col min="4610" max="4610" width="7.33203125" style="362" customWidth="1"/>
    <col min="4611" max="4611" width="50.83203125" style="362" customWidth="1"/>
    <col min="4612" max="4620" width="10.1640625" style="362" customWidth="1"/>
    <col min="4621" max="4864" width="9.33203125" style="362"/>
    <col min="4865" max="4865" width="11.83203125" style="362" customWidth="1"/>
    <col min="4866" max="4866" width="7.33203125" style="362" customWidth="1"/>
    <col min="4867" max="4867" width="50.83203125" style="362" customWidth="1"/>
    <col min="4868" max="4876" width="10.1640625" style="362" customWidth="1"/>
    <col min="4877" max="5120" width="9.33203125" style="362"/>
    <col min="5121" max="5121" width="11.83203125" style="362" customWidth="1"/>
    <col min="5122" max="5122" width="7.33203125" style="362" customWidth="1"/>
    <col min="5123" max="5123" width="50.83203125" style="362" customWidth="1"/>
    <col min="5124" max="5132" width="10.1640625" style="362" customWidth="1"/>
    <col min="5133" max="5376" width="9.33203125" style="362"/>
    <col min="5377" max="5377" width="11.83203125" style="362" customWidth="1"/>
    <col min="5378" max="5378" width="7.33203125" style="362" customWidth="1"/>
    <col min="5379" max="5379" width="50.83203125" style="362" customWidth="1"/>
    <col min="5380" max="5388" width="10.1640625" style="362" customWidth="1"/>
    <col min="5389" max="5632" width="9.33203125" style="362"/>
    <col min="5633" max="5633" width="11.83203125" style="362" customWidth="1"/>
    <col min="5634" max="5634" width="7.33203125" style="362" customWidth="1"/>
    <col min="5635" max="5635" width="50.83203125" style="362" customWidth="1"/>
    <col min="5636" max="5644" width="10.1640625" style="362" customWidth="1"/>
    <col min="5645" max="5888" width="9.33203125" style="362"/>
    <col min="5889" max="5889" width="11.83203125" style="362" customWidth="1"/>
    <col min="5890" max="5890" width="7.33203125" style="362" customWidth="1"/>
    <col min="5891" max="5891" width="50.83203125" style="362" customWidth="1"/>
    <col min="5892" max="5900" width="10.1640625" style="362" customWidth="1"/>
    <col min="5901" max="6144" width="9.33203125" style="362"/>
    <col min="6145" max="6145" width="11.83203125" style="362" customWidth="1"/>
    <col min="6146" max="6146" width="7.33203125" style="362" customWidth="1"/>
    <col min="6147" max="6147" width="50.83203125" style="362" customWidth="1"/>
    <col min="6148" max="6156" width="10.1640625" style="362" customWidth="1"/>
    <col min="6157" max="6400" width="9.33203125" style="362"/>
    <col min="6401" max="6401" width="11.83203125" style="362" customWidth="1"/>
    <col min="6402" max="6402" width="7.33203125" style="362" customWidth="1"/>
    <col min="6403" max="6403" width="50.83203125" style="362" customWidth="1"/>
    <col min="6404" max="6412" width="10.1640625" style="362" customWidth="1"/>
    <col min="6413" max="6656" width="9.33203125" style="362"/>
    <col min="6657" max="6657" width="11.83203125" style="362" customWidth="1"/>
    <col min="6658" max="6658" width="7.33203125" style="362" customWidth="1"/>
    <col min="6659" max="6659" width="50.83203125" style="362" customWidth="1"/>
    <col min="6660" max="6668" width="10.1640625" style="362" customWidth="1"/>
    <col min="6669" max="6912" width="9.33203125" style="362"/>
    <col min="6913" max="6913" width="11.83203125" style="362" customWidth="1"/>
    <col min="6914" max="6914" width="7.33203125" style="362" customWidth="1"/>
    <col min="6915" max="6915" width="50.83203125" style="362" customWidth="1"/>
    <col min="6916" max="6924" width="10.1640625" style="362" customWidth="1"/>
    <col min="6925" max="7168" width="9.33203125" style="362"/>
    <col min="7169" max="7169" width="11.83203125" style="362" customWidth="1"/>
    <col min="7170" max="7170" width="7.33203125" style="362" customWidth="1"/>
    <col min="7171" max="7171" width="50.83203125" style="362" customWidth="1"/>
    <col min="7172" max="7180" width="10.1640625" style="362" customWidth="1"/>
    <col min="7181" max="7424" width="9.33203125" style="362"/>
    <col min="7425" max="7425" width="11.83203125" style="362" customWidth="1"/>
    <col min="7426" max="7426" width="7.33203125" style="362" customWidth="1"/>
    <col min="7427" max="7427" width="50.83203125" style="362" customWidth="1"/>
    <col min="7428" max="7436" width="10.1640625" style="362" customWidth="1"/>
    <col min="7437" max="7680" width="9.33203125" style="362"/>
    <col min="7681" max="7681" width="11.83203125" style="362" customWidth="1"/>
    <col min="7682" max="7682" width="7.33203125" style="362" customWidth="1"/>
    <col min="7683" max="7683" width="50.83203125" style="362" customWidth="1"/>
    <col min="7684" max="7692" width="10.1640625" style="362" customWidth="1"/>
    <col min="7693" max="7936" width="9.33203125" style="362"/>
    <col min="7937" max="7937" width="11.83203125" style="362" customWidth="1"/>
    <col min="7938" max="7938" width="7.33203125" style="362" customWidth="1"/>
    <col min="7939" max="7939" width="50.83203125" style="362" customWidth="1"/>
    <col min="7940" max="7948" width="10.1640625" style="362" customWidth="1"/>
    <col min="7949" max="8192" width="9.33203125" style="362"/>
    <col min="8193" max="8193" width="11.83203125" style="362" customWidth="1"/>
    <col min="8194" max="8194" width="7.33203125" style="362" customWidth="1"/>
    <col min="8195" max="8195" width="50.83203125" style="362" customWidth="1"/>
    <col min="8196" max="8204" width="10.1640625" style="362" customWidth="1"/>
    <col min="8205" max="8448" width="9.33203125" style="362"/>
    <col min="8449" max="8449" width="11.83203125" style="362" customWidth="1"/>
    <col min="8450" max="8450" width="7.33203125" style="362" customWidth="1"/>
    <col min="8451" max="8451" width="50.83203125" style="362" customWidth="1"/>
    <col min="8452" max="8460" width="10.1640625" style="362" customWidth="1"/>
    <col min="8461" max="8704" width="9.33203125" style="362"/>
    <col min="8705" max="8705" width="11.83203125" style="362" customWidth="1"/>
    <col min="8706" max="8706" width="7.33203125" style="362" customWidth="1"/>
    <col min="8707" max="8707" width="50.83203125" style="362" customWidth="1"/>
    <col min="8708" max="8716" width="10.1640625" style="362" customWidth="1"/>
    <col min="8717" max="8960" width="9.33203125" style="362"/>
    <col min="8961" max="8961" width="11.83203125" style="362" customWidth="1"/>
    <col min="8962" max="8962" width="7.33203125" style="362" customWidth="1"/>
    <col min="8963" max="8963" width="50.83203125" style="362" customWidth="1"/>
    <col min="8964" max="8972" width="10.1640625" style="362" customWidth="1"/>
    <col min="8973" max="9216" width="9.33203125" style="362"/>
    <col min="9217" max="9217" width="11.83203125" style="362" customWidth="1"/>
    <col min="9218" max="9218" width="7.33203125" style="362" customWidth="1"/>
    <col min="9219" max="9219" width="50.83203125" style="362" customWidth="1"/>
    <col min="9220" max="9228" width="10.1640625" style="362" customWidth="1"/>
    <col min="9229" max="9472" width="9.33203125" style="362"/>
    <col min="9473" max="9473" width="11.83203125" style="362" customWidth="1"/>
    <col min="9474" max="9474" width="7.33203125" style="362" customWidth="1"/>
    <col min="9475" max="9475" width="50.83203125" style="362" customWidth="1"/>
    <col min="9476" max="9484" width="10.1640625" style="362" customWidth="1"/>
    <col min="9485" max="9728" width="9.33203125" style="362"/>
    <col min="9729" max="9729" width="11.83203125" style="362" customWidth="1"/>
    <col min="9730" max="9730" width="7.33203125" style="362" customWidth="1"/>
    <col min="9731" max="9731" width="50.83203125" style="362" customWidth="1"/>
    <col min="9732" max="9740" width="10.1640625" style="362" customWidth="1"/>
    <col min="9741" max="9984" width="9.33203125" style="362"/>
    <col min="9985" max="9985" width="11.83203125" style="362" customWidth="1"/>
    <col min="9986" max="9986" width="7.33203125" style="362" customWidth="1"/>
    <col min="9987" max="9987" width="50.83203125" style="362" customWidth="1"/>
    <col min="9988" max="9996" width="10.1640625" style="362" customWidth="1"/>
    <col min="9997" max="10240" width="9.33203125" style="362"/>
    <col min="10241" max="10241" width="11.83203125" style="362" customWidth="1"/>
    <col min="10242" max="10242" width="7.33203125" style="362" customWidth="1"/>
    <col min="10243" max="10243" width="50.83203125" style="362" customWidth="1"/>
    <col min="10244" max="10252" width="10.1640625" style="362" customWidth="1"/>
    <col min="10253" max="10496" width="9.33203125" style="362"/>
    <col min="10497" max="10497" width="11.83203125" style="362" customWidth="1"/>
    <col min="10498" max="10498" width="7.33203125" style="362" customWidth="1"/>
    <col min="10499" max="10499" width="50.83203125" style="362" customWidth="1"/>
    <col min="10500" max="10508" width="10.1640625" style="362" customWidth="1"/>
    <col min="10509" max="10752" width="9.33203125" style="362"/>
    <col min="10753" max="10753" width="11.83203125" style="362" customWidth="1"/>
    <col min="10754" max="10754" width="7.33203125" style="362" customWidth="1"/>
    <col min="10755" max="10755" width="50.83203125" style="362" customWidth="1"/>
    <col min="10756" max="10764" width="10.1640625" style="362" customWidth="1"/>
    <col min="10765" max="11008" width="9.33203125" style="362"/>
    <col min="11009" max="11009" width="11.83203125" style="362" customWidth="1"/>
    <col min="11010" max="11010" width="7.33203125" style="362" customWidth="1"/>
    <col min="11011" max="11011" width="50.83203125" style="362" customWidth="1"/>
    <col min="11012" max="11020" width="10.1640625" style="362" customWidth="1"/>
    <col min="11021" max="11264" width="9.33203125" style="362"/>
    <col min="11265" max="11265" width="11.83203125" style="362" customWidth="1"/>
    <col min="11266" max="11266" width="7.33203125" style="362" customWidth="1"/>
    <col min="11267" max="11267" width="50.83203125" style="362" customWidth="1"/>
    <col min="11268" max="11276" width="10.1640625" style="362" customWidth="1"/>
    <col min="11277" max="11520" width="9.33203125" style="362"/>
    <col min="11521" max="11521" width="11.83203125" style="362" customWidth="1"/>
    <col min="11522" max="11522" width="7.33203125" style="362" customWidth="1"/>
    <col min="11523" max="11523" width="50.83203125" style="362" customWidth="1"/>
    <col min="11524" max="11532" width="10.1640625" style="362" customWidth="1"/>
    <col min="11533" max="11776" width="9.33203125" style="362"/>
    <col min="11777" max="11777" width="11.83203125" style="362" customWidth="1"/>
    <col min="11778" max="11778" width="7.33203125" style="362" customWidth="1"/>
    <col min="11779" max="11779" width="50.83203125" style="362" customWidth="1"/>
    <col min="11780" max="11788" width="10.1640625" style="362" customWidth="1"/>
    <col min="11789" max="12032" width="9.33203125" style="362"/>
    <col min="12033" max="12033" width="11.83203125" style="362" customWidth="1"/>
    <col min="12034" max="12034" width="7.33203125" style="362" customWidth="1"/>
    <col min="12035" max="12035" width="50.83203125" style="362" customWidth="1"/>
    <col min="12036" max="12044" width="10.1640625" style="362" customWidth="1"/>
    <col min="12045" max="12288" width="9.33203125" style="362"/>
    <col min="12289" max="12289" width="11.83203125" style="362" customWidth="1"/>
    <col min="12290" max="12290" width="7.33203125" style="362" customWidth="1"/>
    <col min="12291" max="12291" width="50.83203125" style="362" customWidth="1"/>
    <col min="12292" max="12300" width="10.1640625" style="362" customWidth="1"/>
    <col min="12301" max="12544" width="9.33203125" style="362"/>
    <col min="12545" max="12545" width="11.83203125" style="362" customWidth="1"/>
    <col min="12546" max="12546" width="7.33203125" style="362" customWidth="1"/>
    <col min="12547" max="12547" width="50.83203125" style="362" customWidth="1"/>
    <col min="12548" max="12556" width="10.1640625" style="362" customWidth="1"/>
    <col min="12557" max="12800" width="9.33203125" style="362"/>
    <col min="12801" max="12801" width="11.83203125" style="362" customWidth="1"/>
    <col min="12802" max="12802" width="7.33203125" style="362" customWidth="1"/>
    <col min="12803" max="12803" width="50.83203125" style="362" customWidth="1"/>
    <col min="12804" max="12812" width="10.1640625" style="362" customWidth="1"/>
    <col min="12813" max="13056" width="9.33203125" style="362"/>
    <col min="13057" max="13057" width="11.83203125" style="362" customWidth="1"/>
    <col min="13058" max="13058" width="7.33203125" style="362" customWidth="1"/>
    <col min="13059" max="13059" width="50.83203125" style="362" customWidth="1"/>
    <col min="13060" max="13068" width="10.1640625" style="362" customWidth="1"/>
    <col min="13069" max="13312" width="9.33203125" style="362"/>
    <col min="13313" max="13313" width="11.83203125" style="362" customWidth="1"/>
    <col min="13314" max="13314" width="7.33203125" style="362" customWidth="1"/>
    <col min="13315" max="13315" width="50.83203125" style="362" customWidth="1"/>
    <col min="13316" max="13324" width="10.1640625" style="362" customWidth="1"/>
    <col min="13325" max="13568" width="9.33203125" style="362"/>
    <col min="13569" max="13569" width="11.83203125" style="362" customWidth="1"/>
    <col min="13570" max="13570" width="7.33203125" style="362" customWidth="1"/>
    <col min="13571" max="13571" width="50.83203125" style="362" customWidth="1"/>
    <col min="13572" max="13580" width="10.1640625" style="362" customWidth="1"/>
    <col min="13581" max="13824" width="9.33203125" style="362"/>
    <col min="13825" max="13825" width="11.83203125" style="362" customWidth="1"/>
    <col min="13826" max="13826" width="7.33203125" style="362" customWidth="1"/>
    <col min="13827" max="13827" width="50.83203125" style="362" customWidth="1"/>
    <col min="13828" max="13836" width="10.1640625" style="362" customWidth="1"/>
    <col min="13837" max="14080" width="9.33203125" style="362"/>
    <col min="14081" max="14081" width="11.83203125" style="362" customWidth="1"/>
    <col min="14082" max="14082" width="7.33203125" style="362" customWidth="1"/>
    <col min="14083" max="14083" width="50.83203125" style="362" customWidth="1"/>
    <col min="14084" max="14092" width="10.1640625" style="362" customWidth="1"/>
    <col min="14093" max="14336" width="9.33203125" style="362"/>
    <col min="14337" max="14337" width="11.83203125" style="362" customWidth="1"/>
    <col min="14338" max="14338" width="7.33203125" style="362" customWidth="1"/>
    <col min="14339" max="14339" width="50.83203125" style="362" customWidth="1"/>
    <col min="14340" max="14348" width="10.1640625" style="362" customWidth="1"/>
    <col min="14349" max="14592" width="9.33203125" style="362"/>
    <col min="14593" max="14593" width="11.83203125" style="362" customWidth="1"/>
    <col min="14594" max="14594" width="7.33203125" style="362" customWidth="1"/>
    <col min="14595" max="14595" width="50.83203125" style="362" customWidth="1"/>
    <col min="14596" max="14604" width="10.1640625" style="362" customWidth="1"/>
    <col min="14605" max="14848" width="9.33203125" style="362"/>
    <col min="14849" max="14849" width="11.83203125" style="362" customWidth="1"/>
    <col min="14850" max="14850" width="7.33203125" style="362" customWidth="1"/>
    <col min="14851" max="14851" width="50.83203125" style="362" customWidth="1"/>
    <col min="14852" max="14860" width="10.1640625" style="362" customWidth="1"/>
    <col min="14861" max="15104" width="9.33203125" style="362"/>
    <col min="15105" max="15105" width="11.83203125" style="362" customWidth="1"/>
    <col min="15106" max="15106" width="7.33203125" style="362" customWidth="1"/>
    <col min="15107" max="15107" width="50.83203125" style="362" customWidth="1"/>
    <col min="15108" max="15116" width="10.1640625" style="362" customWidth="1"/>
    <col min="15117" max="15360" width="9.33203125" style="362"/>
    <col min="15361" max="15361" width="11.83203125" style="362" customWidth="1"/>
    <col min="15362" max="15362" width="7.33203125" style="362" customWidth="1"/>
    <col min="15363" max="15363" width="50.83203125" style="362" customWidth="1"/>
    <col min="15364" max="15372" width="10.1640625" style="362" customWidth="1"/>
    <col min="15373" max="15616" width="9.33203125" style="362"/>
    <col min="15617" max="15617" width="11.83203125" style="362" customWidth="1"/>
    <col min="15618" max="15618" width="7.33203125" style="362" customWidth="1"/>
    <col min="15619" max="15619" width="50.83203125" style="362" customWidth="1"/>
    <col min="15620" max="15628" width="10.1640625" style="362" customWidth="1"/>
    <col min="15629" max="15872" width="9.33203125" style="362"/>
    <col min="15873" max="15873" width="11.83203125" style="362" customWidth="1"/>
    <col min="15874" max="15874" width="7.33203125" style="362" customWidth="1"/>
    <col min="15875" max="15875" width="50.83203125" style="362" customWidth="1"/>
    <col min="15876" max="15884" width="10.1640625" style="362" customWidth="1"/>
    <col min="15885" max="16128" width="9.33203125" style="362"/>
    <col min="16129" max="16129" width="11.83203125" style="362" customWidth="1"/>
    <col min="16130" max="16130" width="7.33203125" style="362" customWidth="1"/>
    <col min="16131" max="16131" width="50.83203125" style="362" customWidth="1"/>
    <col min="16132" max="16140" width="10.1640625" style="362" customWidth="1"/>
    <col min="16141" max="16384" width="9.33203125" style="362"/>
  </cols>
  <sheetData>
    <row r="1" spans="1:12">
      <c r="A1" s="362" t="s">
        <v>1241</v>
      </c>
      <c r="C1" s="362" t="s">
        <v>1242</v>
      </c>
    </row>
    <row r="2" spans="1:12">
      <c r="C2" s="362" t="s">
        <v>1243</v>
      </c>
    </row>
    <row r="4" spans="1:12" ht="18">
      <c r="A4" s="515" t="s">
        <v>1244</v>
      </c>
      <c r="B4" s="515"/>
      <c r="C4" s="516"/>
      <c r="D4" s="516"/>
      <c r="E4" s="516"/>
      <c r="F4" s="516"/>
      <c r="G4" s="516"/>
      <c r="H4" s="516"/>
      <c r="I4" s="516"/>
      <c r="J4" s="516"/>
      <c r="K4" s="516"/>
      <c r="L4" s="516"/>
    </row>
    <row r="5" spans="1:12" ht="18">
      <c r="A5" s="517" t="s">
        <v>1245</v>
      </c>
      <c r="B5" s="517"/>
      <c r="C5" s="518"/>
      <c r="D5" s="518"/>
      <c r="E5" s="518"/>
      <c r="F5" s="518"/>
      <c r="G5" s="518"/>
      <c r="H5" s="518"/>
      <c r="I5" s="518"/>
      <c r="J5" s="518"/>
      <c r="K5" s="518"/>
      <c r="L5" s="518"/>
    </row>
    <row r="6" spans="1:12" ht="18">
      <c r="A6" s="363"/>
      <c r="B6" s="363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2" ht="15.75">
      <c r="A7" s="365" t="s">
        <v>1246</v>
      </c>
      <c r="B7" s="365"/>
      <c r="C7" s="366" t="s">
        <v>1247</v>
      </c>
    </row>
    <row r="8" spans="1:12" ht="15.75">
      <c r="A8" s="365" t="s">
        <v>1248</v>
      </c>
      <c r="B8" s="365"/>
      <c r="C8" s="366" t="s">
        <v>1249</v>
      </c>
    </row>
    <row r="9" spans="1:12" ht="13.5">
      <c r="A9" s="365"/>
      <c r="B9" s="365"/>
    </row>
    <row r="10" spans="1:12" ht="18">
      <c r="A10" s="365" t="s">
        <v>1250</v>
      </c>
      <c r="B10" s="365"/>
      <c r="C10" s="367" t="s">
        <v>1251</v>
      </c>
    </row>
    <row r="11" spans="1:12">
      <c r="C11" s="519"/>
      <c r="D11" s="520"/>
      <c r="E11" s="520"/>
      <c r="F11" s="520"/>
      <c r="G11" s="520"/>
      <c r="H11" s="520"/>
      <c r="I11" s="520"/>
      <c r="J11" s="521"/>
      <c r="K11" s="521"/>
    </row>
    <row r="12" spans="1:12">
      <c r="C12" s="519" t="s">
        <v>1252</v>
      </c>
      <c r="D12" s="520"/>
      <c r="E12" s="520"/>
      <c r="F12" s="520"/>
      <c r="G12" s="520"/>
      <c r="H12" s="520"/>
      <c r="I12" s="520"/>
      <c r="J12" s="521"/>
      <c r="K12" s="521"/>
    </row>
    <row r="13" spans="1:12">
      <c r="C13" s="522"/>
      <c r="D13" s="520"/>
      <c r="E13" s="520"/>
      <c r="F13" s="520"/>
      <c r="G13" s="520"/>
      <c r="H13" s="520"/>
      <c r="I13" s="520"/>
      <c r="J13" s="521"/>
      <c r="K13" s="521"/>
    </row>
    <row r="14" spans="1:12" ht="13.5" thickBot="1">
      <c r="C14" s="368"/>
      <c r="D14" s="369"/>
      <c r="E14" s="369"/>
      <c r="F14" s="369"/>
      <c r="G14" s="369"/>
      <c r="H14" s="369"/>
      <c r="I14" s="369"/>
      <c r="J14" s="370"/>
      <c r="K14" s="370"/>
    </row>
    <row r="15" spans="1:12" ht="16.5" thickBot="1">
      <c r="F15" s="523" t="s">
        <v>1253</v>
      </c>
      <c r="G15" s="524"/>
      <c r="H15" s="524"/>
      <c r="I15" s="525"/>
      <c r="J15" s="526">
        <f>SUM(L22,L41,L78,L89)</f>
        <v>0</v>
      </c>
      <c r="K15" s="527"/>
      <c r="L15" s="528"/>
    </row>
    <row r="16" spans="1:12" ht="16.5" thickBot="1">
      <c r="F16" s="506" t="s">
        <v>1254</v>
      </c>
      <c r="G16" s="507"/>
      <c r="H16" s="507"/>
      <c r="I16" s="508"/>
      <c r="J16" s="509">
        <f>SUM(L101)</f>
        <v>0</v>
      </c>
      <c r="K16" s="510"/>
      <c r="L16" s="511"/>
    </row>
    <row r="18" spans="1:14">
      <c r="C18" s="512" t="s">
        <v>1255</v>
      </c>
      <c r="D18" s="513"/>
      <c r="E18" s="513"/>
      <c r="F18" s="513"/>
      <c r="G18" s="513"/>
      <c r="H18" s="513"/>
      <c r="I18" s="513"/>
      <c r="J18" s="513"/>
      <c r="K18" s="513"/>
      <c r="L18" s="514"/>
    </row>
    <row r="19" spans="1:14">
      <c r="C19" s="371"/>
      <c r="D19" s="370"/>
      <c r="E19" s="370"/>
      <c r="F19" s="370"/>
      <c r="G19" s="370"/>
      <c r="H19" s="370"/>
      <c r="I19" s="370"/>
      <c r="J19" s="370"/>
      <c r="K19" s="370"/>
      <c r="L19" s="370"/>
    </row>
    <row r="20" spans="1:14" ht="38.25">
      <c r="A20" s="372" t="s">
        <v>1256</v>
      </c>
      <c r="B20" s="373" t="s">
        <v>1257</v>
      </c>
      <c r="C20" s="374" t="s">
        <v>1258</v>
      </c>
      <c r="D20" s="375" t="s">
        <v>1259</v>
      </c>
      <c r="E20" s="376" t="s">
        <v>1260</v>
      </c>
      <c r="F20" s="377" t="s">
        <v>1261</v>
      </c>
      <c r="G20" s="377" t="s">
        <v>1262</v>
      </c>
      <c r="H20" s="377" t="s">
        <v>1263</v>
      </c>
      <c r="I20" s="377" t="s">
        <v>1264</v>
      </c>
      <c r="J20" s="378" t="s">
        <v>1265</v>
      </c>
      <c r="K20" s="377" t="s">
        <v>1266</v>
      </c>
      <c r="L20" s="379" t="s">
        <v>1267</v>
      </c>
    </row>
    <row r="21" spans="1:14" ht="13.5">
      <c r="A21" s="380"/>
      <c r="B21" s="380"/>
      <c r="C21" s="381"/>
      <c r="D21" s="382"/>
      <c r="E21" s="383"/>
      <c r="F21" s="383"/>
      <c r="G21" s="384"/>
      <c r="H21" s="384"/>
      <c r="I21" s="384"/>
      <c r="J21" s="385"/>
      <c r="K21" s="386"/>
      <c r="L21" s="387"/>
    </row>
    <row r="22" spans="1:14" ht="13.5">
      <c r="A22" s="388" t="s">
        <v>1268</v>
      </c>
      <c r="B22" s="389"/>
      <c r="C22" s="389" t="s">
        <v>1269</v>
      </c>
      <c r="D22" s="390"/>
      <c r="E22" s="391"/>
      <c r="F22" s="392"/>
      <c r="G22" s="393"/>
      <c r="H22" s="392"/>
      <c r="I22" s="393"/>
      <c r="J22" s="394"/>
      <c r="K22" s="393"/>
      <c r="L22" s="464">
        <f>SUM(K23:K39)</f>
        <v>0</v>
      </c>
    </row>
    <row r="23" spans="1:14">
      <c r="A23" s="395" t="s">
        <v>1270</v>
      </c>
      <c r="B23" s="396"/>
      <c r="C23" s="397" t="s">
        <v>1271</v>
      </c>
      <c r="D23" s="398" t="s">
        <v>163</v>
      </c>
      <c r="E23" s="399">
        <v>30</v>
      </c>
      <c r="F23" s="400"/>
      <c r="G23" s="401">
        <f t="shared" ref="G23:G38" si="0">E23*F23</f>
        <v>0</v>
      </c>
      <c r="H23" s="400"/>
      <c r="I23" s="401">
        <f t="shared" ref="I23:I38" si="1">E23*H23</f>
        <v>0</v>
      </c>
      <c r="J23" s="402">
        <f t="shared" ref="J23:K25" si="2">+F23+H23</f>
        <v>0</v>
      </c>
      <c r="K23" s="403">
        <f t="shared" si="2"/>
        <v>0</v>
      </c>
      <c r="L23" s="404"/>
    </row>
    <row r="24" spans="1:14" ht="12.75" customHeight="1">
      <c r="A24" s="405" t="s">
        <v>1272</v>
      </c>
      <c r="B24" s="406"/>
      <c r="C24" s="407" t="s">
        <v>1273</v>
      </c>
      <c r="D24" s="408" t="s">
        <v>163</v>
      </c>
      <c r="E24" s="409">
        <v>10</v>
      </c>
      <c r="F24" s="410"/>
      <c r="G24" s="411">
        <f t="shared" si="0"/>
        <v>0</v>
      </c>
      <c r="H24" s="410"/>
      <c r="I24" s="411">
        <f t="shared" si="1"/>
        <v>0</v>
      </c>
      <c r="J24" s="412">
        <f t="shared" si="2"/>
        <v>0</v>
      </c>
      <c r="K24" s="413">
        <f t="shared" si="2"/>
        <v>0</v>
      </c>
      <c r="L24" s="414"/>
    </row>
    <row r="25" spans="1:14" ht="12.75" customHeight="1">
      <c r="A25" s="405" t="s">
        <v>1274</v>
      </c>
      <c r="B25" s="406"/>
      <c r="C25" s="407" t="s">
        <v>1275</v>
      </c>
      <c r="D25" s="408" t="s">
        <v>1176</v>
      </c>
      <c r="E25" s="409">
        <v>3</v>
      </c>
      <c r="F25" s="410"/>
      <c r="G25" s="411">
        <f t="shared" si="0"/>
        <v>0</v>
      </c>
      <c r="H25" s="410"/>
      <c r="I25" s="411">
        <f t="shared" si="1"/>
        <v>0</v>
      </c>
      <c r="J25" s="412">
        <f>+F25+H25</f>
        <v>0</v>
      </c>
      <c r="K25" s="413">
        <f t="shared" si="2"/>
        <v>0</v>
      </c>
      <c r="L25" s="414"/>
    </row>
    <row r="26" spans="1:14" ht="12.75" customHeight="1">
      <c r="A26" s="405" t="s">
        <v>1276</v>
      </c>
      <c r="B26" s="406"/>
      <c r="C26" s="407" t="s">
        <v>1277</v>
      </c>
      <c r="D26" s="408" t="s">
        <v>163</v>
      </c>
      <c r="E26" s="409">
        <v>27</v>
      </c>
      <c r="F26" s="410"/>
      <c r="G26" s="411">
        <f t="shared" si="0"/>
        <v>0</v>
      </c>
      <c r="H26" s="410"/>
      <c r="I26" s="411">
        <f t="shared" si="1"/>
        <v>0</v>
      </c>
      <c r="J26" s="412">
        <f t="shared" ref="J26:K38" si="3">+F26+H26</f>
        <v>0</v>
      </c>
      <c r="K26" s="413">
        <f t="shared" si="3"/>
        <v>0</v>
      </c>
      <c r="L26" s="414"/>
    </row>
    <row r="27" spans="1:14" ht="12.75" customHeight="1">
      <c r="A27" s="405" t="s">
        <v>1278</v>
      </c>
      <c r="B27" s="406"/>
      <c r="C27" s="407" t="s">
        <v>1279</v>
      </c>
      <c r="D27" s="408" t="s">
        <v>163</v>
      </c>
      <c r="E27" s="409">
        <v>13</v>
      </c>
      <c r="F27" s="410"/>
      <c r="G27" s="411">
        <f t="shared" si="0"/>
        <v>0</v>
      </c>
      <c r="H27" s="410"/>
      <c r="I27" s="411">
        <f t="shared" si="1"/>
        <v>0</v>
      </c>
      <c r="J27" s="412">
        <f t="shared" si="3"/>
        <v>0</v>
      </c>
      <c r="K27" s="413">
        <f t="shared" si="3"/>
        <v>0</v>
      </c>
      <c r="L27" s="414"/>
      <c r="N27" s="415"/>
    </row>
    <row r="28" spans="1:14" ht="12.75" customHeight="1">
      <c r="A28" s="405" t="s">
        <v>1280</v>
      </c>
      <c r="B28" s="406"/>
      <c r="C28" s="407" t="s">
        <v>1281</v>
      </c>
      <c r="D28" s="408" t="s">
        <v>163</v>
      </c>
      <c r="E28" s="409">
        <v>10</v>
      </c>
      <c r="F28" s="410"/>
      <c r="G28" s="411">
        <f t="shared" si="0"/>
        <v>0</v>
      </c>
      <c r="H28" s="410"/>
      <c r="I28" s="411">
        <f t="shared" si="1"/>
        <v>0</v>
      </c>
      <c r="J28" s="412">
        <f t="shared" si="3"/>
        <v>0</v>
      </c>
      <c r="K28" s="413">
        <f t="shared" si="3"/>
        <v>0</v>
      </c>
      <c r="L28" s="414"/>
      <c r="N28" s="415"/>
    </row>
    <row r="29" spans="1:14" ht="12.75" customHeight="1">
      <c r="A29" s="405" t="s">
        <v>1282</v>
      </c>
      <c r="B29" s="406"/>
      <c r="C29" s="407" t="s">
        <v>1283</v>
      </c>
      <c r="D29" s="408" t="s">
        <v>1176</v>
      </c>
      <c r="E29" s="409">
        <v>15</v>
      </c>
      <c r="F29" s="410"/>
      <c r="G29" s="411">
        <f t="shared" si="0"/>
        <v>0</v>
      </c>
      <c r="H29" s="410"/>
      <c r="I29" s="411">
        <f t="shared" si="1"/>
        <v>0</v>
      </c>
      <c r="J29" s="412">
        <f t="shared" si="3"/>
        <v>0</v>
      </c>
      <c r="K29" s="413">
        <f t="shared" si="3"/>
        <v>0</v>
      </c>
      <c r="L29" s="414"/>
    </row>
    <row r="30" spans="1:14" ht="12.75" customHeight="1">
      <c r="A30" s="405" t="s">
        <v>1284</v>
      </c>
      <c r="B30" s="406"/>
      <c r="C30" s="407" t="s">
        <v>1285</v>
      </c>
      <c r="D30" s="408" t="s">
        <v>1176</v>
      </c>
      <c r="E30" s="409">
        <v>2</v>
      </c>
      <c r="F30" s="410"/>
      <c r="G30" s="411">
        <f t="shared" si="0"/>
        <v>0</v>
      </c>
      <c r="H30" s="410"/>
      <c r="I30" s="411">
        <f t="shared" si="1"/>
        <v>0</v>
      </c>
      <c r="J30" s="412">
        <f t="shared" si="3"/>
        <v>0</v>
      </c>
      <c r="K30" s="413">
        <f t="shared" si="3"/>
        <v>0</v>
      </c>
      <c r="L30" s="414"/>
    </row>
    <row r="31" spans="1:14" ht="12.75" customHeight="1">
      <c r="A31" s="405" t="s">
        <v>1286</v>
      </c>
      <c r="B31" s="406"/>
      <c r="C31" s="407" t="s">
        <v>1287</v>
      </c>
      <c r="D31" s="408" t="s">
        <v>1176</v>
      </c>
      <c r="E31" s="409">
        <v>13</v>
      </c>
      <c r="F31" s="410"/>
      <c r="G31" s="411">
        <f t="shared" si="0"/>
        <v>0</v>
      </c>
      <c r="H31" s="410"/>
      <c r="I31" s="411">
        <f t="shared" si="1"/>
        <v>0</v>
      </c>
      <c r="J31" s="412">
        <f t="shared" si="3"/>
        <v>0</v>
      </c>
      <c r="K31" s="413">
        <f t="shared" si="3"/>
        <v>0</v>
      </c>
      <c r="L31" s="414"/>
    </row>
    <row r="32" spans="1:14" ht="27" customHeight="1">
      <c r="A32" s="405" t="s">
        <v>1288</v>
      </c>
      <c r="B32" s="406"/>
      <c r="C32" s="407" t="s">
        <v>1289</v>
      </c>
      <c r="D32" s="408" t="s">
        <v>1290</v>
      </c>
      <c r="E32" s="409">
        <v>2</v>
      </c>
      <c r="F32" s="410"/>
      <c r="G32" s="411">
        <f>E32*F32</f>
        <v>0</v>
      </c>
      <c r="H32" s="410"/>
      <c r="I32" s="411">
        <f>E32*H32</f>
        <v>0</v>
      </c>
      <c r="J32" s="412">
        <f>+F32+H32</f>
        <v>0</v>
      </c>
      <c r="K32" s="413">
        <f t="shared" si="3"/>
        <v>0</v>
      </c>
      <c r="L32" s="414"/>
    </row>
    <row r="33" spans="1:15" ht="27" customHeight="1">
      <c r="A33" s="405" t="s">
        <v>1291</v>
      </c>
      <c r="B33" s="406"/>
      <c r="C33" s="407" t="s">
        <v>1292</v>
      </c>
      <c r="D33" s="408" t="s">
        <v>1290</v>
      </c>
      <c r="E33" s="409">
        <v>1</v>
      </c>
      <c r="F33" s="410"/>
      <c r="G33" s="411">
        <f>E33*F33</f>
        <v>0</v>
      </c>
      <c r="H33" s="410"/>
      <c r="I33" s="411">
        <f>E33*H33</f>
        <v>0</v>
      </c>
      <c r="J33" s="412">
        <f t="shared" si="3"/>
        <v>0</v>
      </c>
      <c r="K33" s="413">
        <f t="shared" si="3"/>
        <v>0</v>
      </c>
      <c r="L33" s="414"/>
    </row>
    <row r="34" spans="1:15" ht="12.75" customHeight="1">
      <c r="A34" s="405" t="s">
        <v>1293</v>
      </c>
      <c r="B34" s="406"/>
      <c r="C34" s="407" t="s">
        <v>1294</v>
      </c>
      <c r="D34" s="408" t="s">
        <v>1176</v>
      </c>
      <c r="E34" s="409">
        <v>1</v>
      </c>
      <c r="F34" s="410"/>
      <c r="G34" s="411">
        <f>E34*F34</f>
        <v>0</v>
      </c>
      <c r="H34" s="410"/>
      <c r="I34" s="411">
        <f>E34*H34</f>
        <v>0</v>
      </c>
      <c r="J34" s="412">
        <f t="shared" si="3"/>
        <v>0</v>
      </c>
      <c r="K34" s="413">
        <f t="shared" si="3"/>
        <v>0</v>
      </c>
      <c r="L34" s="414"/>
    </row>
    <row r="35" spans="1:15">
      <c r="A35" s="405" t="s">
        <v>1295</v>
      </c>
      <c r="B35" s="416"/>
      <c r="C35" s="417" t="s">
        <v>1296</v>
      </c>
      <c r="D35" s="408" t="s">
        <v>1176</v>
      </c>
      <c r="E35" s="418">
        <v>22</v>
      </c>
      <c r="F35" s="410"/>
      <c r="G35" s="411">
        <f t="shared" si="0"/>
        <v>0</v>
      </c>
      <c r="H35" s="410"/>
      <c r="I35" s="411">
        <f t="shared" si="1"/>
        <v>0</v>
      </c>
      <c r="J35" s="412">
        <f t="shared" si="3"/>
        <v>0</v>
      </c>
      <c r="K35" s="413">
        <f t="shared" si="3"/>
        <v>0</v>
      </c>
      <c r="L35" s="414"/>
    </row>
    <row r="36" spans="1:15">
      <c r="A36" s="405" t="s">
        <v>1297</v>
      </c>
      <c r="B36" s="406"/>
      <c r="C36" s="407" t="s">
        <v>1298</v>
      </c>
      <c r="D36" s="408" t="s">
        <v>1290</v>
      </c>
      <c r="E36" s="409">
        <v>1</v>
      </c>
      <c r="F36" s="410"/>
      <c r="G36" s="411">
        <f t="shared" si="0"/>
        <v>0</v>
      </c>
      <c r="H36" s="410"/>
      <c r="I36" s="411">
        <f t="shared" si="1"/>
        <v>0</v>
      </c>
      <c r="J36" s="412">
        <f t="shared" si="3"/>
        <v>0</v>
      </c>
      <c r="K36" s="413">
        <f t="shared" si="3"/>
        <v>0</v>
      </c>
      <c r="L36" s="414"/>
    </row>
    <row r="37" spans="1:15" ht="12.75" customHeight="1">
      <c r="A37" s="405" t="s">
        <v>1299</v>
      </c>
      <c r="B37" s="406"/>
      <c r="C37" s="407" t="s">
        <v>1300</v>
      </c>
      <c r="D37" s="408" t="s">
        <v>163</v>
      </c>
      <c r="E37" s="409">
        <v>50</v>
      </c>
      <c r="F37" s="410"/>
      <c r="G37" s="411">
        <f t="shared" si="0"/>
        <v>0</v>
      </c>
      <c r="H37" s="410"/>
      <c r="I37" s="411">
        <f t="shared" si="1"/>
        <v>0</v>
      </c>
      <c r="J37" s="412">
        <f t="shared" si="3"/>
        <v>0</v>
      </c>
      <c r="K37" s="413">
        <f t="shared" si="3"/>
        <v>0</v>
      </c>
      <c r="L37" s="414"/>
    </row>
    <row r="38" spans="1:15" ht="12.75" customHeight="1">
      <c r="A38" s="405" t="s">
        <v>1301</v>
      </c>
      <c r="B38" s="406"/>
      <c r="C38" s="407" t="s">
        <v>1302</v>
      </c>
      <c r="D38" s="408" t="s">
        <v>137</v>
      </c>
      <c r="E38" s="409">
        <v>0.2</v>
      </c>
      <c r="F38" s="410"/>
      <c r="G38" s="411">
        <f t="shared" si="0"/>
        <v>0</v>
      </c>
      <c r="H38" s="410"/>
      <c r="I38" s="411">
        <f t="shared" si="1"/>
        <v>0</v>
      </c>
      <c r="J38" s="419">
        <f>+F38+H38</f>
        <v>0</v>
      </c>
      <c r="K38" s="413">
        <f t="shared" si="3"/>
        <v>0</v>
      </c>
      <c r="L38" s="414"/>
    </row>
    <row r="39" spans="1:15" ht="24.75" customHeight="1">
      <c r="A39" s="405" t="s">
        <v>1303</v>
      </c>
      <c r="B39" s="406"/>
      <c r="C39" s="407" t="s">
        <v>1304</v>
      </c>
      <c r="D39" s="408" t="s">
        <v>137</v>
      </c>
      <c r="E39" s="409">
        <v>0.19</v>
      </c>
      <c r="F39" s="410"/>
      <c r="G39" s="411">
        <f>E39*F39</f>
        <v>0</v>
      </c>
      <c r="H39" s="410"/>
      <c r="I39" s="411">
        <f>E39*H39</f>
        <v>0</v>
      </c>
      <c r="J39" s="420">
        <f>+F39+H39</f>
        <v>0</v>
      </c>
      <c r="K39" s="413">
        <f>+G39+I39</f>
        <v>0</v>
      </c>
      <c r="L39" s="414"/>
    </row>
    <row r="40" spans="1:15" ht="12.75" customHeight="1">
      <c r="A40" s="380"/>
      <c r="B40" s="380"/>
      <c r="C40" s="381"/>
      <c r="D40" s="382"/>
      <c r="E40" s="383"/>
      <c r="F40" s="383"/>
      <c r="G40" s="384"/>
      <c r="H40" s="384"/>
      <c r="I40" s="384"/>
      <c r="J40" s="385"/>
      <c r="K40" s="386"/>
      <c r="L40" s="421"/>
    </row>
    <row r="41" spans="1:15" ht="13.5">
      <c r="A41" s="388" t="s">
        <v>1305</v>
      </c>
      <c r="B41" s="389"/>
      <c r="C41" s="389" t="s">
        <v>1306</v>
      </c>
      <c r="D41" s="390"/>
      <c r="E41" s="391"/>
      <c r="F41" s="392"/>
      <c r="G41" s="393"/>
      <c r="H41" s="392"/>
      <c r="I41" s="393"/>
      <c r="J41" s="394"/>
      <c r="K41" s="393"/>
      <c r="L41" s="464">
        <f>SUM(K42:K76)</f>
        <v>0</v>
      </c>
    </row>
    <row r="42" spans="1:15">
      <c r="A42" s="395" t="s">
        <v>1307</v>
      </c>
      <c r="B42" s="396"/>
      <c r="C42" s="397" t="s">
        <v>1308</v>
      </c>
      <c r="D42" s="398" t="s">
        <v>163</v>
      </c>
      <c r="E42" s="399">
        <v>30</v>
      </c>
      <c r="F42" s="400"/>
      <c r="G42" s="401">
        <f>E42*F42</f>
        <v>0</v>
      </c>
      <c r="H42" s="400"/>
      <c r="I42" s="401">
        <f>E42*H42</f>
        <v>0</v>
      </c>
      <c r="J42" s="402">
        <f t="shared" ref="J42:K45" si="4">+F42+H42</f>
        <v>0</v>
      </c>
      <c r="K42" s="403">
        <f t="shared" si="4"/>
        <v>0</v>
      </c>
      <c r="L42" s="404"/>
    </row>
    <row r="43" spans="1:15" ht="12.75" customHeight="1">
      <c r="A43" s="405" t="s">
        <v>1309</v>
      </c>
      <c r="B43" s="406"/>
      <c r="C43" s="407" t="s">
        <v>1310</v>
      </c>
      <c r="D43" s="408" t="s">
        <v>163</v>
      </c>
      <c r="E43" s="409">
        <v>30</v>
      </c>
      <c r="F43" s="410"/>
      <c r="G43" s="411">
        <f>E43*F43</f>
        <v>0</v>
      </c>
      <c r="H43" s="410"/>
      <c r="I43" s="411">
        <f>E43*H43</f>
        <v>0</v>
      </c>
      <c r="J43" s="412">
        <f t="shared" si="4"/>
        <v>0</v>
      </c>
      <c r="K43" s="413">
        <f t="shared" si="4"/>
        <v>0</v>
      </c>
      <c r="L43" s="414"/>
    </row>
    <row r="44" spans="1:15" ht="12.75" customHeight="1">
      <c r="A44" s="405" t="s">
        <v>1311</v>
      </c>
      <c r="B44" s="406"/>
      <c r="C44" s="407" t="s">
        <v>1312</v>
      </c>
      <c r="D44" s="408" t="s">
        <v>1176</v>
      </c>
      <c r="E44" s="409">
        <v>4</v>
      </c>
      <c r="F44" s="410"/>
      <c r="G44" s="411">
        <f>E44*F44</f>
        <v>0</v>
      </c>
      <c r="H44" s="410"/>
      <c r="I44" s="411">
        <f>E44*H44</f>
        <v>0</v>
      </c>
      <c r="J44" s="412">
        <f t="shared" si="4"/>
        <v>0</v>
      </c>
      <c r="K44" s="413">
        <f t="shared" si="4"/>
        <v>0</v>
      </c>
      <c r="L44" s="414"/>
      <c r="N44" s="415"/>
      <c r="O44" s="415"/>
    </row>
    <row r="45" spans="1:15" ht="12.75" customHeight="1">
      <c r="A45" s="405" t="s">
        <v>1313</v>
      </c>
      <c r="B45" s="406"/>
      <c r="C45" s="407" t="s">
        <v>1314</v>
      </c>
      <c r="D45" s="408" t="s">
        <v>1176</v>
      </c>
      <c r="E45" s="409">
        <v>15</v>
      </c>
      <c r="F45" s="410"/>
      <c r="G45" s="411">
        <f>E45*F45</f>
        <v>0</v>
      </c>
      <c r="H45" s="410"/>
      <c r="I45" s="411">
        <f>E45*H45</f>
        <v>0</v>
      </c>
      <c r="J45" s="412">
        <f t="shared" si="4"/>
        <v>0</v>
      </c>
      <c r="K45" s="413">
        <f t="shared" si="4"/>
        <v>0</v>
      </c>
      <c r="L45" s="414"/>
    </row>
    <row r="46" spans="1:15" ht="39.950000000000003" customHeight="1">
      <c r="A46" s="405" t="s">
        <v>1315</v>
      </c>
      <c r="B46" s="422"/>
      <c r="C46" s="407" t="s">
        <v>1316</v>
      </c>
      <c r="D46" s="408" t="s">
        <v>163</v>
      </c>
      <c r="E46" s="409">
        <v>15</v>
      </c>
      <c r="F46" s="410"/>
      <c r="G46" s="411">
        <f>E46*F46</f>
        <v>0</v>
      </c>
      <c r="H46" s="410"/>
      <c r="I46" s="411">
        <f>E46*H46</f>
        <v>0</v>
      </c>
      <c r="J46" s="412">
        <f>+F46+H46</f>
        <v>0</v>
      </c>
      <c r="K46" s="413">
        <f>+G46+I46</f>
        <v>0</v>
      </c>
      <c r="L46" s="414"/>
    </row>
    <row r="47" spans="1:15" ht="39.950000000000003" customHeight="1">
      <c r="A47" s="405" t="s">
        <v>1317</v>
      </c>
      <c r="B47" s="422"/>
      <c r="C47" s="407" t="s">
        <v>1318</v>
      </c>
      <c r="D47" s="408" t="s">
        <v>163</v>
      </c>
      <c r="E47" s="409">
        <v>135</v>
      </c>
      <c r="F47" s="410"/>
      <c r="G47" s="411">
        <f t="shared" ref="G47:G76" si="5">E47*F47</f>
        <v>0</v>
      </c>
      <c r="H47" s="410"/>
      <c r="I47" s="411">
        <f t="shared" ref="I47:I76" si="6">E47*H47</f>
        <v>0</v>
      </c>
      <c r="J47" s="412">
        <f t="shared" ref="J47:K62" si="7">+F47+H47</f>
        <v>0</v>
      </c>
      <c r="K47" s="413">
        <f t="shared" si="7"/>
        <v>0</v>
      </c>
      <c r="L47" s="414"/>
    </row>
    <row r="48" spans="1:15" ht="39.950000000000003" customHeight="1">
      <c r="A48" s="405" t="s">
        <v>1319</v>
      </c>
      <c r="B48" s="422"/>
      <c r="C48" s="407" t="s">
        <v>1320</v>
      </c>
      <c r="D48" s="408" t="s">
        <v>163</v>
      </c>
      <c r="E48" s="409">
        <v>25</v>
      </c>
      <c r="F48" s="410"/>
      <c r="G48" s="411">
        <f t="shared" si="5"/>
        <v>0</v>
      </c>
      <c r="H48" s="410"/>
      <c r="I48" s="411">
        <f t="shared" si="6"/>
        <v>0</v>
      </c>
      <c r="J48" s="412">
        <f t="shared" si="7"/>
        <v>0</v>
      </c>
      <c r="K48" s="413">
        <f t="shared" si="7"/>
        <v>0</v>
      </c>
      <c r="L48" s="414"/>
    </row>
    <row r="49" spans="1:15" ht="39.950000000000003" customHeight="1">
      <c r="A49" s="405" t="s">
        <v>1321</v>
      </c>
      <c r="B49" s="422"/>
      <c r="C49" s="407" t="s">
        <v>1322</v>
      </c>
      <c r="D49" s="408" t="s">
        <v>163</v>
      </c>
      <c r="E49" s="409">
        <v>25</v>
      </c>
      <c r="F49" s="410"/>
      <c r="G49" s="411">
        <f>E49*F49</f>
        <v>0</v>
      </c>
      <c r="H49" s="410"/>
      <c r="I49" s="411">
        <f>E49*H49</f>
        <v>0</v>
      </c>
      <c r="J49" s="412">
        <f>+F49+H49</f>
        <v>0</v>
      </c>
      <c r="K49" s="413">
        <f>+G49+I49</f>
        <v>0</v>
      </c>
      <c r="L49" s="414"/>
    </row>
    <row r="50" spans="1:15" ht="39.950000000000003" customHeight="1">
      <c r="A50" s="405" t="s">
        <v>1323</v>
      </c>
      <c r="B50" s="422"/>
      <c r="C50" s="407" t="s">
        <v>1324</v>
      </c>
      <c r="D50" s="408" t="s">
        <v>163</v>
      </c>
      <c r="E50" s="409">
        <v>82</v>
      </c>
      <c r="F50" s="410"/>
      <c r="G50" s="411">
        <f t="shared" si="5"/>
        <v>0</v>
      </c>
      <c r="H50" s="410"/>
      <c r="I50" s="411">
        <f t="shared" si="6"/>
        <v>0</v>
      </c>
      <c r="J50" s="412">
        <f t="shared" si="7"/>
        <v>0</v>
      </c>
      <c r="K50" s="413">
        <f t="shared" si="7"/>
        <v>0</v>
      </c>
      <c r="L50" s="414"/>
      <c r="O50" s="415"/>
    </row>
    <row r="51" spans="1:15" ht="39.950000000000003" customHeight="1">
      <c r="A51" s="405" t="s">
        <v>1325</v>
      </c>
      <c r="B51" s="422"/>
      <c r="C51" s="407" t="s">
        <v>1326</v>
      </c>
      <c r="D51" s="408" t="s">
        <v>163</v>
      </c>
      <c r="E51" s="409">
        <v>1</v>
      </c>
      <c r="F51" s="410"/>
      <c r="G51" s="411">
        <f>E51*F51</f>
        <v>0</v>
      </c>
      <c r="H51" s="410"/>
      <c r="I51" s="411">
        <f>E51*H51</f>
        <v>0</v>
      </c>
      <c r="J51" s="412">
        <f>+F51+H51</f>
        <v>0</v>
      </c>
      <c r="K51" s="413">
        <f>+G51+I51</f>
        <v>0</v>
      </c>
      <c r="L51" s="414"/>
      <c r="O51" s="415"/>
    </row>
    <row r="52" spans="1:15" ht="39.950000000000003" customHeight="1">
      <c r="A52" s="405" t="s">
        <v>1327</v>
      </c>
      <c r="B52" s="422"/>
      <c r="C52" s="407" t="s">
        <v>1328</v>
      </c>
      <c r="D52" s="408" t="s">
        <v>163</v>
      </c>
      <c r="E52" s="409">
        <v>22</v>
      </c>
      <c r="F52" s="410"/>
      <c r="G52" s="411">
        <f t="shared" si="5"/>
        <v>0</v>
      </c>
      <c r="H52" s="410"/>
      <c r="I52" s="411">
        <f t="shared" si="6"/>
        <v>0</v>
      </c>
      <c r="J52" s="412">
        <f t="shared" si="7"/>
        <v>0</v>
      </c>
      <c r="K52" s="413">
        <f t="shared" si="7"/>
        <v>0</v>
      </c>
      <c r="L52" s="414"/>
    </row>
    <row r="53" spans="1:15" ht="39.950000000000003" customHeight="1">
      <c r="A53" s="405" t="s">
        <v>1329</v>
      </c>
      <c r="B53" s="422"/>
      <c r="C53" s="407" t="s">
        <v>1330</v>
      </c>
      <c r="D53" s="408" t="s">
        <v>163</v>
      </c>
      <c r="E53" s="409">
        <v>1</v>
      </c>
      <c r="F53" s="410"/>
      <c r="G53" s="411">
        <f t="shared" si="5"/>
        <v>0</v>
      </c>
      <c r="H53" s="410"/>
      <c r="I53" s="411">
        <f t="shared" si="6"/>
        <v>0</v>
      </c>
      <c r="J53" s="412">
        <f t="shared" si="7"/>
        <v>0</v>
      </c>
      <c r="K53" s="413">
        <f t="shared" si="7"/>
        <v>0</v>
      </c>
      <c r="L53" s="414"/>
    </row>
    <row r="54" spans="1:15">
      <c r="A54" s="405" t="s">
        <v>1331</v>
      </c>
      <c r="B54" s="406"/>
      <c r="C54" s="407" t="s">
        <v>1332</v>
      </c>
      <c r="D54" s="408" t="s">
        <v>1176</v>
      </c>
      <c r="E54" s="409">
        <v>49</v>
      </c>
      <c r="F54" s="410"/>
      <c r="G54" s="411">
        <f t="shared" si="5"/>
        <v>0</v>
      </c>
      <c r="H54" s="410"/>
      <c r="I54" s="411">
        <f t="shared" si="6"/>
        <v>0</v>
      </c>
      <c r="J54" s="412">
        <f t="shared" si="7"/>
        <v>0</v>
      </c>
      <c r="K54" s="413">
        <f t="shared" si="7"/>
        <v>0</v>
      </c>
      <c r="L54" s="414"/>
    </row>
    <row r="55" spans="1:15" ht="12.75" customHeight="1">
      <c r="A55" s="405" t="s">
        <v>1333</v>
      </c>
      <c r="B55" s="406"/>
      <c r="C55" s="407" t="s">
        <v>1334</v>
      </c>
      <c r="D55" s="408" t="s">
        <v>1176</v>
      </c>
      <c r="E55" s="409">
        <v>25</v>
      </c>
      <c r="F55" s="410"/>
      <c r="G55" s="411">
        <f t="shared" si="5"/>
        <v>0</v>
      </c>
      <c r="H55" s="410"/>
      <c r="I55" s="411">
        <f t="shared" si="6"/>
        <v>0</v>
      </c>
      <c r="J55" s="412">
        <f t="shared" si="7"/>
        <v>0</v>
      </c>
      <c r="K55" s="413">
        <f t="shared" si="7"/>
        <v>0</v>
      </c>
      <c r="L55" s="414"/>
    </row>
    <row r="56" spans="1:15" ht="12.75" customHeight="1">
      <c r="A56" s="405" t="s">
        <v>1335</v>
      </c>
      <c r="B56" s="406"/>
      <c r="C56" s="407" t="s">
        <v>1336</v>
      </c>
      <c r="D56" s="408" t="s">
        <v>1176</v>
      </c>
      <c r="E56" s="409">
        <v>24</v>
      </c>
      <c r="F56" s="410"/>
      <c r="G56" s="411">
        <f t="shared" si="5"/>
        <v>0</v>
      </c>
      <c r="H56" s="410"/>
      <c r="I56" s="411">
        <f t="shared" si="6"/>
        <v>0</v>
      </c>
      <c r="J56" s="412">
        <f t="shared" si="7"/>
        <v>0</v>
      </c>
      <c r="K56" s="413">
        <f t="shared" si="7"/>
        <v>0</v>
      </c>
      <c r="L56" s="414"/>
    </row>
    <row r="57" spans="1:15" ht="12.75" customHeight="1">
      <c r="A57" s="405" t="s">
        <v>1337</v>
      </c>
      <c r="B57" s="406"/>
      <c r="C57" s="407" t="s">
        <v>1338</v>
      </c>
      <c r="D57" s="408" t="s">
        <v>1176</v>
      </c>
      <c r="E57" s="409">
        <v>1</v>
      </c>
      <c r="F57" s="410"/>
      <c r="G57" s="411">
        <f t="shared" si="5"/>
        <v>0</v>
      </c>
      <c r="H57" s="410"/>
      <c r="I57" s="411">
        <f t="shared" si="6"/>
        <v>0</v>
      </c>
      <c r="J57" s="412">
        <f t="shared" si="7"/>
        <v>0</v>
      </c>
      <c r="K57" s="413">
        <f>+G57+I57</f>
        <v>0</v>
      </c>
      <c r="L57" s="423"/>
    </row>
    <row r="58" spans="1:15" ht="12.75" customHeight="1">
      <c r="A58" s="405" t="s">
        <v>1339</v>
      </c>
      <c r="B58" s="406"/>
      <c r="C58" s="407" t="s">
        <v>1340</v>
      </c>
      <c r="D58" s="408" t="s">
        <v>1176</v>
      </c>
      <c r="E58" s="409">
        <v>14</v>
      </c>
      <c r="F58" s="410"/>
      <c r="G58" s="411">
        <f t="shared" si="5"/>
        <v>0</v>
      </c>
      <c r="H58" s="410"/>
      <c r="I58" s="411">
        <f t="shared" si="6"/>
        <v>0</v>
      </c>
      <c r="J58" s="412">
        <f t="shared" si="7"/>
        <v>0</v>
      </c>
      <c r="K58" s="413">
        <f t="shared" si="7"/>
        <v>0</v>
      </c>
      <c r="L58" s="414"/>
    </row>
    <row r="59" spans="1:15" ht="12.75" customHeight="1">
      <c r="A59" s="405" t="s">
        <v>1341</v>
      </c>
      <c r="B59" s="406"/>
      <c r="C59" s="407" t="s">
        <v>1342</v>
      </c>
      <c r="D59" s="408" t="s">
        <v>1176</v>
      </c>
      <c r="E59" s="409">
        <v>5</v>
      </c>
      <c r="F59" s="410"/>
      <c r="G59" s="411">
        <f t="shared" si="5"/>
        <v>0</v>
      </c>
      <c r="H59" s="410"/>
      <c r="I59" s="411">
        <f t="shared" si="6"/>
        <v>0</v>
      </c>
      <c r="J59" s="412">
        <f t="shared" si="7"/>
        <v>0</v>
      </c>
      <c r="K59" s="413">
        <f t="shared" si="7"/>
        <v>0</v>
      </c>
      <c r="L59" s="414"/>
    </row>
    <row r="60" spans="1:15" ht="12.75" customHeight="1">
      <c r="A60" s="405" t="s">
        <v>1343</v>
      </c>
      <c r="B60" s="406"/>
      <c r="C60" s="407" t="s">
        <v>1344</v>
      </c>
      <c r="D60" s="408" t="s">
        <v>1176</v>
      </c>
      <c r="E60" s="409">
        <v>15</v>
      </c>
      <c r="F60" s="410"/>
      <c r="G60" s="411">
        <f t="shared" si="5"/>
        <v>0</v>
      </c>
      <c r="H60" s="410"/>
      <c r="I60" s="411">
        <f t="shared" si="6"/>
        <v>0</v>
      </c>
      <c r="J60" s="412">
        <f t="shared" si="7"/>
        <v>0</v>
      </c>
      <c r="K60" s="413">
        <f t="shared" si="7"/>
        <v>0</v>
      </c>
      <c r="L60" s="414"/>
    </row>
    <row r="61" spans="1:15" ht="12.75" customHeight="1">
      <c r="A61" s="405" t="s">
        <v>1345</v>
      </c>
      <c r="B61" s="406"/>
      <c r="C61" s="407" t="s">
        <v>1346</v>
      </c>
      <c r="D61" s="408" t="s">
        <v>1176</v>
      </c>
      <c r="E61" s="409">
        <v>1</v>
      </c>
      <c r="F61" s="410"/>
      <c r="G61" s="411">
        <f t="shared" si="5"/>
        <v>0</v>
      </c>
      <c r="H61" s="410"/>
      <c r="I61" s="411">
        <f t="shared" si="6"/>
        <v>0</v>
      </c>
      <c r="J61" s="412">
        <f t="shared" si="7"/>
        <v>0</v>
      </c>
      <c r="K61" s="413">
        <f t="shared" si="7"/>
        <v>0</v>
      </c>
      <c r="L61" s="423"/>
    </row>
    <row r="62" spans="1:15" ht="12.75" customHeight="1">
      <c r="A62" s="405" t="s">
        <v>1347</v>
      </c>
      <c r="B62" s="406"/>
      <c r="C62" s="407" t="s">
        <v>1348</v>
      </c>
      <c r="D62" s="408" t="s">
        <v>1290</v>
      </c>
      <c r="E62" s="409">
        <v>2</v>
      </c>
      <c r="F62" s="410"/>
      <c r="G62" s="411">
        <f t="shared" si="5"/>
        <v>0</v>
      </c>
      <c r="H62" s="410"/>
      <c r="I62" s="411">
        <f t="shared" si="6"/>
        <v>0</v>
      </c>
      <c r="J62" s="412">
        <f t="shared" si="7"/>
        <v>0</v>
      </c>
      <c r="K62" s="413">
        <f t="shared" si="7"/>
        <v>0</v>
      </c>
      <c r="L62" s="414"/>
    </row>
    <row r="63" spans="1:15" ht="12.75" customHeight="1">
      <c r="A63" s="405" t="s">
        <v>1349</v>
      </c>
      <c r="B63" s="406"/>
      <c r="C63" s="407" t="s">
        <v>1350</v>
      </c>
      <c r="D63" s="408" t="s">
        <v>1290</v>
      </c>
      <c r="E63" s="409">
        <v>1</v>
      </c>
      <c r="F63" s="410"/>
      <c r="G63" s="411">
        <f>E63*F63</f>
        <v>0</v>
      </c>
      <c r="H63" s="410"/>
      <c r="I63" s="411">
        <f>E63*H63</f>
        <v>0</v>
      </c>
      <c r="J63" s="412">
        <f>+F63+H63</f>
        <v>0</v>
      </c>
      <c r="K63" s="413">
        <f>+G63+I63</f>
        <v>0</v>
      </c>
      <c r="L63" s="414"/>
    </row>
    <row r="64" spans="1:15" ht="12.75" customHeight="1">
      <c r="A64" s="405" t="s">
        <v>1351</v>
      </c>
      <c r="B64" s="406"/>
      <c r="C64" s="407" t="s">
        <v>1352</v>
      </c>
      <c r="D64" s="408" t="s">
        <v>1290</v>
      </c>
      <c r="E64" s="409">
        <v>1</v>
      </c>
      <c r="F64" s="410"/>
      <c r="G64" s="411">
        <f>E64*F64</f>
        <v>0</v>
      </c>
      <c r="H64" s="410"/>
      <c r="I64" s="411">
        <f>E64*H64</f>
        <v>0</v>
      </c>
      <c r="J64" s="412">
        <f>+F64+H64</f>
        <v>0</v>
      </c>
      <c r="K64" s="413">
        <f>+G64+I64</f>
        <v>0</v>
      </c>
      <c r="L64" s="414"/>
    </row>
    <row r="65" spans="1:12" ht="12.75" customHeight="1">
      <c r="A65" s="405" t="s">
        <v>1353</v>
      </c>
      <c r="B65" s="406"/>
      <c r="C65" s="407" t="s">
        <v>1354</v>
      </c>
      <c r="D65" s="408" t="s">
        <v>1290</v>
      </c>
      <c r="E65" s="409">
        <v>1</v>
      </c>
      <c r="F65" s="410"/>
      <c r="G65" s="411">
        <f t="shared" si="5"/>
        <v>0</v>
      </c>
      <c r="H65" s="410"/>
      <c r="I65" s="411">
        <f t="shared" si="6"/>
        <v>0</v>
      </c>
      <c r="J65" s="412">
        <f t="shared" ref="J65:K76" si="8">+F65+H65</f>
        <v>0</v>
      </c>
      <c r="K65" s="413">
        <f t="shared" si="8"/>
        <v>0</v>
      </c>
      <c r="L65" s="414"/>
    </row>
    <row r="66" spans="1:12" ht="12.75" customHeight="1">
      <c r="A66" s="405" t="s">
        <v>1355</v>
      </c>
      <c r="B66" s="406"/>
      <c r="C66" s="407" t="s">
        <v>1356</v>
      </c>
      <c r="D66" s="408" t="s">
        <v>1290</v>
      </c>
      <c r="E66" s="409">
        <v>1</v>
      </c>
      <c r="F66" s="410"/>
      <c r="G66" s="411">
        <f t="shared" si="5"/>
        <v>0</v>
      </c>
      <c r="H66" s="410"/>
      <c r="I66" s="411">
        <f t="shared" si="6"/>
        <v>0</v>
      </c>
      <c r="J66" s="412">
        <f t="shared" si="8"/>
        <v>0</v>
      </c>
      <c r="K66" s="413">
        <f t="shared" si="8"/>
        <v>0</v>
      </c>
      <c r="L66" s="414"/>
    </row>
    <row r="67" spans="1:12" ht="12.75" customHeight="1">
      <c r="A67" s="405" t="s">
        <v>1357</v>
      </c>
      <c r="B67" s="406"/>
      <c r="C67" s="407" t="s">
        <v>1358</v>
      </c>
      <c r="D67" s="408" t="s">
        <v>1176</v>
      </c>
      <c r="E67" s="409">
        <v>1</v>
      </c>
      <c r="F67" s="410"/>
      <c r="G67" s="411">
        <f t="shared" si="5"/>
        <v>0</v>
      </c>
      <c r="H67" s="410"/>
      <c r="I67" s="411">
        <f t="shared" si="6"/>
        <v>0</v>
      </c>
      <c r="J67" s="412">
        <f t="shared" si="8"/>
        <v>0</v>
      </c>
      <c r="K67" s="413">
        <f>+G67+I67</f>
        <v>0</v>
      </c>
      <c r="L67" s="414"/>
    </row>
    <row r="68" spans="1:12" ht="12.75" customHeight="1">
      <c r="A68" s="405" t="s">
        <v>1359</v>
      </c>
      <c r="B68" s="406"/>
      <c r="C68" s="407" t="s">
        <v>1360</v>
      </c>
      <c r="D68" s="408" t="s">
        <v>1176</v>
      </c>
      <c r="E68" s="409">
        <v>1</v>
      </c>
      <c r="F68" s="410"/>
      <c r="G68" s="411">
        <f t="shared" si="5"/>
        <v>0</v>
      </c>
      <c r="H68" s="410"/>
      <c r="I68" s="411">
        <f t="shared" si="6"/>
        <v>0</v>
      </c>
      <c r="J68" s="412">
        <f t="shared" si="8"/>
        <v>0</v>
      </c>
      <c r="K68" s="413">
        <f>+G68+I68</f>
        <v>0</v>
      </c>
      <c r="L68" s="414"/>
    </row>
    <row r="69" spans="1:12" ht="12.75" customHeight="1">
      <c r="A69" s="405" t="s">
        <v>1361</v>
      </c>
      <c r="B69" s="406"/>
      <c r="C69" s="407" t="s">
        <v>1362</v>
      </c>
      <c r="D69" s="408" t="s">
        <v>1176</v>
      </c>
      <c r="E69" s="409">
        <v>3</v>
      </c>
      <c r="F69" s="410"/>
      <c r="G69" s="411">
        <f t="shared" si="5"/>
        <v>0</v>
      </c>
      <c r="H69" s="410"/>
      <c r="I69" s="411">
        <f t="shared" si="6"/>
        <v>0</v>
      </c>
      <c r="J69" s="412">
        <f t="shared" si="8"/>
        <v>0</v>
      </c>
      <c r="K69" s="413">
        <f>+G69+I69</f>
        <v>0</v>
      </c>
      <c r="L69" s="414"/>
    </row>
    <row r="70" spans="1:12" ht="12.75" customHeight="1">
      <c r="A70" s="405" t="s">
        <v>1363</v>
      </c>
      <c r="B70" s="406"/>
      <c r="C70" s="407" t="s">
        <v>1364</v>
      </c>
      <c r="D70" s="408" t="s">
        <v>1176</v>
      </c>
      <c r="E70" s="409">
        <v>1</v>
      </c>
      <c r="F70" s="410"/>
      <c r="G70" s="411">
        <f t="shared" si="5"/>
        <v>0</v>
      </c>
      <c r="H70" s="410"/>
      <c r="I70" s="411">
        <f t="shared" si="6"/>
        <v>0</v>
      </c>
      <c r="J70" s="412">
        <f t="shared" si="8"/>
        <v>0</v>
      </c>
      <c r="K70" s="413">
        <f>+G70+I70</f>
        <v>0</v>
      </c>
      <c r="L70" s="414"/>
    </row>
    <row r="71" spans="1:12" ht="12.75" customHeight="1">
      <c r="A71" s="405" t="s">
        <v>1365</v>
      </c>
      <c r="B71" s="406"/>
      <c r="C71" s="407" t="s">
        <v>1366</v>
      </c>
      <c r="D71" s="408" t="s">
        <v>1176</v>
      </c>
      <c r="E71" s="409">
        <v>2</v>
      </c>
      <c r="F71" s="410"/>
      <c r="G71" s="411">
        <f t="shared" si="5"/>
        <v>0</v>
      </c>
      <c r="H71" s="410"/>
      <c r="I71" s="411">
        <f t="shared" si="6"/>
        <v>0</v>
      </c>
      <c r="J71" s="412">
        <f t="shared" si="8"/>
        <v>0</v>
      </c>
      <c r="K71" s="413">
        <f t="shared" si="8"/>
        <v>0</v>
      </c>
      <c r="L71" s="414"/>
    </row>
    <row r="72" spans="1:12" ht="27" customHeight="1">
      <c r="A72" s="405" t="s">
        <v>1367</v>
      </c>
      <c r="B72" s="406"/>
      <c r="C72" s="407" t="s">
        <v>1368</v>
      </c>
      <c r="D72" s="408" t="s">
        <v>1176</v>
      </c>
      <c r="E72" s="409">
        <v>6</v>
      </c>
      <c r="F72" s="410"/>
      <c r="G72" s="411">
        <f t="shared" si="5"/>
        <v>0</v>
      </c>
      <c r="H72" s="410"/>
      <c r="I72" s="411">
        <f t="shared" si="6"/>
        <v>0</v>
      </c>
      <c r="J72" s="412">
        <f t="shared" si="8"/>
        <v>0</v>
      </c>
      <c r="K72" s="413">
        <f t="shared" si="8"/>
        <v>0</v>
      </c>
      <c r="L72" s="414"/>
    </row>
    <row r="73" spans="1:12" ht="12.75" customHeight="1">
      <c r="A73" s="405" t="s">
        <v>1369</v>
      </c>
      <c r="B73" s="406"/>
      <c r="C73" s="407" t="s">
        <v>1370</v>
      </c>
      <c r="D73" s="408" t="s">
        <v>163</v>
      </c>
      <c r="E73" s="409">
        <v>306</v>
      </c>
      <c r="F73" s="410"/>
      <c r="G73" s="411">
        <f t="shared" si="5"/>
        <v>0</v>
      </c>
      <c r="H73" s="410"/>
      <c r="I73" s="411">
        <f t="shared" si="6"/>
        <v>0</v>
      </c>
      <c r="J73" s="412">
        <f t="shared" si="8"/>
        <v>0</v>
      </c>
      <c r="K73" s="413">
        <f t="shared" si="8"/>
        <v>0</v>
      </c>
      <c r="L73" s="414"/>
    </row>
    <row r="74" spans="1:12" ht="12.75" customHeight="1">
      <c r="A74" s="405" t="s">
        <v>1371</v>
      </c>
      <c r="B74" s="406"/>
      <c r="C74" s="407" t="s">
        <v>1372</v>
      </c>
      <c r="D74" s="408" t="s">
        <v>163</v>
      </c>
      <c r="E74" s="409">
        <v>306</v>
      </c>
      <c r="F74" s="410"/>
      <c r="G74" s="411">
        <f t="shared" si="5"/>
        <v>0</v>
      </c>
      <c r="H74" s="410"/>
      <c r="I74" s="411">
        <f t="shared" si="6"/>
        <v>0</v>
      </c>
      <c r="J74" s="412">
        <f t="shared" si="8"/>
        <v>0</v>
      </c>
      <c r="K74" s="413">
        <f t="shared" si="8"/>
        <v>0</v>
      </c>
      <c r="L74" s="414"/>
    </row>
    <row r="75" spans="1:12" ht="12.75" customHeight="1">
      <c r="A75" s="405" t="s">
        <v>1373</v>
      </c>
      <c r="B75" s="406"/>
      <c r="C75" s="407" t="s">
        <v>1374</v>
      </c>
      <c r="D75" s="408" t="s">
        <v>137</v>
      </c>
      <c r="E75" s="409">
        <v>0.4</v>
      </c>
      <c r="F75" s="410"/>
      <c r="G75" s="411">
        <f t="shared" si="5"/>
        <v>0</v>
      </c>
      <c r="H75" s="410"/>
      <c r="I75" s="411">
        <f t="shared" si="6"/>
        <v>0</v>
      </c>
      <c r="J75" s="419">
        <f t="shared" si="8"/>
        <v>0</v>
      </c>
      <c r="K75" s="424">
        <f t="shared" si="8"/>
        <v>0</v>
      </c>
      <c r="L75" s="414"/>
    </row>
    <row r="76" spans="1:12" ht="24.75" customHeight="1">
      <c r="A76" s="405" t="s">
        <v>1375</v>
      </c>
      <c r="B76" s="406"/>
      <c r="C76" s="407" t="s">
        <v>1376</v>
      </c>
      <c r="D76" s="408" t="s">
        <v>137</v>
      </c>
      <c r="E76" s="409">
        <v>0.09</v>
      </c>
      <c r="F76" s="410"/>
      <c r="G76" s="411">
        <f t="shared" si="5"/>
        <v>0</v>
      </c>
      <c r="H76" s="410"/>
      <c r="I76" s="411">
        <f t="shared" si="6"/>
        <v>0</v>
      </c>
      <c r="J76" s="420">
        <f t="shared" si="8"/>
        <v>0</v>
      </c>
      <c r="K76" s="413">
        <f t="shared" si="8"/>
        <v>0</v>
      </c>
      <c r="L76" s="414"/>
    </row>
    <row r="77" spans="1:12" ht="12.75" customHeight="1">
      <c r="A77" s="380"/>
      <c r="B77" s="380"/>
      <c r="C77" s="381"/>
      <c r="D77" s="382"/>
      <c r="E77" s="383"/>
      <c r="F77" s="383"/>
      <c r="G77" s="384"/>
      <c r="H77" s="384"/>
      <c r="I77" s="384"/>
      <c r="J77" s="385"/>
      <c r="K77" s="386"/>
      <c r="L77" s="421"/>
    </row>
    <row r="78" spans="1:12" ht="13.5">
      <c r="A78" s="388" t="s">
        <v>1377</v>
      </c>
      <c r="B78" s="389"/>
      <c r="C78" s="389" t="s">
        <v>1378</v>
      </c>
      <c r="D78" s="390"/>
      <c r="E78" s="391"/>
      <c r="F78" s="392"/>
      <c r="G78" s="393"/>
      <c r="H78" s="392"/>
      <c r="I78" s="393"/>
      <c r="J78" s="394"/>
      <c r="K78" s="393"/>
      <c r="L78" s="464">
        <f>SUM(K79:K87)</f>
        <v>0</v>
      </c>
    </row>
    <row r="79" spans="1:12">
      <c r="A79" s="425" t="s">
        <v>1379</v>
      </c>
      <c r="B79" s="396"/>
      <c r="C79" s="397" t="s">
        <v>1380</v>
      </c>
      <c r="D79" s="398" t="s">
        <v>1290</v>
      </c>
      <c r="E79" s="426">
        <v>6</v>
      </c>
      <c r="F79" s="400"/>
      <c r="G79" s="401">
        <f t="shared" ref="G79:G87" si="9">E79*F79</f>
        <v>0</v>
      </c>
      <c r="H79" s="400"/>
      <c r="I79" s="401">
        <f t="shared" ref="I79:I87" si="10">E79*H79</f>
        <v>0</v>
      </c>
      <c r="J79" s="402">
        <f t="shared" ref="J79:K87" si="11">+F79+H79</f>
        <v>0</v>
      </c>
      <c r="K79" s="427">
        <f t="shared" si="11"/>
        <v>0</v>
      </c>
      <c r="L79" s="404"/>
    </row>
    <row r="80" spans="1:12" ht="12.75" customHeight="1">
      <c r="A80" s="428" t="s">
        <v>1381</v>
      </c>
      <c r="B80" s="406"/>
      <c r="C80" s="407" t="s">
        <v>1382</v>
      </c>
      <c r="D80" s="408" t="s">
        <v>1290</v>
      </c>
      <c r="E80" s="429">
        <v>12</v>
      </c>
      <c r="F80" s="410"/>
      <c r="G80" s="411">
        <f t="shared" si="9"/>
        <v>0</v>
      </c>
      <c r="H80" s="410"/>
      <c r="I80" s="411">
        <f t="shared" si="10"/>
        <v>0</v>
      </c>
      <c r="J80" s="412">
        <f t="shared" si="11"/>
        <v>0</v>
      </c>
      <c r="K80" s="430">
        <f t="shared" si="11"/>
        <v>0</v>
      </c>
      <c r="L80" s="414"/>
    </row>
    <row r="81" spans="1:12" ht="12.75" customHeight="1">
      <c r="A81" s="428" t="s">
        <v>1383</v>
      </c>
      <c r="B81" s="406"/>
      <c r="C81" s="407" t="s">
        <v>1384</v>
      </c>
      <c r="D81" s="408" t="s">
        <v>1176</v>
      </c>
      <c r="E81" s="429">
        <v>1</v>
      </c>
      <c r="F81" s="410"/>
      <c r="G81" s="411">
        <f t="shared" si="9"/>
        <v>0</v>
      </c>
      <c r="H81" s="410"/>
      <c r="I81" s="411">
        <f t="shared" si="10"/>
        <v>0</v>
      </c>
      <c r="J81" s="412">
        <f t="shared" si="11"/>
        <v>0</v>
      </c>
      <c r="K81" s="430">
        <f t="shared" si="11"/>
        <v>0</v>
      </c>
      <c r="L81" s="414"/>
    </row>
    <row r="82" spans="1:12" ht="12.75" customHeight="1">
      <c r="A82" s="428" t="s">
        <v>1385</v>
      </c>
      <c r="B82" s="406"/>
      <c r="C82" s="407" t="s">
        <v>1386</v>
      </c>
      <c r="D82" s="408" t="s">
        <v>1290</v>
      </c>
      <c r="E82" s="409">
        <v>13</v>
      </c>
      <c r="F82" s="410"/>
      <c r="G82" s="411">
        <f t="shared" si="9"/>
        <v>0</v>
      </c>
      <c r="H82" s="410"/>
      <c r="I82" s="411">
        <f t="shared" si="10"/>
        <v>0</v>
      </c>
      <c r="J82" s="412">
        <f t="shared" si="11"/>
        <v>0</v>
      </c>
      <c r="K82" s="413">
        <f t="shared" si="11"/>
        <v>0</v>
      </c>
      <c r="L82" s="414"/>
    </row>
    <row r="83" spans="1:12" ht="12.75" customHeight="1">
      <c r="A83" s="428" t="s">
        <v>1387</v>
      </c>
      <c r="B83" s="406"/>
      <c r="C83" s="407" t="s">
        <v>1388</v>
      </c>
      <c r="D83" s="408" t="s">
        <v>1290</v>
      </c>
      <c r="E83" s="409">
        <v>15</v>
      </c>
      <c r="F83" s="410"/>
      <c r="G83" s="411">
        <f t="shared" si="9"/>
        <v>0</v>
      </c>
      <c r="H83" s="410"/>
      <c r="I83" s="411">
        <f t="shared" si="10"/>
        <v>0</v>
      </c>
      <c r="J83" s="412">
        <f t="shared" si="11"/>
        <v>0</v>
      </c>
      <c r="K83" s="413">
        <f t="shared" si="11"/>
        <v>0</v>
      </c>
      <c r="L83" s="414"/>
    </row>
    <row r="84" spans="1:12" ht="12.75" customHeight="1">
      <c r="A84" s="428" t="s">
        <v>1389</v>
      </c>
      <c r="B84" s="406"/>
      <c r="C84" s="407" t="s">
        <v>1390</v>
      </c>
      <c r="D84" s="408" t="s">
        <v>1176</v>
      </c>
      <c r="E84" s="409">
        <v>1</v>
      </c>
      <c r="F84" s="410"/>
      <c r="G84" s="411">
        <f t="shared" si="9"/>
        <v>0</v>
      </c>
      <c r="H84" s="410"/>
      <c r="I84" s="411">
        <f t="shared" si="10"/>
        <v>0</v>
      </c>
      <c r="J84" s="412">
        <f t="shared" si="11"/>
        <v>0</v>
      </c>
      <c r="K84" s="413">
        <f t="shared" si="11"/>
        <v>0</v>
      </c>
      <c r="L84" s="414"/>
    </row>
    <row r="85" spans="1:12" ht="12.75" customHeight="1">
      <c r="A85" s="428" t="s">
        <v>1391</v>
      </c>
      <c r="B85" s="406"/>
      <c r="C85" s="407" t="s">
        <v>1392</v>
      </c>
      <c r="D85" s="408" t="s">
        <v>1176</v>
      </c>
      <c r="E85" s="409">
        <v>1</v>
      </c>
      <c r="F85" s="410"/>
      <c r="G85" s="411">
        <f t="shared" si="9"/>
        <v>0</v>
      </c>
      <c r="H85" s="410"/>
      <c r="I85" s="411">
        <f t="shared" si="10"/>
        <v>0</v>
      </c>
      <c r="J85" s="412">
        <f t="shared" si="11"/>
        <v>0</v>
      </c>
      <c r="K85" s="413">
        <f t="shared" si="11"/>
        <v>0</v>
      </c>
      <c r="L85" s="414"/>
    </row>
    <row r="86" spans="1:12" ht="12.75" customHeight="1">
      <c r="A86" s="428" t="s">
        <v>1393</v>
      </c>
      <c r="B86" s="406"/>
      <c r="C86" s="407" t="s">
        <v>1394</v>
      </c>
      <c r="D86" s="408" t="s">
        <v>137</v>
      </c>
      <c r="E86" s="409">
        <v>0.4</v>
      </c>
      <c r="F86" s="410"/>
      <c r="G86" s="411">
        <f t="shared" si="9"/>
        <v>0</v>
      </c>
      <c r="H86" s="410"/>
      <c r="I86" s="411">
        <f t="shared" si="10"/>
        <v>0</v>
      </c>
      <c r="J86" s="419">
        <f t="shared" si="11"/>
        <v>0</v>
      </c>
      <c r="K86" s="424">
        <f t="shared" si="11"/>
        <v>0</v>
      </c>
      <c r="L86" s="414"/>
    </row>
    <row r="87" spans="1:12" ht="24.75" customHeight="1">
      <c r="A87" s="405" t="s">
        <v>1395</v>
      </c>
      <c r="B87" s="406"/>
      <c r="C87" s="407" t="s">
        <v>1396</v>
      </c>
      <c r="D87" s="408" t="s">
        <v>137</v>
      </c>
      <c r="E87" s="409">
        <v>0.42</v>
      </c>
      <c r="F87" s="410"/>
      <c r="G87" s="411">
        <f t="shared" si="9"/>
        <v>0</v>
      </c>
      <c r="H87" s="410"/>
      <c r="I87" s="411">
        <f t="shared" si="10"/>
        <v>0</v>
      </c>
      <c r="J87" s="420">
        <f t="shared" si="11"/>
        <v>0</v>
      </c>
      <c r="K87" s="413">
        <f t="shared" si="11"/>
        <v>0</v>
      </c>
      <c r="L87" s="414"/>
    </row>
    <row r="88" spans="1:12" ht="12.75" customHeight="1">
      <c r="A88" s="380"/>
      <c r="B88" s="431"/>
      <c r="C88" s="432"/>
      <c r="D88" s="433"/>
      <c r="E88" s="434"/>
      <c r="F88" s="434"/>
      <c r="G88" s="435"/>
      <c r="H88" s="435"/>
      <c r="I88" s="435"/>
      <c r="J88" s="385"/>
      <c r="K88" s="386"/>
      <c r="L88" s="436"/>
    </row>
    <row r="89" spans="1:12" ht="13.5">
      <c r="A89" s="388" t="s">
        <v>1397</v>
      </c>
      <c r="B89" s="389"/>
      <c r="C89" s="389" t="s">
        <v>1398</v>
      </c>
      <c r="D89" s="390"/>
      <c r="E89" s="391"/>
      <c r="F89" s="392"/>
      <c r="G89" s="393"/>
      <c r="H89" s="392"/>
      <c r="I89" s="393"/>
      <c r="J89" s="394"/>
      <c r="K89" s="393"/>
      <c r="L89" s="464">
        <f>SUM(K90:K99)</f>
        <v>0</v>
      </c>
    </row>
    <row r="90" spans="1:12">
      <c r="A90" s="425" t="s">
        <v>1399</v>
      </c>
      <c r="B90" s="396"/>
      <c r="C90" s="397" t="s">
        <v>1400</v>
      </c>
      <c r="D90" s="398" t="s">
        <v>1176</v>
      </c>
      <c r="E90" s="426">
        <v>18</v>
      </c>
      <c r="F90" s="400"/>
      <c r="G90" s="401">
        <f>E90*F90</f>
        <v>0</v>
      </c>
      <c r="H90" s="400"/>
      <c r="I90" s="401">
        <f>E90*H90</f>
        <v>0</v>
      </c>
      <c r="J90" s="402">
        <f>+F90+H90</f>
        <v>0</v>
      </c>
      <c r="K90" s="427">
        <f>+G90+I90</f>
        <v>0</v>
      </c>
      <c r="L90" s="404"/>
    </row>
    <row r="91" spans="1:12" ht="12.75" customHeight="1">
      <c r="A91" s="428" t="s">
        <v>1401</v>
      </c>
      <c r="B91" s="406"/>
      <c r="C91" s="407" t="s">
        <v>1402</v>
      </c>
      <c r="D91" s="408" t="s">
        <v>1176</v>
      </c>
      <c r="E91" s="429">
        <v>6</v>
      </c>
      <c r="F91" s="410"/>
      <c r="G91" s="411">
        <f>E91*F91</f>
        <v>0</v>
      </c>
      <c r="H91" s="410"/>
      <c r="I91" s="411">
        <f>E91*H91</f>
        <v>0</v>
      </c>
      <c r="J91" s="412">
        <f>+F91+H91</f>
        <v>0</v>
      </c>
      <c r="K91" s="430">
        <f>+G91+I91</f>
        <v>0</v>
      </c>
      <c r="L91" s="414"/>
    </row>
    <row r="92" spans="1:12" ht="12.75" customHeight="1">
      <c r="A92" s="428" t="s">
        <v>1403</v>
      </c>
      <c r="B92" s="406"/>
      <c r="C92" s="407" t="s">
        <v>1404</v>
      </c>
      <c r="D92" s="408" t="s">
        <v>1176</v>
      </c>
      <c r="E92" s="409">
        <v>32</v>
      </c>
      <c r="F92" s="410"/>
      <c r="G92" s="411">
        <f t="shared" ref="G92:G99" si="12">E92*F92</f>
        <v>0</v>
      </c>
      <c r="H92" s="410"/>
      <c r="I92" s="411">
        <f t="shared" ref="I92:I99" si="13">E92*H92</f>
        <v>0</v>
      </c>
      <c r="J92" s="412">
        <f t="shared" ref="J92:K99" si="14">+F92+H92</f>
        <v>0</v>
      </c>
      <c r="K92" s="413">
        <f t="shared" si="14"/>
        <v>0</v>
      </c>
      <c r="L92" s="414"/>
    </row>
    <row r="93" spans="1:12" ht="12.75" customHeight="1">
      <c r="A93" s="428" t="s">
        <v>1405</v>
      </c>
      <c r="B93" s="406"/>
      <c r="C93" s="407" t="s">
        <v>1406</v>
      </c>
      <c r="D93" s="408" t="s">
        <v>1176</v>
      </c>
      <c r="E93" s="409">
        <v>13</v>
      </c>
      <c r="F93" s="410"/>
      <c r="G93" s="411">
        <f t="shared" si="12"/>
        <v>0</v>
      </c>
      <c r="H93" s="410"/>
      <c r="I93" s="411">
        <f t="shared" si="13"/>
        <v>0</v>
      </c>
      <c r="J93" s="412">
        <f t="shared" si="14"/>
        <v>0</v>
      </c>
      <c r="K93" s="413">
        <f t="shared" si="14"/>
        <v>0</v>
      </c>
      <c r="L93" s="414"/>
    </row>
    <row r="94" spans="1:12" ht="12.75" customHeight="1">
      <c r="A94" s="428" t="s">
        <v>1407</v>
      </c>
      <c r="B94" s="406"/>
      <c r="C94" s="407" t="s">
        <v>1408</v>
      </c>
      <c r="D94" s="408" t="s">
        <v>1176</v>
      </c>
      <c r="E94" s="409">
        <v>15</v>
      </c>
      <c r="F94" s="410"/>
      <c r="G94" s="411">
        <f t="shared" si="12"/>
        <v>0</v>
      </c>
      <c r="H94" s="410"/>
      <c r="I94" s="411">
        <f t="shared" si="13"/>
        <v>0</v>
      </c>
      <c r="J94" s="412">
        <f t="shared" si="14"/>
        <v>0</v>
      </c>
      <c r="K94" s="413">
        <f t="shared" si="14"/>
        <v>0</v>
      </c>
      <c r="L94" s="414"/>
    </row>
    <row r="95" spans="1:12" ht="12.75" customHeight="1">
      <c r="A95" s="428" t="s">
        <v>1409</v>
      </c>
      <c r="B95" s="406"/>
      <c r="C95" s="407" t="s">
        <v>1410</v>
      </c>
      <c r="D95" s="408" t="s">
        <v>1176</v>
      </c>
      <c r="E95" s="409">
        <v>1</v>
      </c>
      <c r="F95" s="410"/>
      <c r="G95" s="411">
        <f>E95*F95</f>
        <v>0</v>
      </c>
      <c r="H95" s="410"/>
      <c r="I95" s="411">
        <f>E95*H95</f>
        <v>0</v>
      </c>
      <c r="J95" s="412">
        <f t="shared" si="14"/>
        <v>0</v>
      </c>
      <c r="K95" s="413">
        <f t="shared" si="14"/>
        <v>0</v>
      </c>
      <c r="L95" s="414"/>
    </row>
    <row r="96" spans="1:12" ht="12.75" customHeight="1">
      <c r="A96" s="428" t="s">
        <v>1411</v>
      </c>
      <c r="B96" s="406"/>
      <c r="C96" s="407" t="s">
        <v>1412</v>
      </c>
      <c r="D96" s="408" t="s">
        <v>1176</v>
      </c>
      <c r="E96" s="409">
        <v>3</v>
      </c>
      <c r="F96" s="410"/>
      <c r="G96" s="411">
        <f>E96*F96</f>
        <v>0</v>
      </c>
      <c r="H96" s="410"/>
      <c r="I96" s="411">
        <f>E96*H96</f>
        <v>0</v>
      </c>
      <c r="J96" s="412">
        <f t="shared" si="14"/>
        <v>0</v>
      </c>
      <c r="K96" s="413">
        <f t="shared" si="14"/>
        <v>0</v>
      </c>
      <c r="L96" s="414"/>
    </row>
    <row r="97" spans="1:12" ht="12.75" customHeight="1">
      <c r="A97" s="428" t="s">
        <v>1413</v>
      </c>
      <c r="B97" s="406"/>
      <c r="C97" s="407" t="s">
        <v>1414</v>
      </c>
      <c r="D97" s="408" t="s">
        <v>1176</v>
      </c>
      <c r="E97" s="409">
        <v>3</v>
      </c>
      <c r="F97" s="410"/>
      <c r="G97" s="411">
        <f>E97*F97</f>
        <v>0</v>
      </c>
      <c r="H97" s="410"/>
      <c r="I97" s="411">
        <f>E97*H97</f>
        <v>0</v>
      </c>
      <c r="J97" s="412">
        <f t="shared" si="14"/>
        <v>0</v>
      </c>
      <c r="K97" s="413">
        <f t="shared" si="14"/>
        <v>0</v>
      </c>
      <c r="L97" s="414"/>
    </row>
    <row r="98" spans="1:12" ht="12.75" customHeight="1">
      <c r="A98" s="428" t="s">
        <v>1415</v>
      </c>
      <c r="B98" s="406"/>
      <c r="C98" s="407" t="s">
        <v>1394</v>
      </c>
      <c r="D98" s="408" t="s">
        <v>137</v>
      </c>
      <c r="E98" s="409">
        <v>0.15</v>
      </c>
      <c r="F98" s="410"/>
      <c r="G98" s="411">
        <f t="shared" si="12"/>
        <v>0</v>
      </c>
      <c r="H98" s="410"/>
      <c r="I98" s="411">
        <f t="shared" si="13"/>
        <v>0</v>
      </c>
      <c r="J98" s="419">
        <f t="shared" si="14"/>
        <v>0</v>
      </c>
      <c r="K98" s="424">
        <f t="shared" si="14"/>
        <v>0</v>
      </c>
      <c r="L98" s="414"/>
    </row>
    <row r="99" spans="1:12" ht="24.75" customHeight="1">
      <c r="A99" s="405" t="s">
        <v>1416</v>
      </c>
      <c r="B99" s="406"/>
      <c r="C99" s="407" t="s">
        <v>1396</v>
      </c>
      <c r="D99" s="408" t="s">
        <v>137</v>
      </c>
      <c r="E99" s="409">
        <v>0.05</v>
      </c>
      <c r="F99" s="410"/>
      <c r="G99" s="411">
        <f t="shared" si="12"/>
        <v>0</v>
      </c>
      <c r="H99" s="410"/>
      <c r="I99" s="411">
        <f t="shared" si="13"/>
        <v>0</v>
      </c>
      <c r="J99" s="420">
        <f t="shared" si="14"/>
        <v>0</v>
      </c>
      <c r="K99" s="413">
        <f t="shared" si="14"/>
        <v>0</v>
      </c>
      <c r="L99" s="414"/>
    </row>
    <row r="100" spans="1:12" ht="12.75" customHeight="1">
      <c r="A100" s="431"/>
      <c r="B100" s="431"/>
      <c r="C100" s="432"/>
      <c r="D100" s="433"/>
      <c r="E100" s="434"/>
      <c r="F100" s="434"/>
      <c r="G100" s="435"/>
      <c r="H100" s="435"/>
      <c r="I100" s="435"/>
      <c r="J100" s="385"/>
      <c r="K100" s="386"/>
      <c r="L100" s="436"/>
    </row>
    <row r="101" spans="1:12">
      <c r="A101" s="437" t="s">
        <v>1417</v>
      </c>
      <c r="B101" s="438"/>
      <c r="C101" s="439" t="s">
        <v>1418</v>
      </c>
      <c r="D101" s="440"/>
      <c r="E101" s="441"/>
      <c r="F101" s="442"/>
      <c r="G101" s="443"/>
      <c r="H101" s="442"/>
      <c r="I101" s="443"/>
      <c r="J101" s="444"/>
      <c r="K101" s="444"/>
      <c r="L101" s="464">
        <f>SUM(K102:K103)</f>
        <v>0</v>
      </c>
    </row>
    <row r="102" spans="1:12">
      <c r="A102" s="395" t="s">
        <v>1419</v>
      </c>
      <c r="B102" s="445"/>
      <c r="C102" s="446" t="s">
        <v>1420</v>
      </c>
      <c r="D102" s="398" t="s">
        <v>1421</v>
      </c>
      <c r="E102" s="447">
        <v>0</v>
      </c>
      <c r="F102" s="448"/>
      <c r="G102" s="401">
        <f>E102*F102</f>
        <v>0</v>
      </c>
      <c r="H102" s="448"/>
      <c r="I102" s="401">
        <f>E102*H102</f>
        <v>0</v>
      </c>
      <c r="J102" s="449">
        <f>+F102+H102</f>
        <v>0</v>
      </c>
      <c r="K102" s="450">
        <f>I102+G102</f>
        <v>0</v>
      </c>
      <c r="L102" s="451"/>
    </row>
    <row r="103" spans="1:12">
      <c r="A103" s="405" t="s">
        <v>1422</v>
      </c>
      <c r="B103" s="452"/>
      <c r="C103" s="453" t="s">
        <v>1420</v>
      </c>
      <c r="D103" s="408" t="s">
        <v>1421</v>
      </c>
      <c r="E103" s="418">
        <v>0</v>
      </c>
      <c r="F103" s="454"/>
      <c r="G103" s="411">
        <f>E103*F103</f>
        <v>0</v>
      </c>
      <c r="H103" s="454"/>
      <c r="I103" s="411">
        <f>E103*H103</f>
        <v>0</v>
      </c>
      <c r="J103" s="455">
        <f>+F103+H103</f>
        <v>0</v>
      </c>
      <c r="K103" s="456">
        <f>I103+G103</f>
        <v>0</v>
      </c>
      <c r="L103" s="457"/>
    </row>
    <row r="104" spans="1:12">
      <c r="A104" s="458"/>
      <c r="B104" s="406"/>
      <c r="C104" s="407"/>
      <c r="D104" s="408"/>
      <c r="E104" s="409"/>
      <c r="F104" s="410"/>
      <c r="G104" s="411"/>
      <c r="H104" s="410"/>
      <c r="I104" s="411"/>
      <c r="J104" s="412"/>
      <c r="K104" s="413"/>
      <c r="L104" s="414"/>
    </row>
    <row r="105" spans="1:12" ht="12.75" customHeight="1">
      <c r="A105" s="459"/>
      <c r="B105" s="459"/>
      <c r="C105" s="460"/>
      <c r="D105" s="459"/>
      <c r="E105" s="461"/>
      <c r="F105" s="459"/>
      <c r="G105" s="459"/>
      <c r="H105" s="459"/>
      <c r="I105" s="459"/>
      <c r="J105" s="459"/>
      <c r="K105" s="459"/>
      <c r="L105" s="460"/>
    </row>
    <row r="106" spans="1:12">
      <c r="A106" s="459"/>
      <c r="B106" s="459"/>
      <c r="C106" s="460"/>
      <c r="D106" s="459"/>
      <c r="E106" s="461"/>
      <c r="F106" s="459"/>
      <c r="G106" s="459"/>
      <c r="H106" s="459"/>
      <c r="I106" s="459"/>
      <c r="J106" s="459"/>
      <c r="K106" s="459"/>
      <c r="L106" s="460"/>
    </row>
    <row r="107" spans="1:12">
      <c r="A107" s="459"/>
      <c r="B107" s="459"/>
      <c r="C107" s="460"/>
      <c r="D107" s="459"/>
      <c r="E107" s="461"/>
      <c r="F107" s="459"/>
      <c r="G107" s="459"/>
      <c r="H107" s="459"/>
      <c r="I107" s="459"/>
      <c r="J107" s="459"/>
      <c r="K107" s="459"/>
      <c r="L107" s="460"/>
    </row>
    <row r="108" spans="1:12">
      <c r="A108" s="459"/>
      <c r="B108" s="459"/>
      <c r="C108" s="460"/>
      <c r="D108" s="459"/>
      <c r="E108" s="461"/>
      <c r="F108" s="459"/>
      <c r="G108" s="459"/>
      <c r="H108" s="459"/>
      <c r="I108" s="459"/>
      <c r="J108" s="459"/>
      <c r="K108" s="459"/>
      <c r="L108" s="460"/>
    </row>
    <row r="109" spans="1:12">
      <c r="A109" s="459"/>
      <c r="B109" s="459"/>
      <c r="C109" s="460"/>
      <c r="D109" s="460"/>
      <c r="E109" s="462"/>
      <c r="F109" s="460"/>
      <c r="G109" s="460"/>
      <c r="H109" s="460"/>
      <c r="I109" s="460"/>
      <c r="J109" s="460"/>
      <c r="K109" s="460"/>
      <c r="L109" s="460"/>
    </row>
    <row r="110" spans="1:12">
      <c r="A110" s="459"/>
      <c r="B110" s="459"/>
      <c r="C110" s="460"/>
      <c r="D110" s="460"/>
      <c r="E110" s="462"/>
      <c r="F110" s="460"/>
      <c r="G110" s="460"/>
      <c r="H110" s="460"/>
      <c r="I110" s="460"/>
      <c r="J110" s="460"/>
      <c r="K110" s="460"/>
      <c r="L110" s="460"/>
    </row>
    <row r="111" spans="1:12">
      <c r="A111" s="459"/>
      <c r="B111" s="459"/>
      <c r="C111" s="460"/>
      <c r="D111" s="460"/>
      <c r="E111" s="462"/>
      <c r="F111" s="460"/>
      <c r="G111" s="460"/>
      <c r="H111" s="460"/>
      <c r="I111" s="460"/>
      <c r="J111" s="460"/>
      <c r="K111" s="460"/>
      <c r="L111" s="460"/>
    </row>
    <row r="112" spans="1:12">
      <c r="A112" s="459"/>
      <c r="B112" s="459"/>
      <c r="C112" s="460"/>
      <c r="D112" s="460"/>
      <c r="E112" s="462"/>
      <c r="F112" s="460"/>
      <c r="G112" s="460"/>
      <c r="H112" s="460"/>
      <c r="I112" s="460"/>
      <c r="J112" s="460"/>
      <c r="K112" s="460"/>
      <c r="L112" s="460"/>
    </row>
    <row r="113" spans="1:12">
      <c r="A113" s="459"/>
      <c r="B113" s="459"/>
      <c r="C113" s="460"/>
      <c r="D113" s="460"/>
      <c r="E113" s="462"/>
      <c r="F113" s="460"/>
      <c r="G113" s="460"/>
      <c r="H113" s="460"/>
      <c r="I113" s="460"/>
      <c r="J113" s="460"/>
      <c r="K113" s="460"/>
      <c r="L113" s="460"/>
    </row>
    <row r="114" spans="1:12">
      <c r="A114" s="459"/>
      <c r="B114" s="459"/>
      <c r="C114" s="460"/>
      <c r="D114" s="460"/>
      <c r="E114" s="462"/>
      <c r="F114" s="460"/>
      <c r="G114" s="460"/>
      <c r="H114" s="460"/>
      <c r="I114" s="460"/>
      <c r="J114" s="460"/>
      <c r="K114" s="460"/>
      <c r="L114" s="460"/>
    </row>
    <row r="115" spans="1:12">
      <c r="A115" s="463"/>
      <c r="B115" s="463"/>
      <c r="E115" s="415"/>
    </row>
    <row r="116" spans="1:12">
      <c r="E116" s="415"/>
    </row>
    <row r="117" spans="1:12">
      <c r="E117" s="415"/>
    </row>
    <row r="118" spans="1:12">
      <c r="E118" s="415"/>
    </row>
    <row r="119" spans="1:12">
      <c r="E119" s="415"/>
    </row>
    <row r="120" spans="1:12">
      <c r="E120" s="415"/>
    </row>
    <row r="121" spans="1:12">
      <c r="E121" s="415"/>
    </row>
    <row r="122" spans="1:12">
      <c r="E122" s="415"/>
    </row>
    <row r="123" spans="1:12">
      <c r="E123" s="415"/>
    </row>
    <row r="124" spans="1:12">
      <c r="E124" s="415"/>
    </row>
    <row r="125" spans="1:12">
      <c r="E125" s="415"/>
    </row>
    <row r="126" spans="1:12">
      <c r="E126" s="415"/>
    </row>
    <row r="127" spans="1:12">
      <c r="E127" s="415"/>
    </row>
    <row r="128" spans="1:12">
      <c r="E128" s="415"/>
    </row>
    <row r="129" spans="5:5">
      <c r="E129" s="415"/>
    </row>
    <row r="130" spans="5:5">
      <c r="E130" s="415"/>
    </row>
    <row r="131" spans="5:5">
      <c r="E131" s="415"/>
    </row>
    <row r="132" spans="5:5">
      <c r="E132" s="415"/>
    </row>
    <row r="133" spans="5:5">
      <c r="E133" s="415"/>
    </row>
    <row r="134" spans="5:5">
      <c r="E134" s="415"/>
    </row>
    <row r="135" spans="5:5">
      <c r="E135" s="415"/>
    </row>
    <row r="136" spans="5:5">
      <c r="E136" s="415"/>
    </row>
  </sheetData>
  <mergeCells count="10">
    <mergeCell ref="F16:I16"/>
    <mergeCell ref="J16:L16"/>
    <mergeCell ref="C18:L18"/>
    <mergeCell ref="A4:L4"/>
    <mergeCell ref="A5:L5"/>
    <mergeCell ref="C11:K11"/>
    <mergeCell ref="C12:K12"/>
    <mergeCell ref="C13:K13"/>
    <mergeCell ref="F15:I15"/>
    <mergeCell ref="J15:L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9"/>
  <sheetViews>
    <sheetView view="pageBreakPreview" zoomScaleNormal="100" zoomScaleSheetLayoutView="100" workbookViewId="0">
      <selection activeCell="B72" sqref="B72"/>
    </sheetView>
  </sheetViews>
  <sheetFormatPr defaultColWidth="10.33203125" defaultRowHeight="12.75"/>
  <cols>
    <col min="1" max="1" width="4.5" style="321" customWidth="1"/>
    <col min="2" max="2" width="76" style="361" customWidth="1"/>
    <col min="3" max="3" width="11.6640625" style="359" customWidth="1"/>
    <col min="4" max="4" width="9.83203125" style="321" customWidth="1"/>
    <col min="5" max="5" width="10.83203125" style="325" customWidth="1"/>
    <col min="6" max="6" width="19.33203125" style="325" customWidth="1"/>
    <col min="7" max="7" width="33.33203125" style="321" customWidth="1"/>
    <col min="8" max="8" width="12.5" style="321" customWidth="1"/>
    <col min="9" max="16384" width="10.33203125" style="321"/>
  </cols>
  <sheetData>
    <row r="1" spans="1:10">
      <c r="B1" s="322" t="s">
        <v>1161</v>
      </c>
      <c r="C1" s="529" t="s">
        <v>1162</v>
      </c>
      <c r="D1" s="529"/>
      <c r="E1" s="529"/>
      <c r="F1" s="529"/>
      <c r="G1" s="529"/>
    </row>
    <row r="2" spans="1:10">
      <c r="B2" s="322"/>
      <c r="C2" s="529" t="s">
        <v>1163</v>
      </c>
      <c r="D2" s="529"/>
      <c r="E2" s="529"/>
      <c r="F2" s="529"/>
      <c r="G2" s="529"/>
    </row>
    <row r="3" spans="1:10">
      <c r="B3" s="322"/>
      <c r="C3" s="529" t="s">
        <v>1164</v>
      </c>
      <c r="D3" s="529"/>
      <c r="E3" s="529"/>
      <c r="F3" s="529"/>
      <c r="G3" s="529"/>
    </row>
    <row r="4" spans="1:10">
      <c r="B4" s="323" t="s">
        <v>1165</v>
      </c>
      <c r="C4" s="529" t="s">
        <v>1166</v>
      </c>
      <c r="D4" s="529"/>
      <c r="E4" s="529"/>
      <c r="F4" s="529"/>
      <c r="G4" s="529"/>
    </row>
    <row r="5" spans="1:10">
      <c r="B5" s="323" t="s">
        <v>1167</v>
      </c>
      <c r="C5" s="324" t="s">
        <v>1168</v>
      </c>
    </row>
    <row r="6" spans="1:10" ht="13.15" customHeight="1">
      <c r="A6" s="326" t="s">
        <v>1169</v>
      </c>
      <c r="B6" s="326" t="s">
        <v>1170</v>
      </c>
      <c r="C6" s="327" t="s">
        <v>118</v>
      </c>
      <c r="D6" s="328" t="s">
        <v>119</v>
      </c>
      <c r="E6" s="329" t="s">
        <v>1015</v>
      </c>
      <c r="F6" s="329" t="s">
        <v>1111</v>
      </c>
      <c r="G6" s="330" t="s">
        <v>122</v>
      </c>
    </row>
    <row r="7" spans="1:10" s="337" customFormat="1" ht="15">
      <c r="A7" s="331"/>
      <c r="B7" s="332" t="s">
        <v>1171</v>
      </c>
      <c r="C7" s="333"/>
      <c r="D7" s="334"/>
      <c r="E7" s="335" t="s">
        <v>1172</v>
      </c>
      <c r="F7" s="335" t="s">
        <v>1172</v>
      </c>
      <c r="G7" s="336"/>
      <c r="I7" s="321"/>
    </row>
    <row r="8" spans="1:10" s="337" customFormat="1" ht="34.15" customHeight="1">
      <c r="A8" s="331"/>
      <c r="B8" s="338" t="s">
        <v>1173</v>
      </c>
      <c r="C8" s="339"/>
      <c r="D8" s="340"/>
      <c r="E8" s="341"/>
      <c r="F8" s="341"/>
      <c r="G8" s="342" t="s">
        <v>1174</v>
      </c>
      <c r="I8" s="321"/>
    </row>
    <row r="9" spans="1:10" s="337" customFormat="1">
      <c r="A9" s="331"/>
      <c r="B9" s="343" t="s">
        <v>1175</v>
      </c>
      <c r="C9" s="339" t="s">
        <v>1176</v>
      </c>
      <c r="D9" s="340">
        <v>24</v>
      </c>
      <c r="E9" s="341"/>
      <c r="F9" s="341">
        <f>D9*E9</f>
        <v>0</v>
      </c>
      <c r="G9" s="344"/>
      <c r="I9" s="321"/>
      <c r="J9" s="345"/>
    </row>
    <row r="10" spans="1:10" s="337" customFormat="1">
      <c r="A10" s="331"/>
      <c r="B10" s="343" t="s">
        <v>1177</v>
      </c>
      <c r="C10" s="339" t="s">
        <v>1176</v>
      </c>
      <c r="D10" s="340">
        <v>19</v>
      </c>
      <c r="E10" s="341"/>
      <c r="F10" s="341">
        <f t="shared" ref="F10:F31" si="0">D10*E10</f>
        <v>0</v>
      </c>
      <c r="G10" s="344"/>
      <c r="I10" s="321"/>
      <c r="J10" s="345"/>
    </row>
    <row r="11" spans="1:10" s="337" customFormat="1">
      <c r="A11" s="331"/>
      <c r="B11" s="343" t="s">
        <v>1178</v>
      </c>
      <c r="C11" s="339" t="s">
        <v>1176</v>
      </c>
      <c r="D11" s="340">
        <v>1</v>
      </c>
      <c r="E11" s="341"/>
      <c r="F11" s="341">
        <f t="shared" si="0"/>
        <v>0</v>
      </c>
      <c r="G11" s="344"/>
      <c r="I11" s="321"/>
      <c r="J11" s="345"/>
    </row>
    <row r="12" spans="1:10" s="337" customFormat="1">
      <c r="A12" s="331"/>
      <c r="B12" s="343" t="s">
        <v>1179</v>
      </c>
      <c r="C12" s="339" t="s">
        <v>1176</v>
      </c>
      <c r="D12" s="340">
        <v>1</v>
      </c>
      <c r="E12" s="341"/>
      <c r="F12" s="341">
        <f t="shared" si="0"/>
        <v>0</v>
      </c>
      <c r="G12" s="344"/>
      <c r="I12" s="321"/>
      <c r="J12" s="345"/>
    </row>
    <row r="13" spans="1:10" s="337" customFormat="1">
      <c r="A13" s="331"/>
      <c r="B13" s="343" t="s">
        <v>1180</v>
      </c>
      <c r="C13" s="339" t="s">
        <v>1176</v>
      </c>
      <c r="D13" s="340">
        <v>1</v>
      </c>
      <c r="E13" s="341"/>
      <c r="F13" s="341">
        <f t="shared" si="0"/>
        <v>0</v>
      </c>
      <c r="G13" s="344"/>
      <c r="I13" s="321"/>
      <c r="J13" s="345"/>
    </row>
    <row r="14" spans="1:10" s="337" customFormat="1">
      <c r="A14" s="331"/>
      <c r="B14" s="343" t="s">
        <v>1181</v>
      </c>
      <c r="C14" s="339" t="s">
        <v>1176</v>
      </c>
      <c r="D14" s="340">
        <v>7</v>
      </c>
      <c r="E14" s="341"/>
      <c r="F14" s="341">
        <f t="shared" si="0"/>
        <v>0</v>
      </c>
      <c r="G14" s="344"/>
      <c r="I14" s="321"/>
      <c r="J14" s="345"/>
    </row>
    <row r="15" spans="1:10" s="337" customFormat="1">
      <c r="A15" s="331"/>
      <c r="B15" s="343" t="s">
        <v>1182</v>
      </c>
      <c r="C15" s="339" t="s">
        <v>1176</v>
      </c>
      <c r="D15" s="340">
        <v>3</v>
      </c>
      <c r="E15" s="341"/>
      <c r="F15" s="341">
        <f t="shared" si="0"/>
        <v>0</v>
      </c>
      <c r="G15" s="344"/>
      <c r="I15" s="321"/>
      <c r="J15" s="345"/>
    </row>
    <row r="16" spans="1:10" s="337" customFormat="1">
      <c r="A16" s="331"/>
      <c r="B16" s="343" t="s">
        <v>1183</v>
      </c>
      <c r="C16" s="339" t="s">
        <v>1176</v>
      </c>
      <c r="D16" s="340">
        <v>37</v>
      </c>
      <c r="E16" s="341"/>
      <c r="F16" s="341">
        <f t="shared" si="0"/>
        <v>0</v>
      </c>
      <c r="G16" s="344"/>
      <c r="I16" s="321"/>
      <c r="J16" s="345"/>
    </row>
    <row r="17" spans="1:10" s="337" customFormat="1">
      <c r="A17" s="331"/>
      <c r="B17" s="343" t="s">
        <v>1184</v>
      </c>
      <c r="C17" s="339" t="s">
        <v>1176</v>
      </c>
      <c r="D17" s="340">
        <v>17</v>
      </c>
      <c r="E17" s="341"/>
      <c r="F17" s="341">
        <f t="shared" si="0"/>
        <v>0</v>
      </c>
      <c r="G17" s="344"/>
      <c r="I17" s="321"/>
      <c r="J17" s="345"/>
    </row>
    <row r="18" spans="1:10" s="337" customFormat="1">
      <c r="A18" s="331"/>
      <c r="B18" s="343" t="s">
        <v>1185</v>
      </c>
      <c r="C18" s="339" t="s">
        <v>1176</v>
      </c>
      <c r="D18" s="340">
        <v>1</v>
      </c>
      <c r="E18" s="341"/>
      <c r="F18" s="341">
        <f t="shared" si="0"/>
        <v>0</v>
      </c>
      <c r="G18" s="344"/>
      <c r="I18" s="321"/>
      <c r="J18" s="345"/>
    </row>
    <row r="19" spans="1:10" s="337" customFormat="1">
      <c r="A19" s="331"/>
      <c r="B19" s="343" t="s">
        <v>1186</v>
      </c>
      <c r="C19" s="339" t="s">
        <v>1176</v>
      </c>
      <c r="D19" s="340">
        <v>1</v>
      </c>
      <c r="E19" s="341"/>
      <c r="F19" s="341">
        <f t="shared" si="0"/>
        <v>0</v>
      </c>
      <c r="G19" s="344"/>
      <c r="I19" s="321"/>
      <c r="J19" s="345"/>
    </row>
    <row r="20" spans="1:10" s="337" customFormat="1">
      <c r="A20" s="331"/>
      <c r="B20" s="343" t="s">
        <v>1187</v>
      </c>
      <c r="C20" s="339" t="s">
        <v>1176</v>
      </c>
      <c r="D20" s="340">
        <v>1</v>
      </c>
      <c r="E20" s="341"/>
      <c r="F20" s="341">
        <f t="shared" si="0"/>
        <v>0</v>
      </c>
      <c r="G20" s="344"/>
      <c r="I20" s="321"/>
      <c r="J20" s="345"/>
    </row>
    <row r="21" spans="1:10" s="337" customFormat="1" ht="27.75" customHeight="1">
      <c r="A21" s="331"/>
      <c r="B21" s="343" t="s">
        <v>1188</v>
      </c>
      <c r="C21" s="339" t="s">
        <v>1176</v>
      </c>
      <c r="D21" s="340">
        <v>7</v>
      </c>
      <c r="E21" s="341"/>
      <c r="F21" s="341">
        <f t="shared" si="0"/>
        <v>0</v>
      </c>
      <c r="G21" s="344" t="s">
        <v>1189</v>
      </c>
      <c r="I21" s="321"/>
      <c r="J21" s="345"/>
    </row>
    <row r="22" spans="1:10" s="337" customFormat="1">
      <c r="A22" s="331"/>
      <c r="B22" s="343" t="s">
        <v>1190</v>
      </c>
      <c r="C22" s="339" t="s">
        <v>1176</v>
      </c>
      <c r="D22" s="340">
        <f>SUM(D9:D17)-D23-D13</f>
        <v>84</v>
      </c>
      <c r="E22" s="341"/>
      <c r="F22" s="341">
        <f t="shared" si="0"/>
        <v>0</v>
      </c>
      <c r="G22" s="344"/>
      <c r="I22" s="321"/>
      <c r="J22" s="345"/>
    </row>
    <row r="23" spans="1:10" s="337" customFormat="1">
      <c r="A23" s="331"/>
      <c r="B23" s="343" t="s">
        <v>1191</v>
      </c>
      <c r="C23" s="339" t="s">
        <v>1176</v>
      </c>
      <c r="D23" s="340">
        <v>25</v>
      </c>
      <c r="E23" s="341"/>
      <c r="F23" s="341">
        <f t="shared" si="0"/>
        <v>0</v>
      </c>
      <c r="G23" s="344"/>
      <c r="I23" s="321"/>
      <c r="J23" s="345"/>
    </row>
    <row r="24" spans="1:10" s="337" customFormat="1">
      <c r="A24" s="331"/>
      <c r="B24" s="343" t="s">
        <v>1192</v>
      </c>
      <c r="C24" s="339" t="s">
        <v>1176</v>
      </c>
      <c r="D24" s="340">
        <v>22</v>
      </c>
      <c r="E24" s="341"/>
      <c r="F24" s="341">
        <f t="shared" si="0"/>
        <v>0</v>
      </c>
      <c r="G24" s="344"/>
      <c r="I24" s="321"/>
      <c r="J24" s="345"/>
    </row>
    <row r="25" spans="1:10" s="337" customFormat="1">
      <c r="A25" s="331"/>
      <c r="B25" s="343" t="s">
        <v>1193</v>
      </c>
      <c r="C25" s="339" t="s">
        <v>1176</v>
      </c>
      <c r="D25" s="340">
        <v>24</v>
      </c>
      <c r="E25" s="341"/>
      <c r="F25" s="341">
        <f t="shared" si="0"/>
        <v>0</v>
      </c>
      <c r="G25" s="344"/>
      <c r="I25" s="321"/>
      <c r="J25" s="345"/>
    </row>
    <row r="26" spans="1:10" s="337" customFormat="1">
      <c r="A26" s="331"/>
      <c r="B26" s="343" t="s">
        <v>1194</v>
      </c>
      <c r="C26" s="339" t="s">
        <v>1176</v>
      </c>
      <c r="D26" s="340">
        <v>1</v>
      </c>
      <c r="E26" s="341"/>
      <c r="F26" s="341">
        <f t="shared" si="0"/>
        <v>0</v>
      </c>
      <c r="G26" s="344"/>
      <c r="I26" s="321"/>
      <c r="J26" s="345"/>
    </row>
    <row r="27" spans="1:10" s="337" customFormat="1">
      <c r="A27" s="331"/>
      <c r="B27" s="343" t="s">
        <v>1195</v>
      </c>
      <c r="C27" s="339" t="s">
        <v>1176</v>
      </c>
      <c r="D27" s="340">
        <v>57</v>
      </c>
      <c r="E27" s="341"/>
      <c r="F27" s="341">
        <f t="shared" si="0"/>
        <v>0</v>
      </c>
      <c r="G27" s="344"/>
      <c r="I27" s="321"/>
      <c r="J27" s="345"/>
    </row>
    <row r="28" spans="1:10" s="337" customFormat="1">
      <c r="A28" s="331"/>
      <c r="B28" s="346" t="s">
        <v>1196</v>
      </c>
      <c r="C28" s="347" t="s">
        <v>1176</v>
      </c>
      <c r="D28" s="340">
        <v>3</v>
      </c>
      <c r="E28" s="341"/>
      <c r="F28" s="341">
        <f t="shared" si="0"/>
        <v>0</v>
      </c>
      <c r="G28" s="344"/>
      <c r="I28" s="321"/>
      <c r="J28" s="345"/>
    </row>
    <row r="29" spans="1:10" s="337" customFormat="1">
      <c r="A29" s="331"/>
      <c r="B29" s="343" t="s">
        <v>1197</v>
      </c>
      <c r="C29" s="339" t="s">
        <v>1176</v>
      </c>
      <c r="D29" s="340">
        <v>12</v>
      </c>
      <c r="E29" s="341"/>
      <c r="F29" s="341">
        <f t="shared" si="0"/>
        <v>0</v>
      </c>
      <c r="G29" s="344"/>
      <c r="I29" s="321"/>
      <c r="J29" s="345"/>
    </row>
    <row r="30" spans="1:10" s="337" customFormat="1">
      <c r="A30" s="331"/>
      <c r="B30" s="343" t="s">
        <v>1198</v>
      </c>
      <c r="C30" s="339" t="s">
        <v>1176</v>
      </c>
      <c r="D30" s="340">
        <v>300</v>
      </c>
      <c r="E30" s="341"/>
      <c r="F30" s="341">
        <f t="shared" si="0"/>
        <v>0</v>
      </c>
      <c r="G30" s="344"/>
      <c r="I30" s="321"/>
      <c r="J30" s="345"/>
    </row>
    <row r="31" spans="1:10" s="337" customFormat="1">
      <c r="A31" s="331"/>
      <c r="B31" s="348" t="s">
        <v>1199</v>
      </c>
      <c r="C31" s="339" t="s">
        <v>1176</v>
      </c>
      <c r="D31" s="340">
        <v>180</v>
      </c>
      <c r="E31" s="341"/>
      <c r="F31" s="341">
        <f t="shared" si="0"/>
        <v>0</v>
      </c>
      <c r="G31" s="342"/>
      <c r="I31" s="321"/>
      <c r="J31" s="345"/>
    </row>
    <row r="32" spans="1:10" s="337" customFormat="1" ht="15">
      <c r="A32" s="331"/>
      <c r="B32" s="349" t="s">
        <v>1200</v>
      </c>
      <c r="C32" s="350"/>
      <c r="D32" s="340"/>
      <c r="E32" s="341"/>
      <c r="F32" s="341"/>
      <c r="G32" s="342"/>
      <c r="I32" s="321"/>
    </row>
    <row r="33" spans="1:10" s="353" customFormat="1">
      <c r="A33" s="351"/>
      <c r="B33" s="346" t="s">
        <v>1201</v>
      </c>
      <c r="C33" s="352" t="s">
        <v>163</v>
      </c>
      <c r="D33" s="340">
        <v>180</v>
      </c>
      <c r="E33" s="341"/>
      <c r="F33" s="341">
        <f t="shared" ref="F33:F48" si="1">D33*E33</f>
        <v>0</v>
      </c>
      <c r="G33" s="344"/>
      <c r="H33" s="337"/>
      <c r="I33" s="321"/>
      <c r="J33" s="345"/>
    </row>
    <row r="34" spans="1:10" s="353" customFormat="1">
      <c r="A34" s="351"/>
      <c r="B34" s="346" t="s">
        <v>1202</v>
      </c>
      <c r="C34" s="352" t="s">
        <v>163</v>
      </c>
      <c r="D34" s="340">
        <v>168</v>
      </c>
      <c r="E34" s="341"/>
      <c r="F34" s="341">
        <f t="shared" si="1"/>
        <v>0</v>
      </c>
      <c r="G34" s="344"/>
      <c r="H34" s="337"/>
      <c r="I34" s="321"/>
      <c r="J34" s="345"/>
    </row>
    <row r="35" spans="1:10" s="353" customFormat="1">
      <c r="A35" s="351"/>
      <c r="B35" s="346" t="s">
        <v>1203</v>
      </c>
      <c r="C35" s="352" t="s">
        <v>163</v>
      </c>
      <c r="D35" s="340">
        <v>2</v>
      </c>
      <c r="E35" s="341"/>
      <c r="F35" s="341">
        <f t="shared" si="1"/>
        <v>0</v>
      </c>
      <c r="G35" s="344"/>
      <c r="H35" s="337"/>
      <c r="I35" s="321"/>
      <c r="J35" s="345"/>
    </row>
    <row r="36" spans="1:10" s="353" customFormat="1">
      <c r="A36" s="351"/>
      <c r="B36" s="346" t="s">
        <v>1204</v>
      </c>
      <c r="C36" s="352" t="s">
        <v>163</v>
      </c>
      <c r="D36" s="340">
        <v>40</v>
      </c>
      <c r="E36" s="341"/>
      <c r="F36" s="341">
        <f t="shared" si="1"/>
        <v>0</v>
      </c>
      <c r="G36" s="344"/>
      <c r="H36" s="337"/>
      <c r="I36" s="321"/>
      <c r="J36" s="345"/>
    </row>
    <row r="37" spans="1:10" s="353" customFormat="1">
      <c r="A37" s="351"/>
      <c r="B37" s="346" t="s">
        <v>1205</v>
      </c>
      <c r="C37" s="352" t="s">
        <v>163</v>
      </c>
      <c r="D37" s="340">
        <v>20</v>
      </c>
      <c r="E37" s="341"/>
      <c r="F37" s="341">
        <f t="shared" si="1"/>
        <v>0</v>
      </c>
      <c r="G37" s="344"/>
      <c r="H37" s="337"/>
      <c r="I37" s="321"/>
      <c r="J37" s="345"/>
    </row>
    <row r="38" spans="1:10" s="353" customFormat="1" ht="14.25">
      <c r="A38" s="351"/>
      <c r="B38" s="346" t="s">
        <v>1206</v>
      </c>
      <c r="C38" s="352" t="s">
        <v>163</v>
      </c>
      <c r="D38" s="340">
        <v>30</v>
      </c>
      <c r="E38" s="341"/>
      <c r="F38" s="341">
        <f t="shared" si="1"/>
        <v>0</v>
      </c>
      <c r="G38" s="344"/>
      <c r="H38" s="337"/>
      <c r="I38" s="321"/>
      <c r="J38" s="345"/>
    </row>
    <row r="39" spans="1:10" s="353" customFormat="1" ht="14.25">
      <c r="A39" s="351"/>
      <c r="B39" s="346" t="s">
        <v>1207</v>
      </c>
      <c r="C39" s="352" t="s">
        <v>163</v>
      </c>
      <c r="D39" s="340">
        <v>740</v>
      </c>
      <c r="E39" s="341"/>
      <c r="F39" s="341">
        <f t="shared" si="1"/>
        <v>0</v>
      </c>
      <c r="G39" s="344"/>
      <c r="H39" s="337"/>
      <c r="I39" s="321"/>
      <c r="J39" s="345"/>
    </row>
    <row r="40" spans="1:10" s="353" customFormat="1" ht="14.25">
      <c r="A40" s="351"/>
      <c r="B40" s="346" t="s">
        <v>1208</v>
      </c>
      <c r="C40" s="352" t="s">
        <v>163</v>
      </c>
      <c r="D40" s="340">
        <v>90</v>
      </c>
      <c r="E40" s="341"/>
      <c r="F40" s="341">
        <f t="shared" si="1"/>
        <v>0</v>
      </c>
      <c r="G40" s="344"/>
      <c r="H40" s="337"/>
      <c r="I40" s="321"/>
      <c r="J40" s="345"/>
    </row>
    <row r="41" spans="1:10" s="353" customFormat="1">
      <c r="A41" s="351"/>
      <c r="B41" s="346" t="s">
        <v>1209</v>
      </c>
      <c r="C41" s="352" t="s">
        <v>163</v>
      </c>
      <c r="D41" s="340">
        <v>2</v>
      </c>
      <c r="E41" s="341"/>
      <c r="F41" s="341">
        <f t="shared" si="1"/>
        <v>0</v>
      </c>
      <c r="G41" s="344"/>
      <c r="H41" s="337"/>
      <c r="I41" s="321"/>
      <c r="J41" s="345"/>
    </row>
    <row r="42" spans="1:10" s="353" customFormat="1" ht="14.25">
      <c r="A42" s="351"/>
      <c r="B42" s="346" t="s">
        <v>1210</v>
      </c>
      <c r="C42" s="352" t="s">
        <v>163</v>
      </c>
      <c r="D42" s="340">
        <v>280</v>
      </c>
      <c r="E42" s="341"/>
      <c r="F42" s="341">
        <f t="shared" si="1"/>
        <v>0</v>
      </c>
      <c r="G42" s="344"/>
      <c r="H42" s="337"/>
      <c r="I42" s="321"/>
      <c r="J42" s="345"/>
    </row>
    <row r="43" spans="1:10" s="353" customFormat="1">
      <c r="A43" s="351"/>
      <c r="B43" s="346" t="s">
        <v>1211</v>
      </c>
      <c r="C43" s="352" t="s">
        <v>163</v>
      </c>
      <c r="D43" s="340">
        <v>52</v>
      </c>
      <c r="E43" s="341"/>
      <c r="F43" s="341">
        <f t="shared" si="1"/>
        <v>0</v>
      </c>
      <c r="G43" s="344"/>
      <c r="H43" s="337"/>
      <c r="I43" s="321"/>
      <c r="J43" s="345"/>
    </row>
    <row r="44" spans="1:10" s="353" customFormat="1">
      <c r="A44" s="351"/>
      <c r="B44" s="346" t="s">
        <v>1212</v>
      </c>
      <c r="C44" s="352" t="s">
        <v>163</v>
      </c>
      <c r="D44" s="340">
        <v>80</v>
      </c>
      <c r="E44" s="341"/>
      <c r="F44" s="341">
        <f t="shared" si="1"/>
        <v>0</v>
      </c>
      <c r="G44" s="344"/>
      <c r="H44" s="337"/>
      <c r="I44" s="321"/>
      <c r="J44" s="345"/>
    </row>
    <row r="45" spans="1:10" s="353" customFormat="1">
      <c r="A45" s="351"/>
      <c r="B45" s="346" t="s">
        <v>1213</v>
      </c>
      <c r="C45" s="352" t="s">
        <v>163</v>
      </c>
      <c r="D45" s="340">
        <v>30</v>
      </c>
      <c r="E45" s="341"/>
      <c r="F45" s="341">
        <f t="shared" si="1"/>
        <v>0</v>
      </c>
      <c r="G45" s="344"/>
      <c r="H45" s="337"/>
      <c r="I45" s="321"/>
      <c r="J45" s="345"/>
    </row>
    <row r="46" spans="1:10" s="353" customFormat="1">
      <c r="A46" s="351"/>
      <c r="B46" s="346" t="s">
        <v>1214</v>
      </c>
      <c r="C46" s="352" t="s">
        <v>163</v>
      </c>
      <c r="D46" s="340">
        <v>45</v>
      </c>
      <c r="E46" s="341"/>
      <c r="F46" s="341">
        <f t="shared" si="1"/>
        <v>0</v>
      </c>
      <c r="G46" s="344"/>
      <c r="H46" s="337"/>
      <c r="I46" s="321"/>
      <c r="J46" s="345"/>
    </row>
    <row r="47" spans="1:10" s="353" customFormat="1" ht="23.25" customHeight="1">
      <c r="A47" s="351"/>
      <c r="B47" s="346" t="s">
        <v>1215</v>
      </c>
      <c r="C47" s="352" t="s">
        <v>163</v>
      </c>
      <c r="D47" s="340">
        <v>280</v>
      </c>
      <c r="E47" s="341"/>
      <c r="F47" s="341">
        <f t="shared" si="1"/>
        <v>0</v>
      </c>
      <c r="G47" s="344" t="s">
        <v>1189</v>
      </c>
      <c r="H47" s="337"/>
      <c r="I47" s="321"/>
      <c r="J47" s="345"/>
    </row>
    <row r="48" spans="1:10" s="355" customFormat="1">
      <c r="A48" s="351"/>
      <c r="B48" s="346" t="s">
        <v>1216</v>
      </c>
      <c r="C48" s="352" t="s">
        <v>1217</v>
      </c>
      <c r="D48" s="340">
        <v>1</v>
      </c>
      <c r="E48" s="341"/>
      <c r="F48" s="341">
        <f t="shared" si="1"/>
        <v>0</v>
      </c>
      <c r="G48" s="354"/>
      <c r="I48" s="321"/>
    </row>
    <row r="49" spans="1:10" s="337" customFormat="1" ht="15">
      <c r="A49" s="331"/>
      <c r="B49" s="349" t="s">
        <v>1218</v>
      </c>
      <c r="C49" s="350"/>
      <c r="D49" s="340"/>
      <c r="E49" s="341"/>
      <c r="F49" s="341"/>
      <c r="G49" s="344" t="s">
        <v>1219</v>
      </c>
      <c r="I49" s="321"/>
    </row>
    <row r="50" spans="1:10" s="337" customFormat="1">
      <c r="A50" s="331"/>
      <c r="B50" s="346" t="s">
        <v>1220</v>
      </c>
      <c r="C50" s="339" t="s">
        <v>1176</v>
      </c>
      <c r="D50" s="340">
        <v>8</v>
      </c>
      <c r="E50" s="341"/>
      <c r="F50" s="341">
        <f t="shared" ref="F50:F58" si="2">D50*E50</f>
        <v>0</v>
      </c>
      <c r="G50" s="344" t="s">
        <v>1221</v>
      </c>
      <c r="I50" s="321"/>
    </row>
    <row r="51" spans="1:10" s="337" customFormat="1">
      <c r="A51" s="331"/>
      <c r="B51" s="346" t="s">
        <v>1222</v>
      </c>
      <c r="C51" s="350" t="s">
        <v>1176</v>
      </c>
      <c r="D51" s="340">
        <v>4</v>
      </c>
      <c r="E51" s="341"/>
      <c r="F51" s="341">
        <f t="shared" si="2"/>
        <v>0</v>
      </c>
      <c r="G51" s="344"/>
      <c r="I51" s="321"/>
    </row>
    <row r="52" spans="1:10" s="337" customFormat="1">
      <c r="A52" s="331"/>
      <c r="B52" s="346" t="s">
        <v>1223</v>
      </c>
      <c r="C52" s="350" t="s">
        <v>1176</v>
      </c>
      <c r="D52" s="340">
        <v>2</v>
      </c>
      <c r="E52" s="341"/>
      <c r="F52" s="341">
        <f t="shared" si="2"/>
        <v>0</v>
      </c>
      <c r="G52" s="344"/>
      <c r="I52" s="321"/>
    </row>
    <row r="53" spans="1:10" s="337" customFormat="1">
      <c r="A53" s="331"/>
      <c r="B53" s="346" t="s">
        <v>1224</v>
      </c>
      <c r="C53" s="350" t="s">
        <v>1176</v>
      </c>
      <c r="D53" s="340">
        <v>4</v>
      </c>
      <c r="E53" s="341"/>
      <c r="F53" s="341">
        <f t="shared" si="2"/>
        <v>0</v>
      </c>
      <c r="G53" s="344"/>
      <c r="I53" s="321"/>
    </row>
    <row r="54" spans="1:10" s="337" customFormat="1">
      <c r="A54" s="331"/>
      <c r="B54" s="346" t="s">
        <v>1225</v>
      </c>
      <c r="C54" s="350" t="s">
        <v>1176</v>
      </c>
      <c r="D54" s="340">
        <v>3</v>
      </c>
      <c r="E54" s="341"/>
      <c r="F54" s="341">
        <f t="shared" si="2"/>
        <v>0</v>
      </c>
      <c r="G54" s="344"/>
      <c r="I54" s="321"/>
    </row>
    <row r="55" spans="1:10" s="337" customFormat="1">
      <c r="A55" s="331"/>
      <c r="B55" s="346" t="s">
        <v>1226</v>
      </c>
      <c r="C55" s="350" t="s">
        <v>1176</v>
      </c>
      <c r="D55" s="340">
        <v>4</v>
      </c>
      <c r="E55" s="341"/>
      <c r="F55" s="341">
        <f t="shared" si="2"/>
        <v>0</v>
      </c>
      <c r="G55" s="344"/>
      <c r="I55" s="321"/>
    </row>
    <row r="56" spans="1:10" s="337" customFormat="1">
      <c r="A56" s="331"/>
      <c r="B56" s="346" t="s">
        <v>1227</v>
      </c>
      <c r="C56" s="350" t="s">
        <v>1176</v>
      </c>
      <c r="D56" s="340">
        <v>2</v>
      </c>
      <c r="E56" s="341"/>
      <c r="F56" s="341">
        <f t="shared" si="2"/>
        <v>0</v>
      </c>
      <c r="G56" s="344" t="s">
        <v>1228</v>
      </c>
      <c r="I56" s="321"/>
    </row>
    <row r="57" spans="1:10" s="337" customFormat="1">
      <c r="A57" s="331"/>
      <c r="B57" s="346" t="s">
        <v>1229</v>
      </c>
      <c r="C57" s="350" t="s">
        <v>1176</v>
      </c>
      <c r="D57" s="340">
        <v>15</v>
      </c>
      <c r="E57" s="341"/>
      <c r="F57" s="341">
        <f t="shared" si="2"/>
        <v>0</v>
      </c>
      <c r="G57" s="344" t="s">
        <v>1228</v>
      </c>
      <c r="I57" s="321"/>
    </row>
    <row r="58" spans="1:10" s="337" customFormat="1">
      <c r="A58" s="331"/>
      <c r="B58" s="346" t="s">
        <v>1230</v>
      </c>
      <c r="C58" s="350" t="s">
        <v>1176</v>
      </c>
      <c r="D58" s="340">
        <v>2</v>
      </c>
      <c r="E58" s="341"/>
      <c r="F58" s="341">
        <f t="shared" si="2"/>
        <v>0</v>
      </c>
      <c r="G58" s="344" t="s">
        <v>1228</v>
      </c>
      <c r="I58" s="321"/>
    </row>
    <row r="59" spans="1:10" s="337" customFormat="1" ht="15">
      <c r="A59" s="331"/>
      <c r="B59" s="349" t="s">
        <v>1231</v>
      </c>
      <c r="C59" s="350"/>
      <c r="D59" s="340"/>
      <c r="E59" s="341"/>
      <c r="F59" s="341"/>
      <c r="G59" s="342"/>
      <c r="I59" s="321"/>
    </row>
    <row r="60" spans="1:10" s="337" customFormat="1">
      <c r="A60" s="331"/>
      <c r="B60" s="346" t="s">
        <v>1232</v>
      </c>
      <c r="C60" s="352" t="s">
        <v>1176</v>
      </c>
      <c r="D60" s="340">
        <v>1</v>
      </c>
      <c r="E60" s="341"/>
      <c r="F60" s="341">
        <f>D60*E60</f>
        <v>0</v>
      </c>
      <c r="G60" s="342"/>
      <c r="I60" s="321"/>
    </row>
    <row r="61" spans="1:10" s="337" customFormat="1" ht="15">
      <c r="A61" s="331"/>
      <c r="B61" s="349" t="s">
        <v>1233</v>
      </c>
      <c r="C61" s="350"/>
      <c r="D61" s="340"/>
      <c r="E61" s="341"/>
      <c r="F61" s="341"/>
      <c r="G61" s="342"/>
      <c r="I61" s="321"/>
    </row>
    <row r="62" spans="1:10" s="353" customFormat="1">
      <c r="A62" s="351"/>
      <c r="B62" s="356" t="s">
        <v>1234</v>
      </c>
      <c r="C62" s="352"/>
      <c r="D62" s="340"/>
      <c r="E62" s="341"/>
      <c r="F62" s="341"/>
      <c r="G62" s="354"/>
      <c r="I62" s="321"/>
    </row>
    <row r="63" spans="1:10" s="353" customFormat="1">
      <c r="A63" s="351"/>
      <c r="B63" s="346" t="s">
        <v>1235</v>
      </c>
      <c r="C63" s="352" t="s">
        <v>319</v>
      </c>
      <c r="D63" s="340">
        <v>1</v>
      </c>
      <c r="E63" s="341"/>
      <c r="F63" s="341">
        <f t="shared" ref="F63:F67" si="3">D63*E63</f>
        <v>0</v>
      </c>
      <c r="G63" s="344"/>
      <c r="I63" s="321"/>
      <c r="J63" s="345"/>
    </row>
    <row r="64" spans="1:10" s="353" customFormat="1">
      <c r="A64" s="351"/>
      <c r="B64" s="346" t="s">
        <v>1236</v>
      </c>
      <c r="C64" s="352" t="s">
        <v>319</v>
      </c>
      <c r="D64" s="340">
        <v>1</v>
      </c>
      <c r="E64" s="341"/>
      <c r="F64" s="341">
        <f t="shared" si="3"/>
        <v>0</v>
      </c>
      <c r="G64" s="344"/>
      <c r="I64" s="321"/>
      <c r="J64" s="345"/>
    </row>
    <row r="65" spans="1:10" s="353" customFormat="1">
      <c r="A65" s="351"/>
      <c r="B65" s="346" t="s">
        <v>1237</v>
      </c>
      <c r="C65" s="352" t="s">
        <v>319</v>
      </c>
      <c r="D65" s="340">
        <v>1</v>
      </c>
      <c r="E65" s="341"/>
      <c r="F65" s="341">
        <f t="shared" si="3"/>
        <v>0</v>
      </c>
      <c r="G65" s="344"/>
      <c r="I65" s="321"/>
      <c r="J65" s="345"/>
    </row>
    <row r="66" spans="1:10" s="353" customFormat="1">
      <c r="A66" s="351"/>
      <c r="B66" s="346" t="s">
        <v>1238</v>
      </c>
      <c r="C66" s="352" t="s">
        <v>498</v>
      </c>
      <c r="D66" s="340">
        <v>12</v>
      </c>
      <c r="E66" s="341"/>
      <c r="F66" s="341">
        <f t="shared" si="3"/>
        <v>0</v>
      </c>
      <c r="G66" s="344"/>
      <c r="I66" s="321"/>
      <c r="J66" s="345"/>
    </row>
    <row r="67" spans="1:10" s="353" customFormat="1">
      <c r="A67" s="351"/>
      <c r="B67" s="346" t="s">
        <v>1239</v>
      </c>
      <c r="C67" s="352" t="s">
        <v>319</v>
      </c>
      <c r="D67" s="340">
        <v>1</v>
      </c>
      <c r="E67" s="341"/>
      <c r="F67" s="341">
        <f t="shared" si="3"/>
        <v>0</v>
      </c>
      <c r="G67" s="357"/>
      <c r="I67" s="321"/>
    </row>
    <row r="69" spans="1:10" ht="15.75">
      <c r="B69" s="358" t="s">
        <v>1240</v>
      </c>
      <c r="F69" s="360">
        <f>SUM(F9:F67)</f>
        <v>0</v>
      </c>
    </row>
  </sheetData>
  <mergeCells count="4">
    <mergeCell ref="C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view="pageBreakPreview" zoomScaleNormal="100" zoomScaleSheetLayoutView="100" workbookViewId="0">
      <pane ySplit="1" topLeftCell="A2" activePane="bottomLeft" state="frozen"/>
      <selection pane="bottomLeft" activeCell="F105" sqref="F1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85</v>
      </c>
      <c r="G1" s="502" t="s">
        <v>86</v>
      </c>
      <c r="H1" s="502"/>
      <c r="I1" s="103"/>
      <c r="J1" s="102" t="s">
        <v>87</v>
      </c>
      <c r="K1" s="101" t="s">
        <v>88</v>
      </c>
      <c r="L1" s="102" t="s">
        <v>89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89" t="s">
        <v>8</v>
      </c>
      <c r="M2" s="490"/>
      <c r="N2" s="490"/>
      <c r="O2" s="490"/>
      <c r="P2" s="490"/>
      <c r="Q2" s="490"/>
      <c r="R2" s="490"/>
      <c r="S2" s="490"/>
      <c r="T2" s="490"/>
      <c r="U2" s="490"/>
      <c r="V2" s="490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5"/>
      <c r="J6" s="29"/>
      <c r="K6" s="31"/>
    </row>
    <row r="7" spans="1:70" ht="22.5" customHeight="1">
      <c r="B7" s="28"/>
      <c r="C7" s="29"/>
      <c r="D7" s="29"/>
      <c r="E7" s="532" t="str">
        <f>'Rekapitulace stavby'!K6</f>
        <v>Stavební úpravy vzorové patro budovy A - krátká chodba</v>
      </c>
      <c r="F7" s="533"/>
      <c r="G7" s="533"/>
      <c r="H7" s="533"/>
      <c r="I7" s="105"/>
      <c r="J7" s="29"/>
      <c r="K7" s="31"/>
    </row>
    <row r="8" spans="1:70" s="1" customFormat="1" ht="15">
      <c r="B8" s="42"/>
      <c r="C8" s="43"/>
      <c r="D8" s="37" t="s">
        <v>948</v>
      </c>
      <c r="E8" s="43"/>
      <c r="F8" s="43"/>
      <c r="G8" s="43"/>
      <c r="H8" s="43"/>
      <c r="I8" s="106"/>
      <c r="J8" s="43"/>
      <c r="K8" s="46"/>
    </row>
    <row r="9" spans="1:70" s="1" customFormat="1" ht="36.950000000000003" customHeight="1">
      <c r="B9" s="42"/>
      <c r="C9" s="43"/>
      <c r="D9" s="43"/>
      <c r="E9" s="503" t="s">
        <v>949</v>
      </c>
      <c r="F9" s="504"/>
      <c r="G9" s="504"/>
      <c r="H9" s="504"/>
      <c r="I9" s="106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6"/>
      <c r="J10" s="43"/>
      <c r="K10" s="46"/>
    </row>
    <row r="11" spans="1:70" s="1" customFormat="1" ht="14.45" customHeight="1">
      <c r="B11" s="42"/>
      <c r="C11" s="43"/>
      <c r="D11" s="37" t="s">
        <v>21</v>
      </c>
      <c r="E11" s="43"/>
      <c r="F11" s="35" t="s">
        <v>22</v>
      </c>
      <c r="G11" s="43"/>
      <c r="H11" s="43"/>
      <c r="I11" s="107" t="s">
        <v>23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07" t="s">
        <v>26</v>
      </c>
      <c r="J12" s="108" t="str">
        <f>'Rekapitulace stavby'!AN8</f>
        <v>28.2.2017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6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07" t="s">
        <v>31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25</v>
      </c>
      <c r="F15" s="43"/>
      <c r="G15" s="43"/>
      <c r="H15" s="43"/>
      <c r="I15" s="107" t="s">
        <v>32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6"/>
      <c r="J16" s="43"/>
      <c r="K16" s="46"/>
    </row>
    <row r="17" spans="2:11" s="1" customFormat="1" ht="14.45" customHeight="1">
      <c r="B17" s="42"/>
      <c r="C17" s="43"/>
      <c r="D17" s="37" t="s">
        <v>33</v>
      </c>
      <c r="E17" s="43"/>
      <c r="F17" s="43"/>
      <c r="G17" s="43"/>
      <c r="H17" s="43"/>
      <c r="I17" s="107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07" t="s">
        <v>32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6"/>
      <c r="J19" s="43"/>
      <c r="K19" s="46"/>
    </row>
    <row r="20" spans="2:11" s="1" customFormat="1" ht="14.45" customHeight="1">
      <c r="B20" s="42"/>
      <c r="C20" s="43"/>
      <c r="D20" s="37" t="s">
        <v>35</v>
      </c>
      <c r="E20" s="43"/>
      <c r="F20" s="43"/>
      <c r="G20" s="43"/>
      <c r="H20" s="43"/>
      <c r="I20" s="107" t="s">
        <v>31</v>
      </c>
      <c r="J20" s="35" t="s">
        <v>36</v>
      </c>
      <c r="K20" s="46"/>
    </row>
    <row r="21" spans="2:11" s="1" customFormat="1" ht="18" customHeight="1">
      <c r="B21" s="42"/>
      <c r="C21" s="43"/>
      <c r="D21" s="43"/>
      <c r="E21" s="35" t="s">
        <v>37</v>
      </c>
      <c r="F21" s="43"/>
      <c r="G21" s="43"/>
      <c r="H21" s="43"/>
      <c r="I21" s="107" t="s">
        <v>32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6"/>
      <c r="J22" s="43"/>
      <c r="K22" s="46"/>
    </row>
    <row r="23" spans="2:11" s="1" customFormat="1" ht="14.45" customHeight="1">
      <c r="B23" s="42"/>
      <c r="C23" s="43"/>
      <c r="D23" s="37" t="s">
        <v>39</v>
      </c>
      <c r="E23" s="43"/>
      <c r="F23" s="43"/>
      <c r="G23" s="43"/>
      <c r="H23" s="43"/>
      <c r="I23" s="106"/>
      <c r="J23" s="43"/>
      <c r="K23" s="46"/>
    </row>
    <row r="24" spans="2:11" s="6" customFormat="1" ht="22.5" customHeight="1">
      <c r="B24" s="109"/>
      <c r="C24" s="110"/>
      <c r="D24" s="110"/>
      <c r="E24" s="472" t="s">
        <v>5</v>
      </c>
      <c r="F24" s="472"/>
      <c r="G24" s="472"/>
      <c r="H24" s="472"/>
      <c r="I24" s="111"/>
      <c r="J24" s="110"/>
      <c r="K24" s="112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6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3"/>
      <c r="J26" s="69"/>
      <c r="K26" s="114"/>
    </row>
    <row r="27" spans="2:11" s="1" customFormat="1" ht="25.35" customHeight="1">
      <c r="B27" s="42"/>
      <c r="C27" s="43"/>
      <c r="D27" s="115" t="s">
        <v>40</v>
      </c>
      <c r="E27" s="43"/>
      <c r="F27" s="43"/>
      <c r="G27" s="43"/>
      <c r="H27" s="43"/>
      <c r="I27" s="106"/>
      <c r="J27" s="116">
        <f>ROUND(J81,2)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3"/>
      <c r="J28" s="69"/>
      <c r="K28" s="114"/>
    </row>
    <row r="29" spans="2:11" s="1" customFormat="1" ht="14.45" customHeight="1">
      <c r="B29" s="42"/>
      <c r="C29" s="43"/>
      <c r="D29" s="43"/>
      <c r="E29" s="43"/>
      <c r="F29" s="47" t="s">
        <v>42</v>
      </c>
      <c r="G29" s="43"/>
      <c r="H29" s="43"/>
      <c r="I29" s="117" t="s">
        <v>41</v>
      </c>
      <c r="J29" s="47" t="s">
        <v>43</v>
      </c>
      <c r="K29" s="46"/>
    </row>
    <row r="30" spans="2:11" s="1" customFormat="1" ht="14.45" customHeight="1">
      <c r="B30" s="42"/>
      <c r="C30" s="43"/>
      <c r="D30" s="50" t="s">
        <v>44</v>
      </c>
      <c r="E30" s="50" t="s">
        <v>45</v>
      </c>
      <c r="F30" s="118">
        <f>ROUND(SUM(BE81:BE91), 2)</f>
        <v>0</v>
      </c>
      <c r="G30" s="43"/>
      <c r="H30" s="43"/>
      <c r="I30" s="119">
        <v>0.21</v>
      </c>
      <c r="J30" s="118">
        <f>ROUND(ROUND((SUM(BE81:BE91)),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46</v>
      </c>
      <c r="F31" s="118">
        <f>ROUND(SUM(BF81:BF91), 2)</f>
        <v>0</v>
      </c>
      <c r="G31" s="43"/>
      <c r="H31" s="43"/>
      <c r="I31" s="119">
        <v>0.15</v>
      </c>
      <c r="J31" s="118">
        <f>ROUND(ROUND((SUM(BF81:BF91)),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47</v>
      </c>
      <c r="F32" s="118">
        <f>ROUND(SUM(BG81:BG91), 2)</f>
        <v>0</v>
      </c>
      <c r="G32" s="43"/>
      <c r="H32" s="43"/>
      <c r="I32" s="119">
        <v>0.21</v>
      </c>
      <c r="J32" s="118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48</v>
      </c>
      <c r="F33" s="118">
        <f>ROUND(SUM(BH81:BH91), 2)</f>
        <v>0</v>
      </c>
      <c r="G33" s="43"/>
      <c r="H33" s="43"/>
      <c r="I33" s="119">
        <v>0.15</v>
      </c>
      <c r="J33" s="118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49</v>
      </c>
      <c r="F34" s="118">
        <f>ROUND(SUM(BI81:BI91), 2)</f>
        <v>0</v>
      </c>
      <c r="G34" s="43"/>
      <c r="H34" s="43"/>
      <c r="I34" s="119">
        <v>0</v>
      </c>
      <c r="J34" s="118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6"/>
      <c r="J35" s="43"/>
      <c r="K35" s="46"/>
    </row>
    <row r="36" spans="2:11" s="1" customFormat="1" ht="25.35" customHeight="1">
      <c r="B36" s="42"/>
      <c r="C36" s="120"/>
      <c r="D36" s="121" t="s">
        <v>50</v>
      </c>
      <c r="E36" s="72"/>
      <c r="F36" s="72"/>
      <c r="G36" s="122" t="s">
        <v>51</v>
      </c>
      <c r="H36" s="123" t="s">
        <v>52</v>
      </c>
      <c r="I36" s="124"/>
      <c r="J36" s="125">
        <f>SUM(J27:J34)</f>
        <v>0</v>
      </c>
      <c r="K36" s="126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7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8"/>
      <c r="J41" s="61"/>
      <c r="K41" s="129"/>
    </row>
    <row r="42" spans="2:11" s="1" customFormat="1" ht="36.950000000000003" customHeight="1">
      <c r="B42" s="42"/>
      <c r="C42" s="30" t="s">
        <v>91</v>
      </c>
      <c r="D42" s="43"/>
      <c r="E42" s="43"/>
      <c r="F42" s="43"/>
      <c r="G42" s="43"/>
      <c r="H42" s="43"/>
      <c r="I42" s="106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6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6"/>
      <c r="J44" s="43"/>
      <c r="K44" s="46"/>
    </row>
    <row r="45" spans="2:11" s="1" customFormat="1" ht="22.5" customHeight="1">
      <c r="B45" s="42"/>
      <c r="C45" s="43"/>
      <c r="D45" s="43"/>
      <c r="E45" s="532" t="str">
        <f>E7</f>
        <v>Stavební úpravy vzorové patro budovy A - krátká chodba</v>
      </c>
      <c r="F45" s="533"/>
      <c r="G45" s="533"/>
      <c r="H45" s="533"/>
      <c r="I45" s="106"/>
      <c r="J45" s="43"/>
      <c r="K45" s="46"/>
    </row>
    <row r="46" spans="2:11" s="1" customFormat="1" ht="14.45" customHeight="1">
      <c r="B46" s="42"/>
      <c r="C46" s="37" t="s">
        <v>948</v>
      </c>
      <c r="D46" s="43"/>
      <c r="E46" s="43"/>
      <c r="F46" s="43"/>
      <c r="G46" s="43"/>
      <c r="H46" s="43"/>
      <c r="I46" s="106"/>
      <c r="J46" s="43"/>
      <c r="K46" s="46"/>
    </row>
    <row r="47" spans="2:11" s="1" customFormat="1" ht="23.25" customHeight="1">
      <c r="B47" s="42"/>
      <c r="C47" s="43"/>
      <c r="D47" s="43"/>
      <c r="E47" s="503" t="str">
        <f>E9</f>
        <v>VRN - Vedlejší rozpočtové náklady</v>
      </c>
      <c r="F47" s="504"/>
      <c r="G47" s="504"/>
      <c r="H47" s="504"/>
      <c r="I47" s="106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6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Vazební věznice Praha-Ruzyně</v>
      </c>
      <c r="G49" s="43"/>
      <c r="H49" s="43"/>
      <c r="I49" s="107" t="s">
        <v>26</v>
      </c>
      <c r="J49" s="108" t="str">
        <f>IF(J12="","",J12)</f>
        <v>28.2.2017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6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Vazební věznice Praha-Ruzyně</v>
      </c>
      <c r="G51" s="43"/>
      <c r="H51" s="43"/>
      <c r="I51" s="107" t="s">
        <v>35</v>
      </c>
      <c r="J51" s="35" t="str">
        <f>E21</f>
        <v>INPROSAN s.r.o.,nám. Před Bateriemi 1059/7,Praha 6</v>
      </c>
      <c r="K51" s="46"/>
    </row>
    <row r="52" spans="2:47" s="1" customFormat="1" ht="14.45" customHeight="1">
      <c r="B52" s="42"/>
      <c r="C52" s="37" t="s">
        <v>33</v>
      </c>
      <c r="D52" s="43"/>
      <c r="E52" s="43"/>
      <c r="F52" s="35" t="str">
        <f>IF(E18="","",E18)</f>
        <v/>
      </c>
      <c r="G52" s="43"/>
      <c r="H52" s="43"/>
      <c r="I52" s="106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6"/>
      <c r="J53" s="43"/>
      <c r="K53" s="46"/>
    </row>
    <row r="54" spans="2:47" s="1" customFormat="1" ht="29.25" customHeight="1">
      <c r="B54" s="42"/>
      <c r="C54" s="130" t="s">
        <v>92</v>
      </c>
      <c r="D54" s="120"/>
      <c r="E54" s="120"/>
      <c r="F54" s="120"/>
      <c r="G54" s="120"/>
      <c r="H54" s="120"/>
      <c r="I54" s="131"/>
      <c r="J54" s="132" t="s">
        <v>93</v>
      </c>
      <c r="K54" s="133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6"/>
      <c r="J55" s="43"/>
      <c r="K55" s="46"/>
    </row>
    <row r="56" spans="2:47" s="1" customFormat="1" ht="29.25" customHeight="1">
      <c r="B56" s="42"/>
      <c r="C56" s="134" t="s">
        <v>94</v>
      </c>
      <c r="D56" s="43"/>
      <c r="E56" s="43"/>
      <c r="F56" s="43"/>
      <c r="G56" s="43"/>
      <c r="H56" s="43"/>
      <c r="I56" s="106"/>
      <c r="J56" s="116">
        <f>J81</f>
        <v>0</v>
      </c>
      <c r="K56" s="46"/>
      <c r="AU56" s="24" t="s">
        <v>95</v>
      </c>
    </row>
    <row r="57" spans="2:47" s="7" customFormat="1" ht="24.95" customHeight="1">
      <c r="B57" s="135"/>
      <c r="C57" s="136"/>
      <c r="D57" s="137" t="s">
        <v>949</v>
      </c>
      <c r="E57" s="138"/>
      <c r="F57" s="138"/>
      <c r="G57" s="138"/>
      <c r="H57" s="138"/>
      <c r="I57" s="139"/>
      <c r="J57" s="140">
        <f>J82</f>
        <v>0</v>
      </c>
      <c r="K57" s="141"/>
    </row>
    <row r="58" spans="2:47" s="8" customFormat="1" ht="19.899999999999999" customHeight="1">
      <c r="B58" s="142"/>
      <c r="C58" s="143"/>
      <c r="D58" s="144" t="s">
        <v>950</v>
      </c>
      <c r="E58" s="145"/>
      <c r="F58" s="145"/>
      <c r="G58" s="145"/>
      <c r="H58" s="145"/>
      <c r="I58" s="146"/>
      <c r="J58" s="147">
        <f>J83</f>
        <v>0</v>
      </c>
      <c r="K58" s="148"/>
    </row>
    <row r="59" spans="2:47" s="8" customFormat="1" ht="19.899999999999999" customHeight="1">
      <c r="B59" s="142"/>
      <c r="C59" s="143"/>
      <c r="D59" s="144" t="s">
        <v>951</v>
      </c>
      <c r="E59" s="145"/>
      <c r="F59" s="145"/>
      <c r="G59" s="145"/>
      <c r="H59" s="145"/>
      <c r="I59" s="146"/>
      <c r="J59" s="147">
        <f>J85</f>
        <v>0</v>
      </c>
      <c r="K59" s="148"/>
    </row>
    <row r="60" spans="2:47" s="8" customFormat="1" ht="19.899999999999999" customHeight="1">
      <c r="B60" s="142"/>
      <c r="C60" s="143"/>
      <c r="D60" s="144" t="s">
        <v>952</v>
      </c>
      <c r="E60" s="145"/>
      <c r="F60" s="145"/>
      <c r="G60" s="145"/>
      <c r="H60" s="145"/>
      <c r="I60" s="146"/>
      <c r="J60" s="147">
        <f>J87</f>
        <v>0</v>
      </c>
      <c r="K60" s="148"/>
    </row>
    <row r="61" spans="2:47" s="8" customFormat="1" ht="19.899999999999999" customHeight="1">
      <c r="B61" s="142"/>
      <c r="C61" s="143"/>
      <c r="D61" s="144" t="s">
        <v>953</v>
      </c>
      <c r="E61" s="145"/>
      <c r="F61" s="145"/>
      <c r="G61" s="145"/>
      <c r="H61" s="145"/>
      <c r="I61" s="146"/>
      <c r="J61" s="147">
        <f>J89</f>
        <v>0</v>
      </c>
      <c r="K61" s="148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06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27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28"/>
      <c r="J67" s="61"/>
      <c r="K67" s="61"/>
      <c r="L67" s="42"/>
    </row>
    <row r="68" spans="2:20" s="1" customFormat="1" ht="36.950000000000003" customHeight="1">
      <c r="B68" s="42"/>
      <c r="C68" s="62" t="s">
        <v>115</v>
      </c>
      <c r="L68" s="42"/>
    </row>
    <row r="69" spans="2:20" s="1" customFormat="1" ht="6.95" customHeight="1">
      <c r="B69" s="42"/>
      <c r="L69" s="42"/>
    </row>
    <row r="70" spans="2:20" s="1" customFormat="1" ht="14.45" customHeight="1">
      <c r="B70" s="42"/>
      <c r="C70" s="64" t="s">
        <v>19</v>
      </c>
      <c r="L70" s="42"/>
    </row>
    <row r="71" spans="2:20" s="1" customFormat="1" ht="22.5" customHeight="1">
      <c r="B71" s="42"/>
      <c r="E71" s="530" t="str">
        <f>E7</f>
        <v>Stavební úpravy vzorové patro budovy A - krátká chodba</v>
      </c>
      <c r="F71" s="531"/>
      <c r="G71" s="531"/>
      <c r="H71" s="531"/>
      <c r="L71" s="42"/>
    </row>
    <row r="72" spans="2:20" s="1" customFormat="1" ht="14.45" customHeight="1">
      <c r="B72" s="42"/>
      <c r="C72" s="64" t="s">
        <v>948</v>
      </c>
      <c r="L72" s="42"/>
    </row>
    <row r="73" spans="2:20" s="1" customFormat="1" ht="23.25" customHeight="1">
      <c r="B73" s="42"/>
      <c r="E73" s="491" t="str">
        <f>E9</f>
        <v>VRN - Vedlejší rozpočtové náklady</v>
      </c>
      <c r="F73" s="505"/>
      <c r="G73" s="505"/>
      <c r="H73" s="505"/>
      <c r="L73" s="42"/>
    </row>
    <row r="74" spans="2:20" s="1" customFormat="1" ht="6.95" customHeight="1">
      <c r="B74" s="42"/>
      <c r="L74" s="42"/>
    </row>
    <row r="75" spans="2:20" s="1" customFormat="1" ht="18" customHeight="1">
      <c r="B75" s="42"/>
      <c r="C75" s="64" t="s">
        <v>24</v>
      </c>
      <c r="F75" s="149" t="str">
        <f>F12</f>
        <v>Vazební věznice Praha-Ruzyně</v>
      </c>
      <c r="I75" s="150" t="s">
        <v>26</v>
      </c>
      <c r="J75" s="68" t="str">
        <f>IF(J12="","",J12)</f>
        <v>28.2.2017</v>
      </c>
      <c r="L75" s="42"/>
    </row>
    <row r="76" spans="2:20" s="1" customFormat="1" ht="6.95" customHeight="1">
      <c r="B76" s="42"/>
      <c r="L76" s="42"/>
    </row>
    <row r="77" spans="2:20" s="1" customFormat="1" ht="15">
      <c r="B77" s="42"/>
      <c r="C77" s="64" t="s">
        <v>30</v>
      </c>
      <c r="F77" s="149" t="str">
        <f>E15</f>
        <v>Vazební věznice Praha-Ruzyně</v>
      </c>
      <c r="I77" s="150" t="s">
        <v>35</v>
      </c>
      <c r="J77" s="149" t="str">
        <f>E21</f>
        <v>INPROSAN s.r.o.,nám. Před Bateriemi 1059/7,Praha 6</v>
      </c>
      <c r="L77" s="42"/>
    </row>
    <row r="78" spans="2:20" s="1" customFormat="1" ht="14.45" customHeight="1">
      <c r="B78" s="42"/>
      <c r="C78" s="64" t="s">
        <v>33</v>
      </c>
      <c r="F78" s="149" t="str">
        <f>IF(E18="","",E18)</f>
        <v/>
      </c>
      <c r="L78" s="42"/>
    </row>
    <row r="79" spans="2:20" s="1" customFormat="1" ht="10.35" customHeight="1">
      <c r="B79" s="42"/>
      <c r="L79" s="42"/>
    </row>
    <row r="80" spans="2:20" s="9" customFormat="1" ht="29.25" customHeight="1">
      <c r="B80" s="151"/>
      <c r="C80" s="152" t="s">
        <v>116</v>
      </c>
      <c r="D80" s="153" t="s">
        <v>59</v>
      </c>
      <c r="E80" s="153" t="s">
        <v>55</v>
      </c>
      <c r="F80" s="153" t="s">
        <v>117</v>
      </c>
      <c r="G80" s="153" t="s">
        <v>118</v>
      </c>
      <c r="H80" s="153" t="s">
        <v>119</v>
      </c>
      <c r="I80" s="154" t="s">
        <v>120</v>
      </c>
      <c r="J80" s="153" t="s">
        <v>93</v>
      </c>
      <c r="K80" s="155" t="s">
        <v>121</v>
      </c>
      <c r="L80" s="151"/>
      <c r="M80" s="74" t="s">
        <v>122</v>
      </c>
      <c r="N80" s="75" t="s">
        <v>44</v>
      </c>
      <c r="O80" s="75" t="s">
        <v>123</v>
      </c>
      <c r="P80" s="75" t="s">
        <v>124</v>
      </c>
      <c r="Q80" s="75" t="s">
        <v>125</v>
      </c>
      <c r="R80" s="75" t="s">
        <v>126</v>
      </c>
      <c r="S80" s="75" t="s">
        <v>127</v>
      </c>
      <c r="T80" s="76" t="s">
        <v>128</v>
      </c>
    </row>
    <row r="81" spans="2:65" s="1" customFormat="1" ht="29.25" customHeight="1">
      <c r="B81" s="42"/>
      <c r="C81" s="78" t="s">
        <v>94</v>
      </c>
      <c r="J81" s="156">
        <f>BK81</f>
        <v>0</v>
      </c>
      <c r="L81" s="42"/>
      <c r="M81" s="77"/>
      <c r="N81" s="69"/>
      <c r="O81" s="69"/>
      <c r="P81" s="157">
        <f>P82</f>
        <v>0</v>
      </c>
      <c r="Q81" s="69"/>
      <c r="R81" s="157">
        <f>R82</f>
        <v>0</v>
      </c>
      <c r="S81" s="69"/>
      <c r="T81" s="158">
        <f>T82</f>
        <v>0</v>
      </c>
      <c r="AT81" s="24" t="s">
        <v>73</v>
      </c>
      <c r="AU81" s="24" t="s">
        <v>95</v>
      </c>
      <c r="BK81" s="159">
        <f>BK82</f>
        <v>0</v>
      </c>
    </row>
    <row r="82" spans="2:65" s="10" customFormat="1" ht="37.35" customHeight="1">
      <c r="B82" s="160"/>
      <c r="D82" s="161" t="s">
        <v>73</v>
      </c>
      <c r="E82" s="162" t="s">
        <v>81</v>
      </c>
      <c r="F82" s="162" t="s">
        <v>82</v>
      </c>
      <c r="I82" s="163"/>
      <c r="J82" s="164">
        <f>BK82</f>
        <v>0</v>
      </c>
      <c r="L82" s="160"/>
      <c r="M82" s="165"/>
      <c r="N82" s="166"/>
      <c r="O82" s="166"/>
      <c r="P82" s="167">
        <f>P83+P85+P87+P89</f>
        <v>0</v>
      </c>
      <c r="Q82" s="166"/>
      <c r="R82" s="167">
        <f>R83+R85+R87+R89</f>
        <v>0</v>
      </c>
      <c r="S82" s="166"/>
      <c r="T82" s="168">
        <f>T83+T85+T87+T89</f>
        <v>0</v>
      </c>
      <c r="AR82" s="161" t="s">
        <v>160</v>
      </c>
      <c r="AT82" s="169" t="s">
        <v>73</v>
      </c>
      <c r="AU82" s="169" t="s">
        <v>74</v>
      </c>
      <c r="AY82" s="161" t="s">
        <v>131</v>
      </c>
      <c r="BK82" s="170">
        <f>BK83+BK85+BK87+BK89</f>
        <v>0</v>
      </c>
    </row>
    <row r="83" spans="2:65" s="10" customFormat="1" ht="19.899999999999999" customHeight="1">
      <c r="B83" s="160"/>
      <c r="D83" s="171" t="s">
        <v>73</v>
      </c>
      <c r="E83" s="172" t="s">
        <v>954</v>
      </c>
      <c r="F83" s="172" t="s">
        <v>955</v>
      </c>
      <c r="I83" s="163"/>
      <c r="J83" s="173">
        <f>BK83</f>
        <v>0</v>
      </c>
      <c r="L83" s="160"/>
      <c r="M83" s="165"/>
      <c r="N83" s="166"/>
      <c r="O83" s="166"/>
      <c r="P83" s="167">
        <f>P84</f>
        <v>0</v>
      </c>
      <c r="Q83" s="166"/>
      <c r="R83" s="167">
        <f>R84</f>
        <v>0</v>
      </c>
      <c r="S83" s="166"/>
      <c r="T83" s="168">
        <f>T84</f>
        <v>0</v>
      </c>
      <c r="AR83" s="161" t="s">
        <v>160</v>
      </c>
      <c r="AT83" s="169" t="s">
        <v>73</v>
      </c>
      <c r="AU83" s="169" t="s">
        <v>79</v>
      </c>
      <c r="AY83" s="161" t="s">
        <v>131</v>
      </c>
      <c r="BK83" s="170">
        <f>BK84</f>
        <v>0</v>
      </c>
    </row>
    <row r="84" spans="2:65" s="1" customFormat="1" ht="22.5" customHeight="1">
      <c r="B84" s="174"/>
      <c r="C84" s="175" t="s">
        <v>79</v>
      </c>
      <c r="D84" s="175" t="s">
        <v>134</v>
      </c>
      <c r="E84" s="176" t="s">
        <v>956</v>
      </c>
      <c r="F84" s="177" t="s">
        <v>957</v>
      </c>
      <c r="G84" s="178" t="s">
        <v>319</v>
      </c>
      <c r="H84" s="179">
        <v>1</v>
      </c>
      <c r="I84" s="180"/>
      <c r="J84" s="181">
        <f>ROUND(I84*H84,2)</f>
        <v>0</v>
      </c>
      <c r="K84" s="177" t="s">
        <v>138</v>
      </c>
      <c r="L84" s="42"/>
      <c r="M84" s="182" t="s">
        <v>5</v>
      </c>
      <c r="N84" s="183" t="s">
        <v>45</v>
      </c>
      <c r="O84" s="4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AR84" s="24" t="s">
        <v>958</v>
      </c>
      <c r="AT84" s="24" t="s">
        <v>134</v>
      </c>
      <c r="AU84" s="24" t="s">
        <v>84</v>
      </c>
      <c r="AY84" s="24" t="s">
        <v>131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24" t="s">
        <v>79</v>
      </c>
      <c r="BK84" s="186">
        <f>ROUND(I84*H84,2)</f>
        <v>0</v>
      </c>
      <c r="BL84" s="24" t="s">
        <v>958</v>
      </c>
      <c r="BM84" s="24" t="s">
        <v>959</v>
      </c>
    </row>
    <row r="85" spans="2:65" s="10" customFormat="1" ht="29.85" customHeight="1">
      <c r="B85" s="160"/>
      <c r="D85" s="171" t="s">
        <v>73</v>
      </c>
      <c r="E85" s="172" t="s">
        <v>960</v>
      </c>
      <c r="F85" s="172" t="s">
        <v>961</v>
      </c>
      <c r="I85" s="163"/>
      <c r="J85" s="173">
        <f>BK85</f>
        <v>0</v>
      </c>
      <c r="L85" s="160"/>
      <c r="M85" s="165"/>
      <c r="N85" s="166"/>
      <c r="O85" s="166"/>
      <c r="P85" s="167">
        <f>P86</f>
        <v>0</v>
      </c>
      <c r="Q85" s="166"/>
      <c r="R85" s="167">
        <f>R86</f>
        <v>0</v>
      </c>
      <c r="S85" s="166"/>
      <c r="T85" s="168">
        <f>T86</f>
        <v>0</v>
      </c>
      <c r="AR85" s="161" t="s">
        <v>160</v>
      </c>
      <c r="AT85" s="169" t="s">
        <v>73</v>
      </c>
      <c r="AU85" s="169" t="s">
        <v>79</v>
      </c>
      <c r="AY85" s="161" t="s">
        <v>131</v>
      </c>
      <c r="BK85" s="170">
        <f>BK86</f>
        <v>0</v>
      </c>
    </row>
    <row r="86" spans="2:65" s="1" customFormat="1" ht="22.5" customHeight="1">
      <c r="B86" s="174"/>
      <c r="C86" s="175" t="s">
        <v>84</v>
      </c>
      <c r="D86" s="175" t="s">
        <v>134</v>
      </c>
      <c r="E86" s="176" t="s">
        <v>962</v>
      </c>
      <c r="F86" s="177" t="s">
        <v>963</v>
      </c>
      <c r="G86" s="178" t="s">
        <v>319</v>
      </c>
      <c r="H86" s="179">
        <v>1</v>
      </c>
      <c r="I86" s="180"/>
      <c r="J86" s="181">
        <f>ROUND(I86*H86,2)</f>
        <v>0</v>
      </c>
      <c r="K86" s="177" t="s">
        <v>138</v>
      </c>
      <c r="L86" s="42"/>
      <c r="M86" s="182" t="s">
        <v>5</v>
      </c>
      <c r="N86" s="183" t="s">
        <v>45</v>
      </c>
      <c r="O86" s="43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AR86" s="24" t="s">
        <v>958</v>
      </c>
      <c r="AT86" s="24" t="s">
        <v>134</v>
      </c>
      <c r="AU86" s="24" t="s">
        <v>84</v>
      </c>
      <c r="AY86" s="24" t="s">
        <v>131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24" t="s">
        <v>79</v>
      </c>
      <c r="BK86" s="186">
        <f>ROUND(I86*H86,2)</f>
        <v>0</v>
      </c>
      <c r="BL86" s="24" t="s">
        <v>958</v>
      </c>
      <c r="BM86" s="24" t="s">
        <v>964</v>
      </c>
    </row>
    <row r="87" spans="2:65" s="10" customFormat="1" ht="29.85" customHeight="1">
      <c r="B87" s="160"/>
      <c r="D87" s="171" t="s">
        <v>73</v>
      </c>
      <c r="E87" s="172" t="s">
        <v>965</v>
      </c>
      <c r="F87" s="172" t="s">
        <v>966</v>
      </c>
      <c r="I87" s="163"/>
      <c r="J87" s="173">
        <f>BK87</f>
        <v>0</v>
      </c>
      <c r="L87" s="160"/>
      <c r="M87" s="165"/>
      <c r="N87" s="166"/>
      <c r="O87" s="166"/>
      <c r="P87" s="167">
        <f>P88</f>
        <v>0</v>
      </c>
      <c r="Q87" s="166"/>
      <c r="R87" s="167">
        <f>R88</f>
        <v>0</v>
      </c>
      <c r="S87" s="166"/>
      <c r="T87" s="168">
        <f>T88</f>
        <v>0</v>
      </c>
      <c r="AR87" s="161" t="s">
        <v>160</v>
      </c>
      <c r="AT87" s="169" t="s">
        <v>73</v>
      </c>
      <c r="AU87" s="169" t="s">
        <v>79</v>
      </c>
      <c r="AY87" s="161" t="s">
        <v>131</v>
      </c>
      <c r="BK87" s="170">
        <f>BK88</f>
        <v>0</v>
      </c>
    </row>
    <row r="88" spans="2:65" s="1" customFormat="1" ht="22.5" customHeight="1">
      <c r="B88" s="174"/>
      <c r="C88" s="175" t="s">
        <v>132</v>
      </c>
      <c r="D88" s="175" t="s">
        <v>134</v>
      </c>
      <c r="E88" s="176" t="s">
        <v>967</v>
      </c>
      <c r="F88" s="177" t="s">
        <v>968</v>
      </c>
      <c r="G88" s="178" t="s">
        <v>319</v>
      </c>
      <c r="H88" s="179">
        <v>1</v>
      </c>
      <c r="I88" s="180"/>
      <c r="J88" s="181">
        <f>ROUND(I88*H88,2)</f>
        <v>0</v>
      </c>
      <c r="K88" s="177" t="s">
        <v>138</v>
      </c>
      <c r="L88" s="42"/>
      <c r="M88" s="182" t="s">
        <v>5</v>
      </c>
      <c r="N88" s="183" t="s">
        <v>45</v>
      </c>
      <c r="O88" s="43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24" t="s">
        <v>958</v>
      </c>
      <c r="AT88" s="24" t="s">
        <v>134</v>
      </c>
      <c r="AU88" s="24" t="s">
        <v>84</v>
      </c>
      <c r="AY88" s="24" t="s">
        <v>131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4" t="s">
        <v>79</v>
      </c>
      <c r="BK88" s="186">
        <f>ROUND(I88*H88,2)</f>
        <v>0</v>
      </c>
      <c r="BL88" s="24" t="s">
        <v>958</v>
      </c>
      <c r="BM88" s="24" t="s">
        <v>969</v>
      </c>
    </row>
    <row r="89" spans="2:65" s="10" customFormat="1" ht="29.85" customHeight="1">
      <c r="B89" s="160"/>
      <c r="D89" s="171" t="s">
        <v>73</v>
      </c>
      <c r="E89" s="172" t="s">
        <v>970</v>
      </c>
      <c r="F89" s="172" t="s">
        <v>971</v>
      </c>
      <c r="I89" s="163"/>
      <c r="J89" s="173">
        <f>BK89</f>
        <v>0</v>
      </c>
      <c r="L89" s="160"/>
      <c r="M89" s="165"/>
      <c r="N89" s="166"/>
      <c r="O89" s="166"/>
      <c r="P89" s="167">
        <f>SUM(P90:P91)</f>
        <v>0</v>
      </c>
      <c r="Q89" s="166"/>
      <c r="R89" s="167">
        <f>SUM(R90:R91)</f>
        <v>0</v>
      </c>
      <c r="S89" s="166"/>
      <c r="T89" s="168">
        <f>SUM(T90:T91)</f>
        <v>0</v>
      </c>
      <c r="AR89" s="161" t="s">
        <v>160</v>
      </c>
      <c r="AT89" s="169" t="s">
        <v>73</v>
      </c>
      <c r="AU89" s="169" t="s">
        <v>79</v>
      </c>
      <c r="AY89" s="161" t="s">
        <v>131</v>
      </c>
      <c r="BK89" s="170">
        <f>SUM(BK90:BK91)</f>
        <v>0</v>
      </c>
    </row>
    <row r="90" spans="2:65" s="1" customFormat="1" ht="22.5" customHeight="1">
      <c r="B90" s="174"/>
      <c r="C90" s="175" t="s">
        <v>139</v>
      </c>
      <c r="D90" s="175" t="s">
        <v>134</v>
      </c>
      <c r="E90" s="176" t="s">
        <v>972</v>
      </c>
      <c r="F90" s="177" t="s">
        <v>973</v>
      </c>
      <c r="G90" s="178" t="s">
        <v>319</v>
      </c>
      <c r="H90" s="179">
        <v>1</v>
      </c>
      <c r="I90" s="180"/>
      <c r="J90" s="181">
        <f>ROUND(I90*H90,2)</f>
        <v>0</v>
      </c>
      <c r="K90" s="177" t="s">
        <v>138</v>
      </c>
      <c r="L90" s="42"/>
      <c r="M90" s="182" t="s">
        <v>5</v>
      </c>
      <c r="N90" s="183" t="s">
        <v>45</v>
      </c>
      <c r="O90" s="43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4" t="s">
        <v>958</v>
      </c>
      <c r="AT90" s="24" t="s">
        <v>134</v>
      </c>
      <c r="AU90" s="24" t="s">
        <v>84</v>
      </c>
      <c r="AY90" s="24" t="s">
        <v>131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4" t="s">
        <v>79</v>
      </c>
      <c r="BK90" s="186">
        <f>ROUND(I90*H90,2)</f>
        <v>0</v>
      </c>
      <c r="BL90" s="24" t="s">
        <v>958</v>
      </c>
      <c r="BM90" s="24" t="s">
        <v>974</v>
      </c>
    </row>
    <row r="91" spans="2:65" s="1" customFormat="1" ht="22.5" customHeight="1">
      <c r="B91" s="174"/>
      <c r="C91" s="175" t="s">
        <v>160</v>
      </c>
      <c r="D91" s="175" t="s">
        <v>134</v>
      </c>
      <c r="E91" s="176" t="s">
        <v>975</v>
      </c>
      <c r="F91" s="177" t="s">
        <v>976</v>
      </c>
      <c r="G91" s="178" t="s">
        <v>319</v>
      </c>
      <c r="H91" s="179">
        <v>1</v>
      </c>
      <c r="I91" s="180"/>
      <c r="J91" s="181">
        <f>ROUND(I91*H91,2)</f>
        <v>0</v>
      </c>
      <c r="K91" s="177" t="s">
        <v>138</v>
      </c>
      <c r="L91" s="42"/>
      <c r="M91" s="182" t="s">
        <v>5</v>
      </c>
      <c r="N91" s="239" t="s">
        <v>45</v>
      </c>
      <c r="O91" s="240"/>
      <c r="P91" s="241">
        <f>O91*H91</f>
        <v>0</v>
      </c>
      <c r="Q91" s="241">
        <v>0</v>
      </c>
      <c r="R91" s="241">
        <f>Q91*H91</f>
        <v>0</v>
      </c>
      <c r="S91" s="241">
        <v>0</v>
      </c>
      <c r="T91" s="242">
        <f>S91*H91</f>
        <v>0</v>
      </c>
      <c r="AR91" s="24" t="s">
        <v>958</v>
      </c>
      <c r="AT91" s="24" t="s">
        <v>134</v>
      </c>
      <c r="AU91" s="24" t="s">
        <v>84</v>
      </c>
      <c r="AY91" s="24" t="s">
        <v>131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24" t="s">
        <v>79</v>
      </c>
      <c r="BK91" s="186">
        <f>ROUND(I91*H91,2)</f>
        <v>0</v>
      </c>
      <c r="BL91" s="24" t="s">
        <v>958</v>
      </c>
      <c r="BM91" s="24" t="s">
        <v>977</v>
      </c>
    </row>
    <row r="92" spans="2:65" s="1" customFormat="1" ht="6.95" customHeight="1">
      <c r="B92" s="57"/>
      <c r="C92" s="58"/>
      <c r="D92" s="58"/>
      <c r="E92" s="58"/>
      <c r="F92" s="58"/>
      <c r="G92" s="58"/>
      <c r="H92" s="58"/>
      <c r="I92" s="127"/>
      <c r="J92" s="58"/>
      <c r="K92" s="58"/>
      <c r="L92" s="42"/>
    </row>
  </sheetData>
  <autoFilter ref="C80:K91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view="pageBreakPreview" zoomScaleNormal="100" zoomScaleSheetLayoutView="100" workbookViewId="0"/>
  </sheetViews>
  <sheetFormatPr defaultRowHeight="13.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5" customFormat="1" ht="45" customHeight="1">
      <c r="B3" s="247"/>
      <c r="C3" s="534" t="s">
        <v>978</v>
      </c>
      <c r="D3" s="534"/>
      <c r="E3" s="534"/>
      <c r="F3" s="534"/>
      <c r="G3" s="534"/>
      <c r="H3" s="534"/>
      <c r="I3" s="534"/>
      <c r="J3" s="534"/>
      <c r="K3" s="248"/>
    </row>
    <row r="4" spans="2:11" ht="25.5" customHeight="1">
      <c r="B4" s="249"/>
      <c r="C4" s="541" t="s">
        <v>979</v>
      </c>
      <c r="D4" s="541"/>
      <c r="E4" s="541"/>
      <c r="F4" s="541"/>
      <c r="G4" s="541"/>
      <c r="H4" s="541"/>
      <c r="I4" s="541"/>
      <c r="J4" s="541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537" t="s">
        <v>980</v>
      </c>
      <c r="D6" s="537"/>
      <c r="E6" s="537"/>
      <c r="F6" s="537"/>
      <c r="G6" s="537"/>
      <c r="H6" s="537"/>
      <c r="I6" s="537"/>
      <c r="J6" s="537"/>
      <c r="K6" s="250"/>
    </row>
    <row r="7" spans="2:11" ht="15" customHeight="1">
      <c r="B7" s="253"/>
      <c r="C7" s="537" t="s">
        <v>981</v>
      </c>
      <c r="D7" s="537"/>
      <c r="E7" s="537"/>
      <c r="F7" s="537"/>
      <c r="G7" s="537"/>
      <c r="H7" s="537"/>
      <c r="I7" s="537"/>
      <c r="J7" s="537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537" t="s">
        <v>982</v>
      </c>
      <c r="D9" s="537"/>
      <c r="E9" s="537"/>
      <c r="F9" s="537"/>
      <c r="G9" s="537"/>
      <c r="H9" s="537"/>
      <c r="I9" s="537"/>
      <c r="J9" s="537"/>
      <c r="K9" s="250"/>
    </row>
    <row r="10" spans="2:11" ht="15" customHeight="1">
      <c r="B10" s="253"/>
      <c r="C10" s="252"/>
      <c r="D10" s="537" t="s">
        <v>983</v>
      </c>
      <c r="E10" s="537"/>
      <c r="F10" s="537"/>
      <c r="G10" s="537"/>
      <c r="H10" s="537"/>
      <c r="I10" s="537"/>
      <c r="J10" s="537"/>
      <c r="K10" s="250"/>
    </row>
    <row r="11" spans="2:11" ht="15" customHeight="1">
      <c r="B11" s="253"/>
      <c r="C11" s="254"/>
      <c r="D11" s="537" t="s">
        <v>984</v>
      </c>
      <c r="E11" s="537"/>
      <c r="F11" s="537"/>
      <c r="G11" s="537"/>
      <c r="H11" s="537"/>
      <c r="I11" s="537"/>
      <c r="J11" s="537"/>
      <c r="K11" s="250"/>
    </row>
    <row r="12" spans="2:11" ht="12.75" customHeight="1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spans="2:11" ht="15" customHeight="1">
      <c r="B13" s="253"/>
      <c r="C13" s="254"/>
      <c r="D13" s="537" t="s">
        <v>985</v>
      </c>
      <c r="E13" s="537"/>
      <c r="F13" s="537"/>
      <c r="G13" s="537"/>
      <c r="H13" s="537"/>
      <c r="I13" s="537"/>
      <c r="J13" s="537"/>
      <c r="K13" s="250"/>
    </row>
    <row r="14" spans="2:11" ht="15" customHeight="1">
      <c r="B14" s="253"/>
      <c r="C14" s="254"/>
      <c r="D14" s="537" t="s">
        <v>986</v>
      </c>
      <c r="E14" s="537"/>
      <c r="F14" s="537"/>
      <c r="G14" s="537"/>
      <c r="H14" s="537"/>
      <c r="I14" s="537"/>
      <c r="J14" s="537"/>
      <c r="K14" s="250"/>
    </row>
    <row r="15" spans="2:11" ht="15" customHeight="1">
      <c r="B15" s="253"/>
      <c r="C15" s="254"/>
      <c r="D15" s="537" t="s">
        <v>987</v>
      </c>
      <c r="E15" s="537"/>
      <c r="F15" s="537"/>
      <c r="G15" s="537"/>
      <c r="H15" s="537"/>
      <c r="I15" s="537"/>
      <c r="J15" s="537"/>
      <c r="K15" s="250"/>
    </row>
    <row r="16" spans="2:11" ht="15" customHeight="1">
      <c r="B16" s="253"/>
      <c r="C16" s="254"/>
      <c r="D16" s="254"/>
      <c r="E16" s="255" t="s">
        <v>78</v>
      </c>
      <c r="F16" s="537" t="s">
        <v>988</v>
      </c>
      <c r="G16" s="537"/>
      <c r="H16" s="537"/>
      <c r="I16" s="537"/>
      <c r="J16" s="537"/>
      <c r="K16" s="250"/>
    </row>
    <row r="17" spans="2:11" ht="15" customHeight="1">
      <c r="B17" s="253"/>
      <c r="C17" s="254"/>
      <c r="D17" s="254"/>
      <c r="E17" s="255" t="s">
        <v>989</v>
      </c>
      <c r="F17" s="537" t="s">
        <v>990</v>
      </c>
      <c r="G17" s="537"/>
      <c r="H17" s="537"/>
      <c r="I17" s="537"/>
      <c r="J17" s="537"/>
      <c r="K17" s="250"/>
    </row>
    <row r="18" spans="2:11" ht="15" customHeight="1">
      <c r="B18" s="253"/>
      <c r="C18" s="254"/>
      <c r="D18" s="254"/>
      <c r="E18" s="255" t="s">
        <v>991</v>
      </c>
      <c r="F18" s="537" t="s">
        <v>992</v>
      </c>
      <c r="G18" s="537"/>
      <c r="H18" s="537"/>
      <c r="I18" s="537"/>
      <c r="J18" s="537"/>
      <c r="K18" s="250"/>
    </row>
    <row r="19" spans="2:11" ht="15" customHeight="1">
      <c r="B19" s="253"/>
      <c r="C19" s="254"/>
      <c r="D19" s="254"/>
      <c r="E19" s="255" t="s">
        <v>993</v>
      </c>
      <c r="F19" s="537" t="s">
        <v>994</v>
      </c>
      <c r="G19" s="537"/>
      <c r="H19" s="537"/>
      <c r="I19" s="537"/>
      <c r="J19" s="537"/>
      <c r="K19" s="250"/>
    </row>
    <row r="20" spans="2:11" ht="15" customHeight="1">
      <c r="B20" s="253"/>
      <c r="C20" s="254"/>
      <c r="D20" s="254"/>
      <c r="E20" s="255" t="s">
        <v>995</v>
      </c>
      <c r="F20" s="537" t="s">
        <v>996</v>
      </c>
      <c r="G20" s="537"/>
      <c r="H20" s="537"/>
      <c r="I20" s="537"/>
      <c r="J20" s="537"/>
      <c r="K20" s="250"/>
    </row>
    <row r="21" spans="2:11" ht="15" customHeight="1">
      <c r="B21" s="253"/>
      <c r="C21" s="254"/>
      <c r="D21" s="254"/>
      <c r="E21" s="255" t="s">
        <v>997</v>
      </c>
      <c r="F21" s="537" t="s">
        <v>998</v>
      </c>
      <c r="G21" s="537"/>
      <c r="H21" s="537"/>
      <c r="I21" s="537"/>
      <c r="J21" s="537"/>
      <c r="K21" s="250"/>
    </row>
    <row r="22" spans="2:11" ht="12.75" customHeight="1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spans="2:11" ht="15" customHeight="1">
      <c r="B23" s="253"/>
      <c r="C23" s="537" t="s">
        <v>999</v>
      </c>
      <c r="D23" s="537"/>
      <c r="E23" s="537"/>
      <c r="F23" s="537"/>
      <c r="G23" s="537"/>
      <c r="H23" s="537"/>
      <c r="I23" s="537"/>
      <c r="J23" s="537"/>
      <c r="K23" s="250"/>
    </row>
    <row r="24" spans="2:11" ht="15" customHeight="1">
      <c r="B24" s="253"/>
      <c r="C24" s="537" t="s">
        <v>1000</v>
      </c>
      <c r="D24" s="537"/>
      <c r="E24" s="537"/>
      <c r="F24" s="537"/>
      <c r="G24" s="537"/>
      <c r="H24" s="537"/>
      <c r="I24" s="537"/>
      <c r="J24" s="537"/>
      <c r="K24" s="250"/>
    </row>
    <row r="25" spans="2:11" ht="15" customHeight="1">
      <c r="B25" s="253"/>
      <c r="C25" s="252"/>
      <c r="D25" s="537" t="s">
        <v>1001</v>
      </c>
      <c r="E25" s="537"/>
      <c r="F25" s="537"/>
      <c r="G25" s="537"/>
      <c r="H25" s="537"/>
      <c r="I25" s="537"/>
      <c r="J25" s="537"/>
      <c r="K25" s="250"/>
    </row>
    <row r="26" spans="2:11" ht="15" customHeight="1">
      <c r="B26" s="253"/>
      <c r="C26" s="254"/>
      <c r="D26" s="537" t="s">
        <v>1002</v>
      </c>
      <c r="E26" s="537"/>
      <c r="F26" s="537"/>
      <c r="G26" s="537"/>
      <c r="H26" s="537"/>
      <c r="I26" s="537"/>
      <c r="J26" s="537"/>
      <c r="K26" s="250"/>
    </row>
    <row r="27" spans="2:11" ht="12.75" customHeight="1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spans="2:11" ht="15" customHeight="1">
      <c r="B28" s="253"/>
      <c r="C28" s="254"/>
      <c r="D28" s="537" t="s">
        <v>1003</v>
      </c>
      <c r="E28" s="537"/>
      <c r="F28" s="537"/>
      <c r="G28" s="537"/>
      <c r="H28" s="537"/>
      <c r="I28" s="537"/>
      <c r="J28" s="537"/>
      <c r="K28" s="250"/>
    </row>
    <row r="29" spans="2:11" ht="15" customHeight="1">
      <c r="B29" s="253"/>
      <c r="C29" s="254"/>
      <c r="D29" s="537" t="s">
        <v>1004</v>
      </c>
      <c r="E29" s="537"/>
      <c r="F29" s="537"/>
      <c r="G29" s="537"/>
      <c r="H29" s="537"/>
      <c r="I29" s="537"/>
      <c r="J29" s="537"/>
      <c r="K29" s="250"/>
    </row>
    <row r="30" spans="2:11" ht="12.75" customHeight="1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spans="2:11" ht="15" customHeight="1">
      <c r="B31" s="253"/>
      <c r="C31" s="254"/>
      <c r="D31" s="537" t="s">
        <v>1005</v>
      </c>
      <c r="E31" s="537"/>
      <c r="F31" s="537"/>
      <c r="G31" s="537"/>
      <c r="H31" s="537"/>
      <c r="I31" s="537"/>
      <c r="J31" s="537"/>
      <c r="K31" s="250"/>
    </row>
    <row r="32" spans="2:11" ht="15" customHeight="1">
      <c r="B32" s="253"/>
      <c r="C32" s="254"/>
      <c r="D32" s="537" t="s">
        <v>1006</v>
      </c>
      <c r="E32" s="537"/>
      <c r="F32" s="537"/>
      <c r="G32" s="537"/>
      <c r="H32" s="537"/>
      <c r="I32" s="537"/>
      <c r="J32" s="537"/>
      <c r="K32" s="250"/>
    </row>
    <row r="33" spans="2:11" ht="15" customHeight="1">
      <c r="B33" s="253"/>
      <c r="C33" s="254"/>
      <c r="D33" s="537" t="s">
        <v>1007</v>
      </c>
      <c r="E33" s="537"/>
      <c r="F33" s="537"/>
      <c r="G33" s="537"/>
      <c r="H33" s="537"/>
      <c r="I33" s="537"/>
      <c r="J33" s="537"/>
      <c r="K33" s="250"/>
    </row>
    <row r="34" spans="2:11" ht="15" customHeight="1">
      <c r="B34" s="253"/>
      <c r="C34" s="254"/>
      <c r="D34" s="252"/>
      <c r="E34" s="256" t="s">
        <v>116</v>
      </c>
      <c r="F34" s="252"/>
      <c r="G34" s="537" t="s">
        <v>1008</v>
      </c>
      <c r="H34" s="537"/>
      <c r="I34" s="537"/>
      <c r="J34" s="537"/>
      <c r="K34" s="250"/>
    </row>
    <row r="35" spans="2:11" ht="30.75" customHeight="1">
      <c r="B35" s="253"/>
      <c r="C35" s="254"/>
      <c r="D35" s="252"/>
      <c r="E35" s="256" t="s">
        <v>1009</v>
      </c>
      <c r="F35" s="252"/>
      <c r="G35" s="537" t="s">
        <v>1010</v>
      </c>
      <c r="H35" s="537"/>
      <c r="I35" s="537"/>
      <c r="J35" s="537"/>
      <c r="K35" s="250"/>
    </row>
    <row r="36" spans="2:11" ht="15" customHeight="1">
      <c r="B36" s="253"/>
      <c r="C36" s="254"/>
      <c r="D36" s="252"/>
      <c r="E36" s="256" t="s">
        <v>55</v>
      </c>
      <c r="F36" s="252"/>
      <c r="G36" s="537" t="s">
        <v>1011</v>
      </c>
      <c r="H36" s="537"/>
      <c r="I36" s="537"/>
      <c r="J36" s="537"/>
      <c r="K36" s="250"/>
    </row>
    <row r="37" spans="2:11" ht="15" customHeight="1">
      <c r="B37" s="253"/>
      <c r="C37" s="254"/>
      <c r="D37" s="252"/>
      <c r="E37" s="256" t="s">
        <v>117</v>
      </c>
      <c r="F37" s="252"/>
      <c r="G37" s="537" t="s">
        <v>1012</v>
      </c>
      <c r="H37" s="537"/>
      <c r="I37" s="537"/>
      <c r="J37" s="537"/>
      <c r="K37" s="250"/>
    </row>
    <row r="38" spans="2:11" ht="15" customHeight="1">
      <c r="B38" s="253"/>
      <c r="C38" s="254"/>
      <c r="D38" s="252"/>
      <c r="E38" s="256" t="s">
        <v>118</v>
      </c>
      <c r="F38" s="252"/>
      <c r="G38" s="537" t="s">
        <v>1013</v>
      </c>
      <c r="H38" s="537"/>
      <c r="I38" s="537"/>
      <c r="J38" s="537"/>
      <c r="K38" s="250"/>
    </row>
    <row r="39" spans="2:11" ht="15" customHeight="1">
      <c r="B39" s="253"/>
      <c r="C39" s="254"/>
      <c r="D39" s="252"/>
      <c r="E39" s="256" t="s">
        <v>119</v>
      </c>
      <c r="F39" s="252"/>
      <c r="G39" s="537" t="s">
        <v>1014</v>
      </c>
      <c r="H39" s="537"/>
      <c r="I39" s="537"/>
      <c r="J39" s="537"/>
      <c r="K39" s="250"/>
    </row>
    <row r="40" spans="2:11" ht="15" customHeight="1">
      <c r="B40" s="253"/>
      <c r="C40" s="254"/>
      <c r="D40" s="252"/>
      <c r="E40" s="256" t="s">
        <v>1015</v>
      </c>
      <c r="F40" s="252"/>
      <c r="G40" s="537" t="s">
        <v>1016</v>
      </c>
      <c r="H40" s="537"/>
      <c r="I40" s="537"/>
      <c r="J40" s="537"/>
      <c r="K40" s="250"/>
    </row>
    <row r="41" spans="2:11" ht="15" customHeight="1">
      <c r="B41" s="253"/>
      <c r="C41" s="254"/>
      <c r="D41" s="252"/>
      <c r="E41" s="256"/>
      <c r="F41" s="252"/>
      <c r="G41" s="537" t="s">
        <v>1017</v>
      </c>
      <c r="H41" s="537"/>
      <c r="I41" s="537"/>
      <c r="J41" s="537"/>
      <c r="K41" s="250"/>
    </row>
    <row r="42" spans="2:11" ht="15" customHeight="1">
      <c r="B42" s="253"/>
      <c r="C42" s="254"/>
      <c r="D42" s="252"/>
      <c r="E42" s="256" t="s">
        <v>1018</v>
      </c>
      <c r="F42" s="252"/>
      <c r="G42" s="537" t="s">
        <v>1019</v>
      </c>
      <c r="H42" s="537"/>
      <c r="I42" s="537"/>
      <c r="J42" s="537"/>
      <c r="K42" s="250"/>
    </row>
    <row r="43" spans="2:11" ht="15" customHeight="1">
      <c r="B43" s="253"/>
      <c r="C43" s="254"/>
      <c r="D43" s="252"/>
      <c r="E43" s="256" t="s">
        <v>121</v>
      </c>
      <c r="F43" s="252"/>
      <c r="G43" s="537" t="s">
        <v>1020</v>
      </c>
      <c r="H43" s="537"/>
      <c r="I43" s="537"/>
      <c r="J43" s="537"/>
      <c r="K43" s="250"/>
    </row>
    <row r="44" spans="2:11" ht="12.75" customHeight="1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spans="2:11" ht="15" customHeight="1">
      <c r="B45" s="253"/>
      <c r="C45" s="254"/>
      <c r="D45" s="537" t="s">
        <v>1021</v>
      </c>
      <c r="E45" s="537"/>
      <c r="F45" s="537"/>
      <c r="G45" s="537"/>
      <c r="H45" s="537"/>
      <c r="I45" s="537"/>
      <c r="J45" s="537"/>
      <c r="K45" s="250"/>
    </row>
    <row r="46" spans="2:11" ht="15" customHeight="1">
      <c r="B46" s="253"/>
      <c r="C46" s="254"/>
      <c r="D46" s="254"/>
      <c r="E46" s="537" t="s">
        <v>1022</v>
      </c>
      <c r="F46" s="537"/>
      <c r="G46" s="537"/>
      <c r="H46" s="537"/>
      <c r="I46" s="537"/>
      <c r="J46" s="537"/>
      <c r="K46" s="250"/>
    </row>
    <row r="47" spans="2:11" ht="15" customHeight="1">
      <c r="B47" s="253"/>
      <c r="C47" s="254"/>
      <c r="D47" s="254"/>
      <c r="E47" s="537" t="s">
        <v>1023</v>
      </c>
      <c r="F47" s="537"/>
      <c r="G47" s="537"/>
      <c r="H47" s="537"/>
      <c r="I47" s="537"/>
      <c r="J47" s="537"/>
      <c r="K47" s="250"/>
    </row>
    <row r="48" spans="2:11" ht="15" customHeight="1">
      <c r="B48" s="253"/>
      <c r="C48" s="254"/>
      <c r="D48" s="254"/>
      <c r="E48" s="537" t="s">
        <v>1024</v>
      </c>
      <c r="F48" s="537"/>
      <c r="G48" s="537"/>
      <c r="H48" s="537"/>
      <c r="I48" s="537"/>
      <c r="J48" s="537"/>
      <c r="K48" s="250"/>
    </row>
    <row r="49" spans="2:11" ht="15" customHeight="1">
      <c r="B49" s="253"/>
      <c r="C49" s="254"/>
      <c r="D49" s="537" t="s">
        <v>1025</v>
      </c>
      <c r="E49" s="537"/>
      <c r="F49" s="537"/>
      <c r="G49" s="537"/>
      <c r="H49" s="537"/>
      <c r="I49" s="537"/>
      <c r="J49" s="537"/>
      <c r="K49" s="250"/>
    </row>
    <row r="50" spans="2:11" ht="25.5" customHeight="1">
      <c r="B50" s="249"/>
      <c r="C50" s="541" t="s">
        <v>1026</v>
      </c>
      <c r="D50" s="541"/>
      <c r="E50" s="541"/>
      <c r="F50" s="541"/>
      <c r="G50" s="541"/>
      <c r="H50" s="541"/>
      <c r="I50" s="541"/>
      <c r="J50" s="541"/>
      <c r="K50" s="250"/>
    </row>
    <row r="51" spans="2:11" ht="5.25" customHeight="1">
      <c r="B51" s="249"/>
      <c r="C51" s="251"/>
      <c r="D51" s="251"/>
      <c r="E51" s="251"/>
      <c r="F51" s="251"/>
      <c r="G51" s="251"/>
      <c r="H51" s="251"/>
      <c r="I51" s="251"/>
      <c r="J51" s="251"/>
      <c r="K51" s="250"/>
    </row>
    <row r="52" spans="2:11" ht="15" customHeight="1">
      <c r="B52" s="249"/>
      <c r="C52" s="537" t="s">
        <v>1027</v>
      </c>
      <c r="D52" s="537"/>
      <c r="E52" s="537"/>
      <c r="F52" s="537"/>
      <c r="G52" s="537"/>
      <c r="H52" s="537"/>
      <c r="I52" s="537"/>
      <c r="J52" s="537"/>
      <c r="K52" s="250"/>
    </row>
    <row r="53" spans="2:11" ht="15" customHeight="1">
      <c r="B53" s="249"/>
      <c r="C53" s="537" t="s">
        <v>1028</v>
      </c>
      <c r="D53" s="537"/>
      <c r="E53" s="537"/>
      <c r="F53" s="537"/>
      <c r="G53" s="537"/>
      <c r="H53" s="537"/>
      <c r="I53" s="537"/>
      <c r="J53" s="537"/>
      <c r="K53" s="250"/>
    </row>
    <row r="54" spans="2:11" ht="12.75" customHeight="1">
      <c r="B54" s="249"/>
      <c r="C54" s="252"/>
      <c r="D54" s="252"/>
      <c r="E54" s="252"/>
      <c r="F54" s="252"/>
      <c r="G54" s="252"/>
      <c r="H54" s="252"/>
      <c r="I54" s="252"/>
      <c r="J54" s="252"/>
      <c r="K54" s="250"/>
    </row>
    <row r="55" spans="2:11" ht="15" customHeight="1">
      <c r="B55" s="249"/>
      <c r="C55" s="537" t="s">
        <v>1029</v>
      </c>
      <c r="D55" s="537"/>
      <c r="E55" s="537"/>
      <c r="F55" s="537"/>
      <c r="G55" s="537"/>
      <c r="H55" s="537"/>
      <c r="I55" s="537"/>
      <c r="J55" s="537"/>
      <c r="K55" s="250"/>
    </row>
    <row r="56" spans="2:11" ht="15" customHeight="1">
      <c r="B56" s="249"/>
      <c r="C56" s="254"/>
      <c r="D56" s="537" t="s">
        <v>1030</v>
      </c>
      <c r="E56" s="537"/>
      <c r="F56" s="537"/>
      <c r="G56" s="537"/>
      <c r="H56" s="537"/>
      <c r="I56" s="537"/>
      <c r="J56" s="537"/>
      <c r="K56" s="250"/>
    </row>
    <row r="57" spans="2:11" ht="15" customHeight="1">
      <c r="B57" s="249"/>
      <c r="C57" s="254"/>
      <c r="D57" s="537" t="s">
        <v>1031</v>
      </c>
      <c r="E57" s="537"/>
      <c r="F57" s="537"/>
      <c r="G57" s="537"/>
      <c r="H57" s="537"/>
      <c r="I57" s="537"/>
      <c r="J57" s="537"/>
      <c r="K57" s="250"/>
    </row>
    <row r="58" spans="2:11" ht="15" customHeight="1">
      <c r="B58" s="249"/>
      <c r="C58" s="254"/>
      <c r="D58" s="537" t="s">
        <v>1032</v>
      </c>
      <c r="E58" s="537"/>
      <c r="F58" s="537"/>
      <c r="G58" s="537"/>
      <c r="H58" s="537"/>
      <c r="I58" s="537"/>
      <c r="J58" s="537"/>
      <c r="K58" s="250"/>
    </row>
    <row r="59" spans="2:11" ht="15" customHeight="1">
      <c r="B59" s="249"/>
      <c r="C59" s="254"/>
      <c r="D59" s="537" t="s">
        <v>1033</v>
      </c>
      <c r="E59" s="537"/>
      <c r="F59" s="537"/>
      <c r="G59" s="537"/>
      <c r="H59" s="537"/>
      <c r="I59" s="537"/>
      <c r="J59" s="537"/>
      <c r="K59" s="250"/>
    </row>
    <row r="60" spans="2:11" ht="15" customHeight="1">
      <c r="B60" s="249"/>
      <c r="C60" s="254"/>
      <c r="D60" s="538" t="s">
        <v>1034</v>
      </c>
      <c r="E60" s="538"/>
      <c r="F60" s="538"/>
      <c r="G60" s="538"/>
      <c r="H60" s="538"/>
      <c r="I60" s="538"/>
      <c r="J60" s="538"/>
      <c r="K60" s="250"/>
    </row>
    <row r="61" spans="2:11" ht="15" customHeight="1">
      <c r="B61" s="249"/>
      <c r="C61" s="254"/>
      <c r="D61" s="537" t="s">
        <v>1035</v>
      </c>
      <c r="E61" s="537"/>
      <c r="F61" s="537"/>
      <c r="G61" s="537"/>
      <c r="H61" s="537"/>
      <c r="I61" s="537"/>
      <c r="J61" s="537"/>
      <c r="K61" s="250"/>
    </row>
    <row r="62" spans="2:11" ht="12.75" customHeight="1">
      <c r="B62" s="249"/>
      <c r="C62" s="254"/>
      <c r="D62" s="254"/>
      <c r="E62" s="257"/>
      <c r="F62" s="254"/>
      <c r="G62" s="254"/>
      <c r="H62" s="254"/>
      <c r="I62" s="254"/>
      <c r="J62" s="254"/>
      <c r="K62" s="250"/>
    </row>
    <row r="63" spans="2:11" ht="15" customHeight="1">
      <c r="B63" s="249"/>
      <c r="C63" s="254"/>
      <c r="D63" s="537" t="s">
        <v>1036</v>
      </c>
      <c r="E63" s="537"/>
      <c r="F63" s="537"/>
      <c r="G63" s="537"/>
      <c r="H63" s="537"/>
      <c r="I63" s="537"/>
      <c r="J63" s="537"/>
      <c r="K63" s="250"/>
    </row>
    <row r="64" spans="2:11" ht="15" customHeight="1">
      <c r="B64" s="249"/>
      <c r="C64" s="254"/>
      <c r="D64" s="538" t="s">
        <v>1037</v>
      </c>
      <c r="E64" s="538"/>
      <c r="F64" s="538"/>
      <c r="G64" s="538"/>
      <c r="H64" s="538"/>
      <c r="I64" s="538"/>
      <c r="J64" s="538"/>
      <c r="K64" s="250"/>
    </row>
    <row r="65" spans="2:11" ht="15" customHeight="1">
      <c r="B65" s="249"/>
      <c r="C65" s="254"/>
      <c r="D65" s="537" t="s">
        <v>1038</v>
      </c>
      <c r="E65" s="537"/>
      <c r="F65" s="537"/>
      <c r="G65" s="537"/>
      <c r="H65" s="537"/>
      <c r="I65" s="537"/>
      <c r="J65" s="537"/>
      <c r="K65" s="250"/>
    </row>
    <row r="66" spans="2:11" ht="15" customHeight="1">
      <c r="B66" s="249"/>
      <c r="C66" s="254"/>
      <c r="D66" s="537" t="s">
        <v>1039</v>
      </c>
      <c r="E66" s="537"/>
      <c r="F66" s="537"/>
      <c r="G66" s="537"/>
      <c r="H66" s="537"/>
      <c r="I66" s="537"/>
      <c r="J66" s="537"/>
      <c r="K66" s="250"/>
    </row>
    <row r="67" spans="2:11" ht="15" customHeight="1">
      <c r="B67" s="249"/>
      <c r="C67" s="254"/>
      <c r="D67" s="537" t="s">
        <v>1040</v>
      </c>
      <c r="E67" s="537"/>
      <c r="F67" s="537"/>
      <c r="G67" s="537"/>
      <c r="H67" s="537"/>
      <c r="I67" s="537"/>
      <c r="J67" s="537"/>
      <c r="K67" s="250"/>
    </row>
    <row r="68" spans="2:11" ht="15" customHeight="1">
      <c r="B68" s="249"/>
      <c r="C68" s="254"/>
      <c r="D68" s="537" t="s">
        <v>1041</v>
      </c>
      <c r="E68" s="537"/>
      <c r="F68" s="537"/>
      <c r="G68" s="537"/>
      <c r="H68" s="537"/>
      <c r="I68" s="537"/>
      <c r="J68" s="537"/>
      <c r="K68" s="250"/>
    </row>
    <row r="69" spans="2:11" ht="12.75" customHeight="1">
      <c r="B69" s="258"/>
      <c r="C69" s="259"/>
      <c r="D69" s="259"/>
      <c r="E69" s="259"/>
      <c r="F69" s="259"/>
      <c r="G69" s="259"/>
      <c r="H69" s="259"/>
      <c r="I69" s="259"/>
      <c r="J69" s="259"/>
      <c r="K69" s="260"/>
    </row>
    <row r="70" spans="2:11" ht="18.75" customHeight="1">
      <c r="B70" s="261"/>
      <c r="C70" s="261"/>
      <c r="D70" s="261"/>
      <c r="E70" s="261"/>
      <c r="F70" s="261"/>
      <c r="G70" s="261"/>
      <c r="H70" s="261"/>
      <c r="I70" s="261"/>
      <c r="J70" s="261"/>
      <c r="K70" s="262"/>
    </row>
    <row r="71" spans="2:11" ht="18.75" customHeight="1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7.5" customHeight="1">
      <c r="B72" s="263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45" customHeight="1">
      <c r="B73" s="266"/>
      <c r="C73" s="539" t="s">
        <v>89</v>
      </c>
      <c r="D73" s="539"/>
      <c r="E73" s="539"/>
      <c r="F73" s="539"/>
      <c r="G73" s="539"/>
      <c r="H73" s="539"/>
      <c r="I73" s="539"/>
      <c r="J73" s="539"/>
      <c r="K73" s="267"/>
    </row>
    <row r="74" spans="2:11" ht="17.25" customHeight="1">
      <c r="B74" s="266"/>
      <c r="C74" s="268" t="s">
        <v>1042</v>
      </c>
      <c r="D74" s="268"/>
      <c r="E74" s="268"/>
      <c r="F74" s="268" t="s">
        <v>1043</v>
      </c>
      <c r="G74" s="269"/>
      <c r="H74" s="268" t="s">
        <v>117</v>
      </c>
      <c r="I74" s="268" t="s">
        <v>59</v>
      </c>
      <c r="J74" s="268" t="s">
        <v>1044</v>
      </c>
      <c r="K74" s="267"/>
    </row>
    <row r="75" spans="2:11" ht="17.25" customHeight="1">
      <c r="B75" s="266"/>
      <c r="C75" s="270" t="s">
        <v>1045</v>
      </c>
      <c r="D75" s="270"/>
      <c r="E75" s="270"/>
      <c r="F75" s="271" t="s">
        <v>1046</v>
      </c>
      <c r="G75" s="272"/>
      <c r="H75" s="270"/>
      <c r="I75" s="270"/>
      <c r="J75" s="270" t="s">
        <v>1047</v>
      </c>
      <c r="K75" s="267"/>
    </row>
    <row r="76" spans="2:11" ht="5.25" customHeight="1">
      <c r="B76" s="266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>
      <c r="B77" s="266"/>
      <c r="C77" s="256" t="s">
        <v>55</v>
      </c>
      <c r="D77" s="273"/>
      <c r="E77" s="273"/>
      <c r="F77" s="275" t="s">
        <v>1048</v>
      </c>
      <c r="G77" s="274"/>
      <c r="H77" s="256" t="s">
        <v>1049</v>
      </c>
      <c r="I77" s="256" t="s">
        <v>1050</v>
      </c>
      <c r="J77" s="256">
        <v>20</v>
      </c>
      <c r="K77" s="267"/>
    </row>
    <row r="78" spans="2:11" ht="15" customHeight="1">
      <c r="B78" s="266"/>
      <c r="C78" s="256" t="s">
        <v>1051</v>
      </c>
      <c r="D78" s="256"/>
      <c r="E78" s="256"/>
      <c r="F78" s="275" t="s">
        <v>1048</v>
      </c>
      <c r="G78" s="274"/>
      <c r="H78" s="256" t="s">
        <v>1052</v>
      </c>
      <c r="I78" s="256" t="s">
        <v>1050</v>
      </c>
      <c r="J78" s="256">
        <v>120</v>
      </c>
      <c r="K78" s="267"/>
    </row>
    <row r="79" spans="2:11" ht="15" customHeight="1">
      <c r="B79" s="276"/>
      <c r="C79" s="256" t="s">
        <v>1053</v>
      </c>
      <c r="D79" s="256"/>
      <c r="E79" s="256"/>
      <c r="F79" s="275" t="s">
        <v>1054</v>
      </c>
      <c r="G79" s="274"/>
      <c r="H79" s="256" t="s">
        <v>1055</v>
      </c>
      <c r="I79" s="256" t="s">
        <v>1050</v>
      </c>
      <c r="J79" s="256">
        <v>50</v>
      </c>
      <c r="K79" s="267"/>
    </row>
    <row r="80" spans="2:11" ht="15" customHeight="1">
      <c r="B80" s="276"/>
      <c r="C80" s="256" t="s">
        <v>1056</v>
      </c>
      <c r="D80" s="256"/>
      <c r="E80" s="256"/>
      <c r="F80" s="275" t="s">
        <v>1048</v>
      </c>
      <c r="G80" s="274"/>
      <c r="H80" s="256" t="s">
        <v>1057</v>
      </c>
      <c r="I80" s="256" t="s">
        <v>1058</v>
      </c>
      <c r="J80" s="256"/>
      <c r="K80" s="267"/>
    </row>
    <row r="81" spans="2:11" ht="15" customHeight="1">
      <c r="B81" s="276"/>
      <c r="C81" s="277" t="s">
        <v>1059</v>
      </c>
      <c r="D81" s="277"/>
      <c r="E81" s="277"/>
      <c r="F81" s="278" t="s">
        <v>1054</v>
      </c>
      <c r="G81" s="277"/>
      <c r="H81" s="277" t="s">
        <v>1060</v>
      </c>
      <c r="I81" s="277" t="s">
        <v>1050</v>
      </c>
      <c r="J81" s="277">
        <v>15</v>
      </c>
      <c r="K81" s="267"/>
    </row>
    <row r="82" spans="2:11" ht="15" customHeight="1">
      <c r="B82" s="276"/>
      <c r="C82" s="277" t="s">
        <v>1061</v>
      </c>
      <c r="D82" s="277"/>
      <c r="E82" s="277"/>
      <c r="F82" s="278" t="s">
        <v>1054</v>
      </c>
      <c r="G82" s="277"/>
      <c r="H82" s="277" t="s">
        <v>1062</v>
      </c>
      <c r="I82" s="277" t="s">
        <v>1050</v>
      </c>
      <c r="J82" s="277">
        <v>15</v>
      </c>
      <c r="K82" s="267"/>
    </row>
    <row r="83" spans="2:11" ht="15" customHeight="1">
      <c r="B83" s="276"/>
      <c r="C83" s="277" t="s">
        <v>1063</v>
      </c>
      <c r="D83" s="277"/>
      <c r="E83" s="277"/>
      <c r="F83" s="278" t="s">
        <v>1054</v>
      </c>
      <c r="G83" s="277"/>
      <c r="H83" s="277" t="s">
        <v>1064</v>
      </c>
      <c r="I83" s="277" t="s">
        <v>1050</v>
      </c>
      <c r="J83" s="277">
        <v>20</v>
      </c>
      <c r="K83" s="267"/>
    </row>
    <row r="84" spans="2:11" ht="15" customHeight="1">
      <c r="B84" s="276"/>
      <c r="C84" s="277" t="s">
        <v>1065</v>
      </c>
      <c r="D84" s="277"/>
      <c r="E84" s="277"/>
      <c r="F84" s="278" t="s">
        <v>1054</v>
      </c>
      <c r="G84" s="277"/>
      <c r="H84" s="277" t="s">
        <v>1066</v>
      </c>
      <c r="I84" s="277" t="s">
        <v>1050</v>
      </c>
      <c r="J84" s="277">
        <v>20</v>
      </c>
      <c r="K84" s="267"/>
    </row>
    <row r="85" spans="2:11" ht="15" customHeight="1">
      <c r="B85" s="276"/>
      <c r="C85" s="256" t="s">
        <v>1067</v>
      </c>
      <c r="D85" s="256"/>
      <c r="E85" s="256"/>
      <c r="F85" s="275" t="s">
        <v>1054</v>
      </c>
      <c r="G85" s="274"/>
      <c r="H85" s="256" t="s">
        <v>1068</v>
      </c>
      <c r="I85" s="256" t="s">
        <v>1050</v>
      </c>
      <c r="J85" s="256">
        <v>50</v>
      </c>
      <c r="K85" s="267"/>
    </row>
    <row r="86" spans="2:11" ht="15" customHeight="1">
      <c r="B86" s="276"/>
      <c r="C86" s="256" t="s">
        <v>1069</v>
      </c>
      <c r="D86" s="256"/>
      <c r="E86" s="256"/>
      <c r="F86" s="275" t="s">
        <v>1054</v>
      </c>
      <c r="G86" s="274"/>
      <c r="H86" s="256" t="s">
        <v>1070</v>
      </c>
      <c r="I86" s="256" t="s">
        <v>1050</v>
      </c>
      <c r="J86" s="256">
        <v>20</v>
      </c>
      <c r="K86" s="267"/>
    </row>
    <row r="87" spans="2:11" ht="15" customHeight="1">
      <c r="B87" s="276"/>
      <c r="C87" s="256" t="s">
        <v>1071</v>
      </c>
      <c r="D87" s="256"/>
      <c r="E87" s="256"/>
      <c r="F87" s="275" t="s">
        <v>1054</v>
      </c>
      <c r="G87" s="274"/>
      <c r="H87" s="256" t="s">
        <v>1072</v>
      </c>
      <c r="I87" s="256" t="s">
        <v>1050</v>
      </c>
      <c r="J87" s="256">
        <v>20</v>
      </c>
      <c r="K87" s="267"/>
    </row>
    <row r="88" spans="2:11" ht="15" customHeight="1">
      <c r="B88" s="276"/>
      <c r="C88" s="256" t="s">
        <v>1073</v>
      </c>
      <c r="D88" s="256"/>
      <c r="E88" s="256"/>
      <c r="F88" s="275" t="s">
        <v>1054</v>
      </c>
      <c r="G88" s="274"/>
      <c r="H88" s="256" t="s">
        <v>1074</v>
      </c>
      <c r="I88" s="256" t="s">
        <v>1050</v>
      </c>
      <c r="J88" s="256">
        <v>50</v>
      </c>
      <c r="K88" s="267"/>
    </row>
    <row r="89" spans="2:11" ht="15" customHeight="1">
      <c r="B89" s="276"/>
      <c r="C89" s="256" t="s">
        <v>1075</v>
      </c>
      <c r="D89" s="256"/>
      <c r="E89" s="256"/>
      <c r="F89" s="275" t="s">
        <v>1054</v>
      </c>
      <c r="G89" s="274"/>
      <c r="H89" s="256" t="s">
        <v>1075</v>
      </c>
      <c r="I89" s="256" t="s">
        <v>1050</v>
      </c>
      <c r="J89" s="256">
        <v>50</v>
      </c>
      <c r="K89" s="267"/>
    </row>
    <row r="90" spans="2:11" ht="15" customHeight="1">
      <c r="B90" s="276"/>
      <c r="C90" s="256" t="s">
        <v>122</v>
      </c>
      <c r="D90" s="256"/>
      <c r="E90" s="256"/>
      <c r="F90" s="275" t="s">
        <v>1054</v>
      </c>
      <c r="G90" s="274"/>
      <c r="H90" s="256" t="s">
        <v>1076</v>
      </c>
      <c r="I90" s="256" t="s">
        <v>1050</v>
      </c>
      <c r="J90" s="256">
        <v>255</v>
      </c>
      <c r="K90" s="267"/>
    </row>
    <row r="91" spans="2:11" ht="15" customHeight="1">
      <c r="B91" s="276"/>
      <c r="C91" s="256" t="s">
        <v>1077</v>
      </c>
      <c r="D91" s="256"/>
      <c r="E91" s="256"/>
      <c r="F91" s="275" t="s">
        <v>1048</v>
      </c>
      <c r="G91" s="274"/>
      <c r="H91" s="256" t="s">
        <v>1078</v>
      </c>
      <c r="I91" s="256" t="s">
        <v>1079</v>
      </c>
      <c r="J91" s="256"/>
      <c r="K91" s="267"/>
    </row>
    <row r="92" spans="2:11" ht="15" customHeight="1">
      <c r="B92" s="276"/>
      <c r="C92" s="256" t="s">
        <v>1080</v>
      </c>
      <c r="D92" s="256"/>
      <c r="E92" s="256"/>
      <c r="F92" s="275" t="s">
        <v>1048</v>
      </c>
      <c r="G92" s="274"/>
      <c r="H92" s="256" t="s">
        <v>1081</v>
      </c>
      <c r="I92" s="256" t="s">
        <v>1082</v>
      </c>
      <c r="J92" s="256"/>
      <c r="K92" s="267"/>
    </row>
    <row r="93" spans="2:11" ht="15" customHeight="1">
      <c r="B93" s="276"/>
      <c r="C93" s="256" t="s">
        <v>1083</v>
      </c>
      <c r="D93" s="256"/>
      <c r="E93" s="256"/>
      <c r="F93" s="275" t="s">
        <v>1048</v>
      </c>
      <c r="G93" s="274"/>
      <c r="H93" s="256" t="s">
        <v>1083</v>
      </c>
      <c r="I93" s="256" t="s">
        <v>1082</v>
      </c>
      <c r="J93" s="256"/>
      <c r="K93" s="267"/>
    </row>
    <row r="94" spans="2:11" ht="15" customHeight="1">
      <c r="B94" s="276"/>
      <c r="C94" s="256" t="s">
        <v>40</v>
      </c>
      <c r="D94" s="256"/>
      <c r="E94" s="256"/>
      <c r="F94" s="275" t="s">
        <v>1048</v>
      </c>
      <c r="G94" s="274"/>
      <c r="H94" s="256" t="s">
        <v>1084</v>
      </c>
      <c r="I94" s="256" t="s">
        <v>1082</v>
      </c>
      <c r="J94" s="256"/>
      <c r="K94" s="267"/>
    </row>
    <row r="95" spans="2:11" ht="15" customHeight="1">
      <c r="B95" s="276"/>
      <c r="C95" s="256" t="s">
        <v>50</v>
      </c>
      <c r="D95" s="256"/>
      <c r="E95" s="256"/>
      <c r="F95" s="275" t="s">
        <v>1048</v>
      </c>
      <c r="G95" s="274"/>
      <c r="H95" s="256" t="s">
        <v>1085</v>
      </c>
      <c r="I95" s="256" t="s">
        <v>1082</v>
      </c>
      <c r="J95" s="256"/>
      <c r="K95" s="267"/>
    </row>
    <row r="96" spans="2:11" ht="15" customHeight="1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>
      <c r="B98" s="262"/>
      <c r="C98" s="262"/>
      <c r="D98" s="262"/>
      <c r="E98" s="262"/>
      <c r="F98" s="262"/>
      <c r="G98" s="262"/>
      <c r="H98" s="262"/>
      <c r="I98" s="262"/>
      <c r="J98" s="262"/>
      <c r="K98" s="262"/>
    </row>
    <row r="99" spans="2:11" ht="7.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5"/>
    </row>
    <row r="100" spans="2:11" ht="45" customHeight="1">
      <c r="B100" s="266"/>
      <c r="C100" s="539" t="s">
        <v>1086</v>
      </c>
      <c r="D100" s="539"/>
      <c r="E100" s="539"/>
      <c r="F100" s="539"/>
      <c r="G100" s="539"/>
      <c r="H100" s="539"/>
      <c r="I100" s="539"/>
      <c r="J100" s="539"/>
      <c r="K100" s="267"/>
    </row>
    <row r="101" spans="2:11" ht="17.25" customHeight="1">
      <c r="B101" s="266"/>
      <c r="C101" s="268" t="s">
        <v>1042</v>
      </c>
      <c r="D101" s="268"/>
      <c r="E101" s="268"/>
      <c r="F101" s="268" t="s">
        <v>1043</v>
      </c>
      <c r="G101" s="269"/>
      <c r="H101" s="268" t="s">
        <v>117</v>
      </c>
      <c r="I101" s="268" t="s">
        <v>59</v>
      </c>
      <c r="J101" s="268" t="s">
        <v>1044</v>
      </c>
      <c r="K101" s="267"/>
    </row>
    <row r="102" spans="2:11" ht="17.25" customHeight="1">
      <c r="B102" s="266"/>
      <c r="C102" s="270" t="s">
        <v>1045</v>
      </c>
      <c r="D102" s="270"/>
      <c r="E102" s="270"/>
      <c r="F102" s="271" t="s">
        <v>1046</v>
      </c>
      <c r="G102" s="272"/>
      <c r="H102" s="270"/>
      <c r="I102" s="270"/>
      <c r="J102" s="270" t="s">
        <v>1047</v>
      </c>
      <c r="K102" s="267"/>
    </row>
    <row r="103" spans="2:11" ht="5.25" customHeight="1">
      <c r="B103" s="266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>
      <c r="B104" s="266"/>
      <c r="C104" s="256" t="s">
        <v>55</v>
      </c>
      <c r="D104" s="273"/>
      <c r="E104" s="273"/>
      <c r="F104" s="275" t="s">
        <v>1048</v>
      </c>
      <c r="G104" s="284"/>
      <c r="H104" s="256" t="s">
        <v>1087</v>
      </c>
      <c r="I104" s="256" t="s">
        <v>1050</v>
      </c>
      <c r="J104" s="256">
        <v>20</v>
      </c>
      <c r="K104" s="267"/>
    </row>
    <row r="105" spans="2:11" ht="15" customHeight="1">
      <c r="B105" s="266"/>
      <c r="C105" s="256" t="s">
        <v>1051</v>
      </c>
      <c r="D105" s="256"/>
      <c r="E105" s="256"/>
      <c r="F105" s="275" t="s">
        <v>1048</v>
      </c>
      <c r="G105" s="256"/>
      <c r="H105" s="256" t="s">
        <v>1087</v>
      </c>
      <c r="I105" s="256" t="s">
        <v>1050</v>
      </c>
      <c r="J105" s="256">
        <v>120</v>
      </c>
      <c r="K105" s="267"/>
    </row>
    <row r="106" spans="2:11" ht="15" customHeight="1">
      <c r="B106" s="276"/>
      <c r="C106" s="256" t="s">
        <v>1053</v>
      </c>
      <c r="D106" s="256"/>
      <c r="E106" s="256"/>
      <c r="F106" s="275" t="s">
        <v>1054</v>
      </c>
      <c r="G106" s="256"/>
      <c r="H106" s="256" t="s">
        <v>1087</v>
      </c>
      <c r="I106" s="256" t="s">
        <v>1050</v>
      </c>
      <c r="J106" s="256">
        <v>50</v>
      </c>
      <c r="K106" s="267"/>
    </row>
    <row r="107" spans="2:11" ht="15" customHeight="1">
      <c r="B107" s="276"/>
      <c r="C107" s="256" t="s">
        <v>1056</v>
      </c>
      <c r="D107" s="256"/>
      <c r="E107" s="256"/>
      <c r="F107" s="275" t="s">
        <v>1048</v>
      </c>
      <c r="G107" s="256"/>
      <c r="H107" s="256" t="s">
        <v>1087</v>
      </c>
      <c r="I107" s="256" t="s">
        <v>1058</v>
      </c>
      <c r="J107" s="256"/>
      <c r="K107" s="267"/>
    </row>
    <row r="108" spans="2:11" ht="15" customHeight="1">
      <c r="B108" s="276"/>
      <c r="C108" s="256" t="s">
        <v>1067</v>
      </c>
      <c r="D108" s="256"/>
      <c r="E108" s="256"/>
      <c r="F108" s="275" t="s">
        <v>1054</v>
      </c>
      <c r="G108" s="256"/>
      <c r="H108" s="256" t="s">
        <v>1087</v>
      </c>
      <c r="I108" s="256" t="s">
        <v>1050</v>
      </c>
      <c r="J108" s="256">
        <v>50</v>
      </c>
      <c r="K108" s="267"/>
    </row>
    <row r="109" spans="2:11" ht="15" customHeight="1">
      <c r="B109" s="276"/>
      <c r="C109" s="256" t="s">
        <v>1075</v>
      </c>
      <c r="D109" s="256"/>
      <c r="E109" s="256"/>
      <c r="F109" s="275" t="s">
        <v>1054</v>
      </c>
      <c r="G109" s="256"/>
      <c r="H109" s="256" t="s">
        <v>1087</v>
      </c>
      <c r="I109" s="256" t="s">
        <v>1050</v>
      </c>
      <c r="J109" s="256">
        <v>50</v>
      </c>
      <c r="K109" s="267"/>
    </row>
    <row r="110" spans="2:11" ht="15" customHeight="1">
      <c r="B110" s="276"/>
      <c r="C110" s="256" t="s">
        <v>1073</v>
      </c>
      <c r="D110" s="256"/>
      <c r="E110" s="256"/>
      <c r="F110" s="275" t="s">
        <v>1054</v>
      </c>
      <c r="G110" s="256"/>
      <c r="H110" s="256" t="s">
        <v>1087</v>
      </c>
      <c r="I110" s="256" t="s">
        <v>1050</v>
      </c>
      <c r="J110" s="256">
        <v>50</v>
      </c>
      <c r="K110" s="267"/>
    </row>
    <row r="111" spans="2:11" ht="15" customHeight="1">
      <c r="B111" s="276"/>
      <c r="C111" s="256" t="s">
        <v>55</v>
      </c>
      <c r="D111" s="256"/>
      <c r="E111" s="256"/>
      <c r="F111" s="275" t="s">
        <v>1048</v>
      </c>
      <c r="G111" s="256"/>
      <c r="H111" s="256" t="s">
        <v>1088</v>
      </c>
      <c r="I111" s="256" t="s">
        <v>1050</v>
      </c>
      <c r="J111" s="256">
        <v>20</v>
      </c>
      <c r="K111" s="267"/>
    </row>
    <row r="112" spans="2:11" ht="15" customHeight="1">
      <c r="B112" s="276"/>
      <c r="C112" s="256" t="s">
        <v>1089</v>
      </c>
      <c r="D112" s="256"/>
      <c r="E112" s="256"/>
      <c r="F112" s="275" t="s">
        <v>1048</v>
      </c>
      <c r="G112" s="256"/>
      <c r="H112" s="256" t="s">
        <v>1090</v>
      </c>
      <c r="I112" s="256" t="s">
        <v>1050</v>
      </c>
      <c r="J112" s="256">
        <v>120</v>
      </c>
      <c r="K112" s="267"/>
    </row>
    <row r="113" spans="2:11" ht="15" customHeight="1">
      <c r="B113" s="276"/>
      <c r="C113" s="256" t="s">
        <v>40</v>
      </c>
      <c r="D113" s="256"/>
      <c r="E113" s="256"/>
      <c r="F113" s="275" t="s">
        <v>1048</v>
      </c>
      <c r="G113" s="256"/>
      <c r="H113" s="256" t="s">
        <v>1091</v>
      </c>
      <c r="I113" s="256" t="s">
        <v>1082</v>
      </c>
      <c r="J113" s="256"/>
      <c r="K113" s="267"/>
    </row>
    <row r="114" spans="2:11" ht="15" customHeight="1">
      <c r="B114" s="276"/>
      <c r="C114" s="256" t="s">
        <v>50</v>
      </c>
      <c r="D114" s="256"/>
      <c r="E114" s="256"/>
      <c r="F114" s="275" t="s">
        <v>1048</v>
      </c>
      <c r="G114" s="256"/>
      <c r="H114" s="256" t="s">
        <v>1092</v>
      </c>
      <c r="I114" s="256" t="s">
        <v>1082</v>
      </c>
      <c r="J114" s="256"/>
      <c r="K114" s="267"/>
    </row>
    <row r="115" spans="2:11" ht="15" customHeight="1">
      <c r="B115" s="276"/>
      <c r="C115" s="256" t="s">
        <v>59</v>
      </c>
      <c r="D115" s="256"/>
      <c r="E115" s="256"/>
      <c r="F115" s="275" t="s">
        <v>1048</v>
      </c>
      <c r="G115" s="256"/>
      <c r="H115" s="256" t="s">
        <v>1093</v>
      </c>
      <c r="I115" s="256" t="s">
        <v>1094</v>
      </c>
      <c r="J115" s="256"/>
      <c r="K115" s="267"/>
    </row>
    <row r="116" spans="2:11" ht="15" customHeight="1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>
      <c r="B117" s="286"/>
      <c r="C117" s="252"/>
      <c r="D117" s="252"/>
      <c r="E117" s="252"/>
      <c r="F117" s="287"/>
      <c r="G117" s="252"/>
      <c r="H117" s="252"/>
      <c r="I117" s="252"/>
      <c r="J117" s="252"/>
      <c r="K117" s="286"/>
    </row>
    <row r="118" spans="2:11" ht="18.75" customHeight="1"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</row>
    <row r="119" spans="2:11" ht="7.5" customHeight="1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>
      <c r="B120" s="291"/>
      <c r="C120" s="534" t="s">
        <v>1095</v>
      </c>
      <c r="D120" s="534"/>
      <c r="E120" s="534"/>
      <c r="F120" s="534"/>
      <c r="G120" s="534"/>
      <c r="H120" s="534"/>
      <c r="I120" s="534"/>
      <c r="J120" s="534"/>
      <c r="K120" s="292"/>
    </row>
    <row r="121" spans="2:11" ht="17.25" customHeight="1">
      <c r="B121" s="293"/>
      <c r="C121" s="268" t="s">
        <v>1042</v>
      </c>
      <c r="D121" s="268"/>
      <c r="E121" s="268"/>
      <c r="F121" s="268" t="s">
        <v>1043</v>
      </c>
      <c r="G121" s="269"/>
      <c r="H121" s="268" t="s">
        <v>117</v>
      </c>
      <c r="I121" s="268" t="s">
        <v>59</v>
      </c>
      <c r="J121" s="268" t="s">
        <v>1044</v>
      </c>
      <c r="K121" s="294"/>
    </row>
    <row r="122" spans="2:11" ht="17.25" customHeight="1">
      <c r="B122" s="293"/>
      <c r="C122" s="270" t="s">
        <v>1045</v>
      </c>
      <c r="D122" s="270"/>
      <c r="E122" s="270"/>
      <c r="F122" s="271" t="s">
        <v>1046</v>
      </c>
      <c r="G122" s="272"/>
      <c r="H122" s="270"/>
      <c r="I122" s="270"/>
      <c r="J122" s="270" t="s">
        <v>1047</v>
      </c>
      <c r="K122" s="294"/>
    </row>
    <row r="123" spans="2:11" ht="5.25" customHeight="1">
      <c r="B123" s="295"/>
      <c r="C123" s="273"/>
      <c r="D123" s="273"/>
      <c r="E123" s="273"/>
      <c r="F123" s="273"/>
      <c r="G123" s="256"/>
      <c r="H123" s="273"/>
      <c r="I123" s="273"/>
      <c r="J123" s="273"/>
      <c r="K123" s="296"/>
    </row>
    <row r="124" spans="2:11" ht="15" customHeight="1">
      <c r="B124" s="295"/>
      <c r="C124" s="256" t="s">
        <v>1051</v>
      </c>
      <c r="D124" s="273"/>
      <c r="E124" s="273"/>
      <c r="F124" s="275" t="s">
        <v>1048</v>
      </c>
      <c r="G124" s="256"/>
      <c r="H124" s="256" t="s">
        <v>1087</v>
      </c>
      <c r="I124" s="256" t="s">
        <v>1050</v>
      </c>
      <c r="J124" s="256">
        <v>120</v>
      </c>
      <c r="K124" s="297"/>
    </row>
    <row r="125" spans="2:11" ht="15" customHeight="1">
      <c r="B125" s="295"/>
      <c r="C125" s="256" t="s">
        <v>1096</v>
      </c>
      <c r="D125" s="256"/>
      <c r="E125" s="256"/>
      <c r="F125" s="275" t="s">
        <v>1048</v>
      </c>
      <c r="G125" s="256"/>
      <c r="H125" s="256" t="s">
        <v>1097</v>
      </c>
      <c r="I125" s="256" t="s">
        <v>1050</v>
      </c>
      <c r="J125" s="256" t="s">
        <v>1098</v>
      </c>
      <c r="K125" s="297"/>
    </row>
    <row r="126" spans="2:11" ht="15" customHeight="1">
      <c r="B126" s="295"/>
      <c r="C126" s="256" t="s">
        <v>997</v>
      </c>
      <c r="D126" s="256"/>
      <c r="E126" s="256"/>
      <c r="F126" s="275" t="s">
        <v>1048</v>
      </c>
      <c r="G126" s="256"/>
      <c r="H126" s="256" t="s">
        <v>1099</v>
      </c>
      <c r="I126" s="256" t="s">
        <v>1050</v>
      </c>
      <c r="J126" s="256" t="s">
        <v>1098</v>
      </c>
      <c r="K126" s="297"/>
    </row>
    <row r="127" spans="2:11" ht="15" customHeight="1">
      <c r="B127" s="295"/>
      <c r="C127" s="256" t="s">
        <v>1059</v>
      </c>
      <c r="D127" s="256"/>
      <c r="E127" s="256"/>
      <c r="F127" s="275" t="s">
        <v>1054</v>
      </c>
      <c r="G127" s="256"/>
      <c r="H127" s="256" t="s">
        <v>1060</v>
      </c>
      <c r="I127" s="256" t="s">
        <v>1050</v>
      </c>
      <c r="J127" s="256">
        <v>15</v>
      </c>
      <c r="K127" s="297"/>
    </row>
    <row r="128" spans="2:11" ht="15" customHeight="1">
      <c r="B128" s="295"/>
      <c r="C128" s="277" t="s">
        <v>1061</v>
      </c>
      <c r="D128" s="277"/>
      <c r="E128" s="277"/>
      <c r="F128" s="278" t="s">
        <v>1054</v>
      </c>
      <c r="G128" s="277"/>
      <c r="H128" s="277" t="s">
        <v>1062</v>
      </c>
      <c r="I128" s="277" t="s">
        <v>1050</v>
      </c>
      <c r="J128" s="277">
        <v>15</v>
      </c>
      <c r="K128" s="297"/>
    </row>
    <row r="129" spans="2:11" ht="15" customHeight="1">
      <c r="B129" s="295"/>
      <c r="C129" s="277" t="s">
        <v>1063</v>
      </c>
      <c r="D129" s="277"/>
      <c r="E129" s="277"/>
      <c r="F129" s="278" t="s">
        <v>1054</v>
      </c>
      <c r="G129" s="277"/>
      <c r="H129" s="277" t="s">
        <v>1064</v>
      </c>
      <c r="I129" s="277" t="s">
        <v>1050</v>
      </c>
      <c r="J129" s="277">
        <v>20</v>
      </c>
      <c r="K129" s="297"/>
    </row>
    <row r="130" spans="2:11" ht="15" customHeight="1">
      <c r="B130" s="295"/>
      <c r="C130" s="277" t="s">
        <v>1065</v>
      </c>
      <c r="D130" s="277"/>
      <c r="E130" s="277"/>
      <c r="F130" s="278" t="s">
        <v>1054</v>
      </c>
      <c r="G130" s="277"/>
      <c r="H130" s="277" t="s">
        <v>1066</v>
      </c>
      <c r="I130" s="277" t="s">
        <v>1050</v>
      </c>
      <c r="J130" s="277">
        <v>20</v>
      </c>
      <c r="K130" s="297"/>
    </row>
    <row r="131" spans="2:11" ht="15" customHeight="1">
      <c r="B131" s="295"/>
      <c r="C131" s="256" t="s">
        <v>1053</v>
      </c>
      <c r="D131" s="256"/>
      <c r="E131" s="256"/>
      <c r="F131" s="275" t="s">
        <v>1054</v>
      </c>
      <c r="G131" s="256"/>
      <c r="H131" s="256" t="s">
        <v>1087</v>
      </c>
      <c r="I131" s="256" t="s">
        <v>1050</v>
      </c>
      <c r="J131" s="256">
        <v>50</v>
      </c>
      <c r="K131" s="297"/>
    </row>
    <row r="132" spans="2:11" ht="15" customHeight="1">
      <c r="B132" s="295"/>
      <c r="C132" s="256" t="s">
        <v>1067</v>
      </c>
      <c r="D132" s="256"/>
      <c r="E132" s="256"/>
      <c r="F132" s="275" t="s">
        <v>1054</v>
      </c>
      <c r="G132" s="256"/>
      <c r="H132" s="256" t="s">
        <v>1087</v>
      </c>
      <c r="I132" s="256" t="s">
        <v>1050</v>
      </c>
      <c r="J132" s="256">
        <v>50</v>
      </c>
      <c r="K132" s="297"/>
    </row>
    <row r="133" spans="2:11" ht="15" customHeight="1">
      <c r="B133" s="295"/>
      <c r="C133" s="256" t="s">
        <v>1073</v>
      </c>
      <c r="D133" s="256"/>
      <c r="E133" s="256"/>
      <c r="F133" s="275" t="s">
        <v>1054</v>
      </c>
      <c r="G133" s="256"/>
      <c r="H133" s="256" t="s">
        <v>1087</v>
      </c>
      <c r="I133" s="256" t="s">
        <v>1050</v>
      </c>
      <c r="J133" s="256">
        <v>50</v>
      </c>
      <c r="K133" s="297"/>
    </row>
    <row r="134" spans="2:11" ht="15" customHeight="1">
      <c r="B134" s="295"/>
      <c r="C134" s="256" t="s">
        <v>1075</v>
      </c>
      <c r="D134" s="256"/>
      <c r="E134" s="256"/>
      <c r="F134" s="275" t="s">
        <v>1054</v>
      </c>
      <c r="G134" s="256"/>
      <c r="H134" s="256" t="s">
        <v>1087</v>
      </c>
      <c r="I134" s="256" t="s">
        <v>1050</v>
      </c>
      <c r="J134" s="256">
        <v>50</v>
      </c>
      <c r="K134" s="297"/>
    </row>
    <row r="135" spans="2:11" ht="15" customHeight="1">
      <c r="B135" s="295"/>
      <c r="C135" s="256" t="s">
        <v>122</v>
      </c>
      <c r="D135" s="256"/>
      <c r="E135" s="256"/>
      <c r="F135" s="275" t="s">
        <v>1054</v>
      </c>
      <c r="G135" s="256"/>
      <c r="H135" s="256" t="s">
        <v>1100</v>
      </c>
      <c r="I135" s="256" t="s">
        <v>1050</v>
      </c>
      <c r="J135" s="256">
        <v>255</v>
      </c>
      <c r="K135" s="297"/>
    </row>
    <row r="136" spans="2:11" ht="15" customHeight="1">
      <c r="B136" s="295"/>
      <c r="C136" s="256" t="s">
        <v>1077</v>
      </c>
      <c r="D136" s="256"/>
      <c r="E136" s="256"/>
      <c r="F136" s="275" t="s">
        <v>1048</v>
      </c>
      <c r="G136" s="256"/>
      <c r="H136" s="256" t="s">
        <v>1101</v>
      </c>
      <c r="I136" s="256" t="s">
        <v>1079</v>
      </c>
      <c r="J136" s="256"/>
      <c r="K136" s="297"/>
    </row>
    <row r="137" spans="2:11" ht="15" customHeight="1">
      <c r="B137" s="295"/>
      <c r="C137" s="256" t="s">
        <v>1080</v>
      </c>
      <c r="D137" s="256"/>
      <c r="E137" s="256"/>
      <c r="F137" s="275" t="s">
        <v>1048</v>
      </c>
      <c r="G137" s="256"/>
      <c r="H137" s="256" t="s">
        <v>1102</v>
      </c>
      <c r="I137" s="256" t="s">
        <v>1082</v>
      </c>
      <c r="J137" s="256"/>
      <c r="K137" s="297"/>
    </row>
    <row r="138" spans="2:11" ht="15" customHeight="1">
      <c r="B138" s="295"/>
      <c r="C138" s="256" t="s">
        <v>1083</v>
      </c>
      <c r="D138" s="256"/>
      <c r="E138" s="256"/>
      <c r="F138" s="275" t="s">
        <v>1048</v>
      </c>
      <c r="G138" s="256"/>
      <c r="H138" s="256" t="s">
        <v>1083</v>
      </c>
      <c r="I138" s="256" t="s">
        <v>1082</v>
      </c>
      <c r="J138" s="256"/>
      <c r="K138" s="297"/>
    </row>
    <row r="139" spans="2:11" ht="15" customHeight="1">
      <c r="B139" s="295"/>
      <c r="C139" s="256" t="s">
        <v>40</v>
      </c>
      <c r="D139" s="256"/>
      <c r="E139" s="256"/>
      <c r="F139" s="275" t="s">
        <v>1048</v>
      </c>
      <c r="G139" s="256"/>
      <c r="H139" s="256" t="s">
        <v>1103</v>
      </c>
      <c r="I139" s="256" t="s">
        <v>1082</v>
      </c>
      <c r="J139" s="256"/>
      <c r="K139" s="297"/>
    </row>
    <row r="140" spans="2:11" ht="15" customHeight="1">
      <c r="B140" s="295"/>
      <c r="C140" s="256" t="s">
        <v>1104</v>
      </c>
      <c r="D140" s="256"/>
      <c r="E140" s="256"/>
      <c r="F140" s="275" t="s">
        <v>1048</v>
      </c>
      <c r="G140" s="256"/>
      <c r="H140" s="256" t="s">
        <v>1105</v>
      </c>
      <c r="I140" s="256" t="s">
        <v>1082</v>
      </c>
      <c r="J140" s="256"/>
      <c r="K140" s="297"/>
    </row>
    <row r="141" spans="2:11" ht="15" customHeight="1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>
      <c r="B142" s="252"/>
      <c r="C142" s="252"/>
      <c r="D142" s="252"/>
      <c r="E142" s="252"/>
      <c r="F142" s="287"/>
      <c r="G142" s="252"/>
      <c r="H142" s="252"/>
      <c r="I142" s="252"/>
      <c r="J142" s="252"/>
      <c r="K142" s="252"/>
    </row>
    <row r="143" spans="2:11" ht="18.75" customHeight="1"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</row>
    <row r="144" spans="2:11" ht="7.5" customHeight="1">
      <c r="B144" s="263"/>
      <c r="C144" s="264"/>
      <c r="D144" s="264"/>
      <c r="E144" s="264"/>
      <c r="F144" s="264"/>
      <c r="G144" s="264"/>
      <c r="H144" s="264"/>
      <c r="I144" s="264"/>
      <c r="J144" s="264"/>
      <c r="K144" s="265"/>
    </row>
    <row r="145" spans="2:11" ht="45" customHeight="1">
      <c r="B145" s="266"/>
      <c r="C145" s="539" t="s">
        <v>1106</v>
      </c>
      <c r="D145" s="539"/>
      <c r="E145" s="539"/>
      <c r="F145" s="539"/>
      <c r="G145" s="539"/>
      <c r="H145" s="539"/>
      <c r="I145" s="539"/>
      <c r="J145" s="539"/>
      <c r="K145" s="267"/>
    </row>
    <row r="146" spans="2:11" ht="17.25" customHeight="1">
      <c r="B146" s="266"/>
      <c r="C146" s="268" t="s">
        <v>1042</v>
      </c>
      <c r="D146" s="268"/>
      <c r="E146" s="268"/>
      <c r="F146" s="268" t="s">
        <v>1043</v>
      </c>
      <c r="G146" s="269"/>
      <c r="H146" s="268" t="s">
        <v>117</v>
      </c>
      <c r="I146" s="268" t="s">
        <v>59</v>
      </c>
      <c r="J146" s="268" t="s">
        <v>1044</v>
      </c>
      <c r="K146" s="267"/>
    </row>
    <row r="147" spans="2:11" ht="17.25" customHeight="1">
      <c r="B147" s="266"/>
      <c r="C147" s="270" t="s">
        <v>1045</v>
      </c>
      <c r="D147" s="270"/>
      <c r="E147" s="270"/>
      <c r="F147" s="271" t="s">
        <v>1046</v>
      </c>
      <c r="G147" s="272"/>
      <c r="H147" s="270"/>
      <c r="I147" s="270"/>
      <c r="J147" s="270" t="s">
        <v>1047</v>
      </c>
      <c r="K147" s="267"/>
    </row>
    <row r="148" spans="2:11" ht="5.25" customHeight="1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>
      <c r="B149" s="276"/>
      <c r="C149" s="301" t="s">
        <v>1051</v>
      </c>
      <c r="D149" s="256"/>
      <c r="E149" s="256"/>
      <c r="F149" s="302" t="s">
        <v>1048</v>
      </c>
      <c r="G149" s="256"/>
      <c r="H149" s="301" t="s">
        <v>1087</v>
      </c>
      <c r="I149" s="301" t="s">
        <v>1050</v>
      </c>
      <c r="J149" s="301">
        <v>120</v>
      </c>
      <c r="K149" s="297"/>
    </row>
    <row r="150" spans="2:11" ht="15" customHeight="1">
      <c r="B150" s="276"/>
      <c r="C150" s="301" t="s">
        <v>1096</v>
      </c>
      <c r="D150" s="256"/>
      <c r="E150" s="256"/>
      <c r="F150" s="302" t="s">
        <v>1048</v>
      </c>
      <c r="G150" s="256"/>
      <c r="H150" s="301" t="s">
        <v>1107</v>
      </c>
      <c r="I150" s="301" t="s">
        <v>1050</v>
      </c>
      <c r="J150" s="301" t="s">
        <v>1098</v>
      </c>
      <c r="K150" s="297"/>
    </row>
    <row r="151" spans="2:11" ht="15" customHeight="1">
      <c r="B151" s="276"/>
      <c r="C151" s="301" t="s">
        <v>997</v>
      </c>
      <c r="D151" s="256"/>
      <c r="E151" s="256"/>
      <c r="F151" s="302" t="s">
        <v>1048</v>
      </c>
      <c r="G151" s="256"/>
      <c r="H151" s="301" t="s">
        <v>1108</v>
      </c>
      <c r="I151" s="301" t="s">
        <v>1050</v>
      </c>
      <c r="J151" s="301" t="s">
        <v>1098</v>
      </c>
      <c r="K151" s="297"/>
    </row>
    <row r="152" spans="2:11" ht="15" customHeight="1">
      <c r="B152" s="276"/>
      <c r="C152" s="301" t="s">
        <v>1053</v>
      </c>
      <c r="D152" s="256"/>
      <c r="E152" s="256"/>
      <c r="F152" s="302" t="s">
        <v>1054</v>
      </c>
      <c r="G152" s="256"/>
      <c r="H152" s="301" t="s">
        <v>1087</v>
      </c>
      <c r="I152" s="301" t="s">
        <v>1050</v>
      </c>
      <c r="J152" s="301">
        <v>50</v>
      </c>
      <c r="K152" s="297"/>
    </row>
    <row r="153" spans="2:11" ht="15" customHeight="1">
      <c r="B153" s="276"/>
      <c r="C153" s="301" t="s">
        <v>1056</v>
      </c>
      <c r="D153" s="256"/>
      <c r="E153" s="256"/>
      <c r="F153" s="302" t="s">
        <v>1048</v>
      </c>
      <c r="G153" s="256"/>
      <c r="H153" s="301" t="s">
        <v>1087</v>
      </c>
      <c r="I153" s="301" t="s">
        <v>1058</v>
      </c>
      <c r="J153" s="301"/>
      <c r="K153" s="297"/>
    </row>
    <row r="154" spans="2:11" ht="15" customHeight="1">
      <c r="B154" s="276"/>
      <c r="C154" s="301" t="s">
        <v>1067</v>
      </c>
      <c r="D154" s="256"/>
      <c r="E154" s="256"/>
      <c r="F154" s="302" t="s">
        <v>1054</v>
      </c>
      <c r="G154" s="256"/>
      <c r="H154" s="301" t="s">
        <v>1087</v>
      </c>
      <c r="I154" s="301" t="s">
        <v>1050</v>
      </c>
      <c r="J154" s="301">
        <v>50</v>
      </c>
      <c r="K154" s="297"/>
    </row>
    <row r="155" spans="2:11" ht="15" customHeight="1">
      <c r="B155" s="276"/>
      <c r="C155" s="301" t="s">
        <v>1075</v>
      </c>
      <c r="D155" s="256"/>
      <c r="E155" s="256"/>
      <c r="F155" s="302" t="s">
        <v>1054</v>
      </c>
      <c r="G155" s="256"/>
      <c r="H155" s="301" t="s">
        <v>1087</v>
      </c>
      <c r="I155" s="301" t="s">
        <v>1050</v>
      </c>
      <c r="J155" s="301">
        <v>50</v>
      </c>
      <c r="K155" s="297"/>
    </row>
    <row r="156" spans="2:11" ht="15" customHeight="1">
      <c r="B156" s="276"/>
      <c r="C156" s="301" t="s">
        <v>1073</v>
      </c>
      <c r="D156" s="256"/>
      <c r="E156" s="256"/>
      <c r="F156" s="302" t="s">
        <v>1054</v>
      </c>
      <c r="G156" s="256"/>
      <c r="H156" s="301" t="s">
        <v>1087</v>
      </c>
      <c r="I156" s="301" t="s">
        <v>1050</v>
      </c>
      <c r="J156" s="301">
        <v>50</v>
      </c>
      <c r="K156" s="297"/>
    </row>
    <row r="157" spans="2:11" ht="15" customHeight="1">
      <c r="B157" s="276"/>
      <c r="C157" s="301" t="s">
        <v>92</v>
      </c>
      <c r="D157" s="256"/>
      <c r="E157" s="256"/>
      <c r="F157" s="302" t="s">
        <v>1048</v>
      </c>
      <c r="G157" s="256"/>
      <c r="H157" s="301" t="s">
        <v>1109</v>
      </c>
      <c r="I157" s="301" t="s">
        <v>1050</v>
      </c>
      <c r="J157" s="301" t="s">
        <v>1110</v>
      </c>
      <c r="K157" s="297"/>
    </row>
    <row r="158" spans="2:11" ht="15" customHeight="1">
      <c r="B158" s="276"/>
      <c r="C158" s="301" t="s">
        <v>1111</v>
      </c>
      <c r="D158" s="256"/>
      <c r="E158" s="256"/>
      <c r="F158" s="302" t="s">
        <v>1048</v>
      </c>
      <c r="G158" s="256"/>
      <c r="H158" s="301" t="s">
        <v>1112</v>
      </c>
      <c r="I158" s="301" t="s">
        <v>1082</v>
      </c>
      <c r="J158" s="301"/>
      <c r="K158" s="297"/>
    </row>
    <row r="159" spans="2:11" ht="15" customHeight="1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>
      <c r="B160" s="252"/>
      <c r="C160" s="256"/>
      <c r="D160" s="256"/>
      <c r="E160" s="256"/>
      <c r="F160" s="275"/>
      <c r="G160" s="256"/>
      <c r="H160" s="256"/>
      <c r="I160" s="256"/>
      <c r="J160" s="256"/>
      <c r="K160" s="252"/>
    </row>
    <row r="161" spans="2:11" ht="18.75" customHeight="1"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</row>
    <row r="162" spans="2:11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>
      <c r="B163" s="247"/>
      <c r="C163" s="534" t="s">
        <v>1113</v>
      </c>
      <c r="D163" s="534"/>
      <c r="E163" s="534"/>
      <c r="F163" s="534"/>
      <c r="G163" s="534"/>
      <c r="H163" s="534"/>
      <c r="I163" s="534"/>
      <c r="J163" s="534"/>
      <c r="K163" s="248"/>
    </row>
    <row r="164" spans="2:11" ht="17.25" customHeight="1">
      <c r="B164" s="247"/>
      <c r="C164" s="268" t="s">
        <v>1042</v>
      </c>
      <c r="D164" s="268"/>
      <c r="E164" s="268"/>
      <c r="F164" s="268" t="s">
        <v>1043</v>
      </c>
      <c r="G164" s="305"/>
      <c r="H164" s="306" t="s">
        <v>117</v>
      </c>
      <c r="I164" s="306" t="s">
        <v>59</v>
      </c>
      <c r="J164" s="268" t="s">
        <v>1044</v>
      </c>
      <c r="K164" s="248"/>
    </row>
    <row r="165" spans="2:11" ht="17.25" customHeight="1">
      <c r="B165" s="249"/>
      <c r="C165" s="270" t="s">
        <v>1045</v>
      </c>
      <c r="D165" s="270"/>
      <c r="E165" s="270"/>
      <c r="F165" s="271" t="s">
        <v>1046</v>
      </c>
      <c r="G165" s="307"/>
      <c r="H165" s="308"/>
      <c r="I165" s="308"/>
      <c r="J165" s="270" t="s">
        <v>1047</v>
      </c>
      <c r="K165" s="250"/>
    </row>
    <row r="166" spans="2:11" ht="5.25" customHeight="1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>
      <c r="B167" s="276"/>
      <c r="C167" s="256" t="s">
        <v>1051</v>
      </c>
      <c r="D167" s="256"/>
      <c r="E167" s="256"/>
      <c r="F167" s="275" t="s">
        <v>1048</v>
      </c>
      <c r="G167" s="256"/>
      <c r="H167" s="256" t="s">
        <v>1087</v>
      </c>
      <c r="I167" s="256" t="s">
        <v>1050</v>
      </c>
      <c r="J167" s="256">
        <v>120</v>
      </c>
      <c r="K167" s="297"/>
    </row>
    <row r="168" spans="2:11" ht="15" customHeight="1">
      <c r="B168" s="276"/>
      <c r="C168" s="256" t="s">
        <v>1096</v>
      </c>
      <c r="D168" s="256"/>
      <c r="E168" s="256"/>
      <c r="F168" s="275" t="s">
        <v>1048</v>
      </c>
      <c r="G168" s="256"/>
      <c r="H168" s="256" t="s">
        <v>1097</v>
      </c>
      <c r="I168" s="256" t="s">
        <v>1050</v>
      </c>
      <c r="J168" s="256" t="s">
        <v>1098</v>
      </c>
      <c r="K168" s="297"/>
    </row>
    <row r="169" spans="2:11" ht="15" customHeight="1">
      <c r="B169" s="276"/>
      <c r="C169" s="256" t="s">
        <v>997</v>
      </c>
      <c r="D169" s="256"/>
      <c r="E169" s="256"/>
      <c r="F169" s="275" t="s">
        <v>1048</v>
      </c>
      <c r="G169" s="256"/>
      <c r="H169" s="256" t="s">
        <v>1114</v>
      </c>
      <c r="I169" s="256" t="s">
        <v>1050</v>
      </c>
      <c r="J169" s="256" t="s">
        <v>1098</v>
      </c>
      <c r="K169" s="297"/>
    </row>
    <row r="170" spans="2:11" ht="15" customHeight="1">
      <c r="B170" s="276"/>
      <c r="C170" s="256" t="s">
        <v>1053</v>
      </c>
      <c r="D170" s="256"/>
      <c r="E170" s="256"/>
      <c r="F170" s="275" t="s">
        <v>1054</v>
      </c>
      <c r="G170" s="256"/>
      <c r="H170" s="256" t="s">
        <v>1114</v>
      </c>
      <c r="I170" s="256" t="s">
        <v>1050</v>
      </c>
      <c r="J170" s="256">
        <v>50</v>
      </c>
      <c r="K170" s="297"/>
    </row>
    <row r="171" spans="2:11" ht="15" customHeight="1">
      <c r="B171" s="276"/>
      <c r="C171" s="256" t="s">
        <v>1056</v>
      </c>
      <c r="D171" s="256"/>
      <c r="E171" s="256"/>
      <c r="F171" s="275" t="s">
        <v>1048</v>
      </c>
      <c r="G171" s="256"/>
      <c r="H171" s="256" t="s">
        <v>1114</v>
      </c>
      <c r="I171" s="256" t="s">
        <v>1058</v>
      </c>
      <c r="J171" s="256"/>
      <c r="K171" s="297"/>
    </row>
    <row r="172" spans="2:11" ht="15" customHeight="1">
      <c r="B172" s="276"/>
      <c r="C172" s="256" t="s">
        <v>1067</v>
      </c>
      <c r="D172" s="256"/>
      <c r="E172" s="256"/>
      <c r="F172" s="275" t="s">
        <v>1054</v>
      </c>
      <c r="G172" s="256"/>
      <c r="H172" s="256" t="s">
        <v>1114</v>
      </c>
      <c r="I172" s="256" t="s">
        <v>1050</v>
      </c>
      <c r="J172" s="256">
        <v>50</v>
      </c>
      <c r="K172" s="297"/>
    </row>
    <row r="173" spans="2:11" ht="15" customHeight="1">
      <c r="B173" s="276"/>
      <c r="C173" s="256" t="s">
        <v>1075</v>
      </c>
      <c r="D173" s="256"/>
      <c r="E173" s="256"/>
      <c r="F173" s="275" t="s">
        <v>1054</v>
      </c>
      <c r="G173" s="256"/>
      <c r="H173" s="256" t="s">
        <v>1114</v>
      </c>
      <c r="I173" s="256" t="s">
        <v>1050</v>
      </c>
      <c r="J173" s="256">
        <v>50</v>
      </c>
      <c r="K173" s="297"/>
    </row>
    <row r="174" spans="2:11" ht="15" customHeight="1">
      <c r="B174" s="276"/>
      <c r="C174" s="256" t="s">
        <v>1073</v>
      </c>
      <c r="D174" s="256"/>
      <c r="E174" s="256"/>
      <c r="F174" s="275" t="s">
        <v>1054</v>
      </c>
      <c r="G174" s="256"/>
      <c r="H174" s="256" t="s">
        <v>1114</v>
      </c>
      <c r="I174" s="256" t="s">
        <v>1050</v>
      </c>
      <c r="J174" s="256">
        <v>50</v>
      </c>
      <c r="K174" s="297"/>
    </row>
    <row r="175" spans="2:11" ht="15" customHeight="1">
      <c r="B175" s="276"/>
      <c r="C175" s="256" t="s">
        <v>116</v>
      </c>
      <c r="D175" s="256"/>
      <c r="E175" s="256"/>
      <c r="F175" s="275" t="s">
        <v>1048</v>
      </c>
      <c r="G175" s="256"/>
      <c r="H175" s="256" t="s">
        <v>1115</v>
      </c>
      <c r="I175" s="256" t="s">
        <v>1116</v>
      </c>
      <c r="J175" s="256"/>
      <c r="K175" s="297"/>
    </row>
    <row r="176" spans="2:11" ht="15" customHeight="1">
      <c r="B176" s="276"/>
      <c r="C176" s="256" t="s">
        <v>59</v>
      </c>
      <c r="D176" s="256"/>
      <c r="E176" s="256"/>
      <c r="F176" s="275" t="s">
        <v>1048</v>
      </c>
      <c r="G176" s="256"/>
      <c r="H176" s="256" t="s">
        <v>1117</v>
      </c>
      <c r="I176" s="256" t="s">
        <v>1118</v>
      </c>
      <c r="J176" s="256">
        <v>1</v>
      </c>
      <c r="K176" s="297"/>
    </row>
    <row r="177" spans="2:11" ht="15" customHeight="1">
      <c r="B177" s="276"/>
      <c r="C177" s="256" t="s">
        <v>55</v>
      </c>
      <c r="D177" s="256"/>
      <c r="E177" s="256"/>
      <c r="F177" s="275" t="s">
        <v>1048</v>
      </c>
      <c r="G177" s="256"/>
      <c r="H177" s="256" t="s">
        <v>1119</v>
      </c>
      <c r="I177" s="256" t="s">
        <v>1050</v>
      </c>
      <c r="J177" s="256">
        <v>20</v>
      </c>
      <c r="K177" s="297"/>
    </row>
    <row r="178" spans="2:11" ht="15" customHeight="1">
      <c r="B178" s="276"/>
      <c r="C178" s="256" t="s">
        <v>117</v>
      </c>
      <c r="D178" s="256"/>
      <c r="E178" s="256"/>
      <c r="F178" s="275" t="s">
        <v>1048</v>
      </c>
      <c r="G178" s="256"/>
      <c r="H178" s="256" t="s">
        <v>1120</v>
      </c>
      <c r="I178" s="256" t="s">
        <v>1050</v>
      </c>
      <c r="J178" s="256">
        <v>255</v>
      </c>
      <c r="K178" s="297"/>
    </row>
    <row r="179" spans="2:11" ht="15" customHeight="1">
      <c r="B179" s="276"/>
      <c r="C179" s="256" t="s">
        <v>118</v>
      </c>
      <c r="D179" s="256"/>
      <c r="E179" s="256"/>
      <c r="F179" s="275" t="s">
        <v>1048</v>
      </c>
      <c r="G179" s="256"/>
      <c r="H179" s="256" t="s">
        <v>1013</v>
      </c>
      <c r="I179" s="256" t="s">
        <v>1050</v>
      </c>
      <c r="J179" s="256">
        <v>10</v>
      </c>
      <c r="K179" s="297"/>
    </row>
    <row r="180" spans="2:11" ht="15" customHeight="1">
      <c r="B180" s="276"/>
      <c r="C180" s="256" t="s">
        <v>119</v>
      </c>
      <c r="D180" s="256"/>
      <c r="E180" s="256"/>
      <c r="F180" s="275" t="s">
        <v>1048</v>
      </c>
      <c r="G180" s="256"/>
      <c r="H180" s="256" t="s">
        <v>1121</v>
      </c>
      <c r="I180" s="256" t="s">
        <v>1082</v>
      </c>
      <c r="J180" s="256"/>
      <c r="K180" s="297"/>
    </row>
    <row r="181" spans="2:11" ht="15" customHeight="1">
      <c r="B181" s="276"/>
      <c r="C181" s="256" t="s">
        <v>1122</v>
      </c>
      <c r="D181" s="256"/>
      <c r="E181" s="256"/>
      <c r="F181" s="275" t="s">
        <v>1048</v>
      </c>
      <c r="G181" s="256"/>
      <c r="H181" s="256" t="s">
        <v>1123</v>
      </c>
      <c r="I181" s="256" t="s">
        <v>1082</v>
      </c>
      <c r="J181" s="256"/>
      <c r="K181" s="297"/>
    </row>
    <row r="182" spans="2:11" ht="15" customHeight="1">
      <c r="B182" s="276"/>
      <c r="C182" s="256" t="s">
        <v>1111</v>
      </c>
      <c r="D182" s="256"/>
      <c r="E182" s="256"/>
      <c r="F182" s="275" t="s">
        <v>1048</v>
      </c>
      <c r="G182" s="256"/>
      <c r="H182" s="256" t="s">
        <v>1124</v>
      </c>
      <c r="I182" s="256" t="s">
        <v>1082</v>
      </c>
      <c r="J182" s="256"/>
      <c r="K182" s="297"/>
    </row>
    <row r="183" spans="2:11" ht="15" customHeight="1">
      <c r="B183" s="276"/>
      <c r="C183" s="256" t="s">
        <v>121</v>
      </c>
      <c r="D183" s="256"/>
      <c r="E183" s="256"/>
      <c r="F183" s="275" t="s">
        <v>1054</v>
      </c>
      <c r="G183" s="256"/>
      <c r="H183" s="256" t="s">
        <v>1125</v>
      </c>
      <c r="I183" s="256" t="s">
        <v>1050</v>
      </c>
      <c r="J183" s="256">
        <v>50</v>
      </c>
      <c r="K183" s="297"/>
    </row>
    <row r="184" spans="2:11" ht="15" customHeight="1">
      <c r="B184" s="276"/>
      <c r="C184" s="256" t="s">
        <v>1126</v>
      </c>
      <c r="D184" s="256"/>
      <c r="E184" s="256"/>
      <c r="F184" s="275" t="s">
        <v>1054</v>
      </c>
      <c r="G184" s="256"/>
      <c r="H184" s="256" t="s">
        <v>1127</v>
      </c>
      <c r="I184" s="256" t="s">
        <v>1128</v>
      </c>
      <c r="J184" s="256"/>
      <c r="K184" s="297"/>
    </row>
    <row r="185" spans="2:11" ht="15" customHeight="1">
      <c r="B185" s="276"/>
      <c r="C185" s="256" t="s">
        <v>1129</v>
      </c>
      <c r="D185" s="256"/>
      <c r="E185" s="256"/>
      <c r="F185" s="275" t="s">
        <v>1054</v>
      </c>
      <c r="G185" s="256"/>
      <c r="H185" s="256" t="s">
        <v>1130</v>
      </c>
      <c r="I185" s="256" t="s">
        <v>1128</v>
      </c>
      <c r="J185" s="256"/>
      <c r="K185" s="297"/>
    </row>
    <row r="186" spans="2:11" ht="15" customHeight="1">
      <c r="B186" s="276"/>
      <c r="C186" s="256" t="s">
        <v>1131</v>
      </c>
      <c r="D186" s="256"/>
      <c r="E186" s="256"/>
      <c r="F186" s="275" t="s">
        <v>1054</v>
      </c>
      <c r="G186" s="256"/>
      <c r="H186" s="256" t="s">
        <v>1132</v>
      </c>
      <c r="I186" s="256" t="s">
        <v>1128</v>
      </c>
      <c r="J186" s="256"/>
      <c r="K186" s="297"/>
    </row>
    <row r="187" spans="2:11" ht="15" customHeight="1">
      <c r="B187" s="276"/>
      <c r="C187" s="309" t="s">
        <v>1133</v>
      </c>
      <c r="D187" s="256"/>
      <c r="E187" s="256"/>
      <c r="F187" s="275" t="s">
        <v>1054</v>
      </c>
      <c r="G187" s="256"/>
      <c r="H187" s="256" t="s">
        <v>1134</v>
      </c>
      <c r="I187" s="256" t="s">
        <v>1135</v>
      </c>
      <c r="J187" s="310" t="s">
        <v>1136</v>
      </c>
      <c r="K187" s="297"/>
    </row>
    <row r="188" spans="2:11" ht="15" customHeight="1">
      <c r="B188" s="276"/>
      <c r="C188" s="261" t="s">
        <v>44</v>
      </c>
      <c r="D188" s="256"/>
      <c r="E188" s="256"/>
      <c r="F188" s="275" t="s">
        <v>1048</v>
      </c>
      <c r="G188" s="256"/>
      <c r="H188" s="252" t="s">
        <v>1137</v>
      </c>
      <c r="I188" s="256" t="s">
        <v>1138</v>
      </c>
      <c r="J188" s="256"/>
      <c r="K188" s="297"/>
    </row>
    <row r="189" spans="2:11" ht="15" customHeight="1">
      <c r="B189" s="276"/>
      <c r="C189" s="261" t="s">
        <v>1139</v>
      </c>
      <c r="D189" s="256"/>
      <c r="E189" s="256"/>
      <c r="F189" s="275" t="s">
        <v>1048</v>
      </c>
      <c r="G189" s="256"/>
      <c r="H189" s="256" t="s">
        <v>1140</v>
      </c>
      <c r="I189" s="256" t="s">
        <v>1082</v>
      </c>
      <c r="J189" s="256"/>
      <c r="K189" s="297"/>
    </row>
    <row r="190" spans="2:11" ht="15" customHeight="1">
      <c r="B190" s="276"/>
      <c r="C190" s="261" t="s">
        <v>1141</v>
      </c>
      <c r="D190" s="256"/>
      <c r="E190" s="256"/>
      <c r="F190" s="275" t="s">
        <v>1048</v>
      </c>
      <c r="G190" s="256"/>
      <c r="H190" s="256" t="s">
        <v>1142</v>
      </c>
      <c r="I190" s="256" t="s">
        <v>1082</v>
      </c>
      <c r="J190" s="256"/>
      <c r="K190" s="297"/>
    </row>
    <row r="191" spans="2:11" ht="15" customHeight="1">
      <c r="B191" s="276"/>
      <c r="C191" s="261" t="s">
        <v>1143</v>
      </c>
      <c r="D191" s="256"/>
      <c r="E191" s="256"/>
      <c r="F191" s="275" t="s">
        <v>1054</v>
      </c>
      <c r="G191" s="256"/>
      <c r="H191" s="256" t="s">
        <v>1144</v>
      </c>
      <c r="I191" s="256" t="s">
        <v>1082</v>
      </c>
      <c r="J191" s="256"/>
      <c r="K191" s="297"/>
    </row>
    <row r="192" spans="2:11" ht="15" customHeight="1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>
      <c r="B193" s="252"/>
      <c r="C193" s="256"/>
      <c r="D193" s="256"/>
      <c r="E193" s="256"/>
      <c r="F193" s="275"/>
      <c r="G193" s="256"/>
      <c r="H193" s="256"/>
      <c r="I193" s="256"/>
      <c r="J193" s="256"/>
      <c r="K193" s="252"/>
    </row>
    <row r="194" spans="2:11" ht="18.75" customHeight="1">
      <c r="B194" s="252"/>
      <c r="C194" s="256"/>
      <c r="D194" s="256"/>
      <c r="E194" s="256"/>
      <c r="F194" s="275"/>
      <c r="G194" s="256"/>
      <c r="H194" s="256"/>
      <c r="I194" s="256"/>
      <c r="J194" s="256"/>
      <c r="K194" s="252"/>
    </row>
    <row r="195" spans="2:11" ht="18.75" customHeight="1"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</row>
    <row r="196" spans="2:11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1">
      <c r="B197" s="247"/>
      <c r="C197" s="534" t="s">
        <v>1145</v>
      </c>
      <c r="D197" s="534"/>
      <c r="E197" s="534"/>
      <c r="F197" s="534"/>
      <c r="G197" s="534"/>
      <c r="H197" s="534"/>
      <c r="I197" s="534"/>
      <c r="J197" s="534"/>
      <c r="K197" s="248"/>
    </row>
    <row r="198" spans="2:11" ht="25.5" customHeight="1">
      <c r="B198" s="247"/>
      <c r="C198" s="312" t="s">
        <v>1146</v>
      </c>
      <c r="D198" s="312"/>
      <c r="E198" s="312"/>
      <c r="F198" s="312" t="s">
        <v>1147</v>
      </c>
      <c r="G198" s="313"/>
      <c r="H198" s="540" t="s">
        <v>1148</v>
      </c>
      <c r="I198" s="540"/>
      <c r="J198" s="540"/>
      <c r="K198" s="248"/>
    </row>
    <row r="199" spans="2:11" ht="5.25" customHeight="1">
      <c r="B199" s="276"/>
      <c r="C199" s="273"/>
      <c r="D199" s="273"/>
      <c r="E199" s="273"/>
      <c r="F199" s="273"/>
      <c r="G199" s="256"/>
      <c r="H199" s="273"/>
      <c r="I199" s="273"/>
      <c r="J199" s="273"/>
      <c r="K199" s="297"/>
    </row>
    <row r="200" spans="2:11" ht="15" customHeight="1">
      <c r="B200" s="276"/>
      <c r="C200" s="256" t="s">
        <v>1138</v>
      </c>
      <c r="D200" s="256"/>
      <c r="E200" s="256"/>
      <c r="F200" s="275" t="s">
        <v>45</v>
      </c>
      <c r="G200" s="256"/>
      <c r="H200" s="536" t="s">
        <v>1149</v>
      </c>
      <c r="I200" s="536"/>
      <c r="J200" s="536"/>
      <c r="K200" s="297"/>
    </row>
    <row r="201" spans="2:11" ht="15" customHeight="1">
      <c r="B201" s="276"/>
      <c r="C201" s="282"/>
      <c r="D201" s="256"/>
      <c r="E201" s="256"/>
      <c r="F201" s="275" t="s">
        <v>46</v>
      </c>
      <c r="G201" s="256"/>
      <c r="H201" s="536" t="s">
        <v>1150</v>
      </c>
      <c r="I201" s="536"/>
      <c r="J201" s="536"/>
      <c r="K201" s="297"/>
    </row>
    <row r="202" spans="2:11" ht="15" customHeight="1">
      <c r="B202" s="276"/>
      <c r="C202" s="282"/>
      <c r="D202" s="256"/>
      <c r="E202" s="256"/>
      <c r="F202" s="275" t="s">
        <v>49</v>
      </c>
      <c r="G202" s="256"/>
      <c r="H202" s="536" t="s">
        <v>1151</v>
      </c>
      <c r="I202" s="536"/>
      <c r="J202" s="536"/>
      <c r="K202" s="297"/>
    </row>
    <row r="203" spans="2:11" ht="15" customHeight="1">
      <c r="B203" s="276"/>
      <c r="C203" s="256"/>
      <c r="D203" s="256"/>
      <c r="E203" s="256"/>
      <c r="F203" s="275" t="s">
        <v>47</v>
      </c>
      <c r="G203" s="256"/>
      <c r="H203" s="536" t="s">
        <v>1152</v>
      </c>
      <c r="I203" s="536"/>
      <c r="J203" s="536"/>
      <c r="K203" s="297"/>
    </row>
    <row r="204" spans="2:11" ht="15" customHeight="1">
      <c r="B204" s="276"/>
      <c r="C204" s="256"/>
      <c r="D204" s="256"/>
      <c r="E204" s="256"/>
      <c r="F204" s="275" t="s">
        <v>48</v>
      </c>
      <c r="G204" s="256"/>
      <c r="H204" s="536" t="s">
        <v>1153</v>
      </c>
      <c r="I204" s="536"/>
      <c r="J204" s="536"/>
      <c r="K204" s="297"/>
    </row>
    <row r="205" spans="2:11" ht="15" customHeight="1">
      <c r="B205" s="276"/>
      <c r="C205" s="256"/>
      <c r="D205" s="256"/>
      <c r="E205" s="256"/>
      <c r="F205" s="275"/>
      <c r="G205" s="256"/>
      <c r="H205" s="256"/>
      <c r="I205" s="256"/>
      <c r="J205" s="256"/>
      <c r="K205" s="297"/>
    </row>
    <row r="206" spans="2:11" ht="15" customHeight="1">
      <c r="B206" s="276"/>
      <c r="C206" s="256" t="s">
        <v>1094</v>
      </c>
      <c r="D206" s="256"/>
      <c r="E206" s="256"/>
      <c r="F206" s="275" t="s">
        <v>78</v>
      </c>
      <c r="G206" s="256"/>
      <c r="H206" s="536" t="s">
        <v>1154</v>
      </c>
      <c r="I206" s="536"/>
      <c r="J206" s="536"/>
      <c r="K206" s="297"/>
    </row>
    <row r="207" spans="2:11" ht="15" customHeight="1">
      <c r="B207" s="276"/>
      <c r="C207" s="282"/>
      <c r="D207" s="256"/>
      <c r="E207" s="256"/>
      <c r="F207" s="275" t="s">
        <v>991</v>
      </c>
      <c r="G207" s="256"/>
      <c r="H207" s="536" t="s">
        <v>992</v>
      </c>
      <c r="I207" s="536"/>
      <c r="J207" s="536"/>
      <c r="K207" s="297"/>
    </row>
    <row r="208" spans="2:11" ht="15" customHeight="1">
      <c r="B208" s="276"/>
      <c r="C208" s="256"/>
      <c r="D208" s="256"/>
      <c r="E208" s="256"/>
      <c r="F208" s="275" t="s">
        <v>989</v>
      </c>
      <c r="G208" s="256"/>
      <c r="H208" s="536" t="s">
        <v>1155</v>
      </c>
      <c r="I208" s="536"/>
      <c r="J208" s="536"/>
      <c r="K208" s="297"/>
    </row>
    <row r="209" spans="2:11" ht="15" customHeight="1">
      <c r="B209" s="314"/>
      <c r="C209" s="282"/>
      <c r="D209" s="282"/>
      <c r="E209" s="282"/>
      <c r="F209" s="275" t="s">
        <v>993</v>
      </c>
      <c r="G209" s="261"/>
      <c r="H209" s="535" t="s">
        <v>994</v>
      </c>
      <c r="I209" s="535"/>
      <c r="J209" s="535"/>
      <c r="K209" s="315"/>
    </row>
    <row r="210" spans="2:11" ht="15" customHeight="1">
      <c r="B210" s="314"/>
      <c r="C210" s="282"/>
      <c r="D210" s="282"/>
      <c r="E210" s="282"/>
      <c r="F210" s="275" t="s">
        <v>995</v>
      </c>
      <c r="G210" s="261"/>
      <c r="H210" s="535" t="s">
        <v>1156</v>
      </c>
      <c r="I210" s="535"/>
      <c r="J210" s="535"/>
      <c r="K210" s="315"/>
    </row>
    <row r="211" spans="2:11" ht="15" customHeight="1">
      <c r="B211" s="314"/>
      <c r="C211" s="282"/>
      <c r="D211" s="282"/>
      <c r="E211" s="282"/>
      <c r="F211" s="316"/>
      <c r="G211" s="261"/>
      <c r="H211" s="317"/>
      <c r="I211" s="317"/>
      <c r="J211" s="317"/>
      <c r="K211" s="315"/>
    </row>
    <row r="212" spans="2:11" ht="15" customHeight="1">
      <c r="B212" s="314"/>
      <c r="C212" s="256" t="s">
        <v>1118</v>
      </c>
      <c r="D212" s="282"/>
      <c r="E212" s="282"/>
      <c r="F212" s="275">
        <v>1</v>
      </c>
      <c r="G212" s="261"/>
      <c r="H212" s="535" t="s">
        <v>1157</v>
      </c>
      <c r="I212" s="535"/>
      <c r="J212" s="535"/>
      <c r="K212" s="315"/>
    </row>
    <row r="213" spans="2:11" ht="15" customHeight="1">
      <c r="B213" s="314"/>
      <c r="C213" s="282"/>
      <c r="D213" s="282"/>
      <c r="E213" s="282"/>
      <c r="F213" s="275">
        <v>2</v>
      </c>
      <c r="G213" s="261"/>
      <c r="H213" s="535" t="s">
        <v>1158</v>
      </c>
      <c r="I213" s="535"/>
      <c r="J213" s="535"/>
      <c r="K213" s="315"/>
    </row>
    <row r="214" spans="2:11" ht="15" customHeight="1">
      <c r="B214" s="314"/>
      <c r="C214" s="282"/>
      <c r="D214" s="282"/>
      <c r="E214" s="282"/>
      <c r="F214" s="275">
        <v>3</v>
      </c>
      <c r="G214" s="261"/>
      <c r="H214" s="535" t="s">
        <v>1159</v>
      </c>
      <c r="I214" s="535"/>
      <c r="J214" s="535"/>
      <c r="K214" s="315"/>
    </row>
    <row r="215" spans="2:11" ht="15" customHeight="1">
      <c r="B215" s="314"/>
      <c r="C215" s="282"/>
      <c r="D215" s="282"/>
      <c r="E215" s="282"/>
      <c r="F215" s="275">
        <v>4</v>
      </c>
      <c r="G215" s="261"/>
      <c r="H215" s="535" t="s">
        <v>1160</v>
      </c>
      <c r="I215" s="535"/>
      <c r="J215" s="535"/>
      <c r="K215" s="315"/>
    </row>
    <row r="216" spans="2:11" ht="12.75" customHeight="1">
      <c r="B216" s="318"/>
      <c r="C216" s="319"/>
      <c r="D216" s="319"/>
      <c r="E216" s="319"/>
      <c r="F216" s="319"/>
      <c r="G216" s="319"/>
      <c r="H216" s="319"/>
      <c r="I216" s="319"/>
      <c r="J216" s="319"/>
      <c r="K216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stavby</vt:lpstr>
      <vt:lpstr>1-133-17 - Stavební úprav...</vt:lpstr>
      <vt:lpstr>ZTI</vt:lpstr>
      <vt:lpstr>Elektroinstalace</vt:lpstr>
      <vt:lpstr>VRN - Vedlejší rozpočtové...</vt:lpstr>
      <vt:lpstr>Pokyny pro vyplnění</vt:lpstr>
      <vt:lpstr>'1-133-17 - Stavební úprav...'!Názvy_tisku</vt:lpstr>
      <vt:lpstr>'Rekapitulace stavby'!Názvy_tisku</vt:lpstr>
      <vt:lpstr>'VRN - Vedlejší rozpočtové...'!Názvy_tisku</vt:lpstr>
      <vt:lpstr>'1-133-17 - Stavební úprav...'!Oblast_tisku</vt:lpstr>
      <vt:lpstr>Elektroinstalace!Oblast_tisku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Evžen</cp:lastModifiedBy>
  <cp:lastPrinted>2017-03-02T10:41:45Z</cp:lastPrinted>
  <dcterms:created xsi:type="dcterms:W3CDTF">2017-02-28T17:51:50Z</dcterms:created>
  <dcterms:modified xsi:type="dcterms:W3CDTF">2017-03-02T10:42:05Z</dcterms:modified>
</cp:coreProperties>
</file>