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5" yWindow="150" windowWidth="14880" windowHeight="1192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List1!$C$3:$R$54</definedName>
  </definedNames>
  <calcPr calcId="145621"/>
</workbook>
</file>

<file path=xl/calcChain.xml><?xml version="1.0" encoding="utf-8"?>
<calcChain xmlns="http://schemas.openxmlformats.org/spreadsheetml/2006/main">
  <c r="E42" i="1" l="1"/>
  <c r="E6" i="1" l="1"/>
  <c r="E72" i="1" l="1"/>
  <c r="E71" i="1"/>
  <c r="E70" i="1"/>
  <c r="E69" i="1"/>
  <c r="E68" i="1"/>
  <c r="E67" i="1"/>
  <c r="E64" i="1"/>
  <c r="E63" i="1"/>
  <c r="E62" i="1"/>
  <c r="E61" i="1"/>
  <c r="E60" i="1"/>
  <c r="E59" i="1"/>
  <c r="E58" i="1"/>
  <c r="E57" i="1"/>
  <c r="E56" i="1"/>
  <c r="E54" i="1"/>
  <c r="E53" i="1"/>
  <c r="E52" i="1"/>
  <c r="E51" i="1"/>
  <c r="E50" i="1"/>
  <c r="E48" i="1"/>
  <c r="E47" i="1"/>
  <c r="E46" i="1"/>
  <c r="E44" i="1"/>
  <c r="E43" i="1"/>
  <c r="E41" i="1"/>
  <c r="E40" i="1"/>
  <c r="E39" i="1"/>
  <c r="E38" i="1"/>
  <c r="E37" i="1"/>
  <c r="E36" i="1"/>
  <c r="E35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4" i="1"/>
  <c r="E3" i="1"/>
  <c r="E73" i="1"/>
  <c r="E66" i="1"/>
  <c r="E65" i="1"/>
  <c r="E55" i="1"/>
  <c r="E49" i="1"/>
  <c r="E45" i="1"/>
  <c r="E34" i="1"/>
  <c r="E28" i="1"/>
  <c r="H35" i="1" l="1"/>
  <c r="J35" i="1" s="1"/>
  <c r="H28" i="1"/>
  <c r="J28" i="1" s="1"/>
  <c r="H65" i="1"/>
  <c r="J65" i="1" s="1"/>
  <c r="H66" i="1"/>
  <c r="J66" i="1" s="1"/>
  <c r="H67" i="1"/>
  <c r="J67" i="1" s="1"/>
  <c r="H64" i="1"/>
  <c r="J64" i="1" s="1"/>
  <c r="H60" i="1"/>
  <c r="J60" i="1" s="1"/>
  <c r="H61" i="1"/>
  <c r="J61" i="1" s="1"/>
  <c r="H62" i="1"/>
  <c r="J62" i="1" s="1"/>
  <c r="H63" i="1"/>
  <c r="J63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J74" i="1" l="1"/>
  <c r="J75" i="1" s="1"/>
</calcChain>
</file>

<file path=xl/sharedStrings.xml><?xml version="1.0" encoding="utf-8"?>
<sst xmlns="http://schemas.openxmlformats.org/spreadsheetml/2006/main" count="296" uniqueCount="202">
  <si>
    <t>celková cena bez DPH</t>
  </si>
  <si>
    <t>celková s DPH</t>
  </si>
  <si>
    <t>ks</t>
  </si>
  <si>
    <t>jednotková cena bez DPH -doplní dodavatel</t>
  </si>
  <si>
    <t>Cena bez DPH</t>
  </si>
  <si>
    <t>Cena s DPH</t>
  </si>
  <si>
    <t>WC souprava plast, bílá</t>
  </si>
  <si>
    <t>tekutý písek, např. Mio 500ml</t>
  </si>
  <si>
    <t>Požadovaný materiál</t>
  </si>
  <si>
    <t>Obchodní název - doplní dodavatel</t>
  </si>
  <si>
    <t>Požadované množství</t>
  </si>
  <si>
    <t>Měrná jednotka</t>
  </si>
  <si>
    <t>Poznámka</t>
  </si>
  <si>
    <t>5810020/220001S00001</t>
  </si>
  <si>
    <t>nelze alternativu</t>
  </si>
  <si>
    <t>5810300/220001S00001</t>
  </si>
  <si>
    <t>Jar profi 5l, žlutý</t>
  </si>
  <si>
    <t>5810300/220005S00001</t>
  </si>
  <si>
    <t>Přípravek na mytí na nádobí 5l</t>
  </si>
  <si>
    <t>vysoký pěnivý mycí účinek</t>
  </si>
  <si>
    <t>5810300/220006S00001</t>
  </si>
  <si>
    <t>Přípravek na mytí podlah 5l</t>
  </si>
  <si>
    <t>např. HIT</t>
  </si>
  <si>
    <t>5810320/220001S00001</t>
  </si>
  <si>
    <t>Drana</t>
  </si>
  <si>
    <t>5810370/220002S00001</t>
  </si>
  <si>
    <t>Přípravek na mytí WC</t>
  </si>
  <si>
    <t>např. Fixinela</t>
  </si>
  <si>
    <t>5810370/220005S00001</t>
  </si>
  <si>
    <t>Čistící prostředek na obklady, rozprašovač 750ml</t>
  </si>
  <si>
    <t>např. Krystal</t>
  </si>
  <si>
    <t>5810380/220001S00001</t>
  </si>
  <si>
    <t>Čistič skel na okna bez alkoholu</t>
  </si>
  <si>
    <t/>
  </si>
  <si>
    <t>5810700/220001S00001</t>
  </si>
  <si>
    <t>Tekutý písek, např. Real 10l</t>
  </si>
  <si>
    <t>5810700/220003S00001</t>
  </si>
  <si>
    <t>Sypký čistící písek na WC, obklady, umyvadla, nádobí, 500g/bal.</t>
  </si>
  <si>
    <t>např. Primona, Písek Van</t>
  </si>
  <si>
    <t>5820005/220001S00001</t>
  </si>
  <si>
    <t>Hadr mycí na podlahu</t>
  </si>
  <si>
    <t>bílý, 54x64cm</t>
  </si>
  <si>
    <t>5820080/220001S00001</t>
  </si>
  <si>
    <t xml:space="preserve">Prachovka </t>
  </si>
  <si>
    <t>jemná 40x40</t>
  </si>
  <si>
    <t>5820100/220001S00001</t>
  </si>
  <si>
    <t>Utěrka UNI hadr</t>
  </si>
  <si>
    <t>5820400/220001S00001</t>
  </si>
  <si>
    <t>Houba na nádobí set 10</t>
  </si>
  <si>
    <t>5820400/220003S00001</t>
  </si>
  <si>
    <t>Houba na nádobí velká</t>
  </si>
  <si>
    <t>rozměr  cca 15x10x5cm</t>
  </si>
  <si>
    <t>5820500/220003S00001</t>
  </si>
  <si>
    <t>Drátěnka na nádobí velká</t>
  </si>
  <si>
    <t>100g</t>
  </si>
  <si>
    <t>5820800/220001S00001</t>
  </si>
  <si>
    <t>Pytle 70*110 silné, 120l</t>
  </si>
  <si>
    <t>jednotlivé</t>
  </si>
  <si>
    <t>5820800/220002S00001</t>
  </si>
  <si>
    <t>Pytle na odpad - 25 ks/role,70x110cm</t>
  </si>
  <si>
    <t>120l, 40mi, černá barva</t>
  </si>
  <si>
    <t>5820800/220003S00001</t>
  </si>
  <si>
    <t>Pytle na odpad - 20 ks/role, 70x110cm</t>
  </si>
  <si>
    <t>transparentní</t>
  </si>
  <si>
    <t>5820810/220001S00001</t>
  </si>
  <si>
    <t>Sáčky do košů</t>
  </si>
  <si>
    <t>60l, 50ks/role</t>
  </si>
  <si>
    <t>5830010/220001S00001</t>
  </si>
  <si>
    <t>Smeták na hůl,  PE, závit hrubý, 30cm</t>
  </si>
  <si>
    <t>5830010/220002S00001</t>
  </si>
  <si>
    <t>Smeták sálový</t>
  </si>
  <si>
    <t>80cm</t>
  </si>
  <si>
    <t>5830020/220002S00001</t>
  </si>
  <si>
    <t>Koště průmyslové, chodníkové</t>
  </si>
  <si>
    <t xml:space="preserve">s násadou </t>
  </si>
  <si>
    <t>5830030/220001S00001</t>
  </si>
  <si>
    <t>Smetáček ruční</t>
  </si>
  <si>
    <t>5830030/220002S00001</t>
  </si>
  <si>
    <t>Souprava  PVC smet.+lopatka</t>
  </si>
  <si>
    <t>5830060/220001S00001</t>
  </si>
  <si>
    <t>Koště silniční</t>
  </si>
  <si>
    <t>cca 40cm</t>
  </si>
  <si>
    <t>5830080/220001S00001</t>
  </si>
  <si>
    <t>Násada na smeták, pogumovaná,</t>
  </si>
  <si>
    <t xml:space="preserve">hrubý závit </t>
  </si>
  <si>
    <t>5830080/220006S00001</t>
  </si>
  <si>
    <t>Dřevěné</t>
  </si>
  <si>
    <t>5830100/220001S00001</t>
  </si>
  <si>
    <t>Lopatka na smetí PVC</t>
  </si>
  <si>
    <t>5830180/220001S00001</t>
  </si>
  <si>
    <t>5830220/220002S00001</t>
  </si>
  <si>
    <t>Kartáč rýžový na hůl, podlahový</t>
  </si>
  <si>
    <t>5830220/220003S00001</t>
  </si>
  <si>
    <t xml:space="preserve">Kartáč ruční plast </t>
  </si>
  <si>
    <t>5830220/220004S00001</t>
  </si>
  <si>
    <t>Kartáč rýžový ruční</t>
  </si>
  <si>
    <t>5830280/220001S00001</t>
  </si>
  <si>
    <t>Kartáč, štětka  na WC samostatná</t>
  </si>
  <si>
    <t>5830280/220002S00001</t>
  </si>
  <si>
    <t>5830300/220001S00001</t>
  </si>
  <si>
    <t>Mop provázkový komplet</t>
  </si>
  <si>
    <t>5830300/220002S00001</t>
  </si>
  <si>
    <t>Mop  - ND ke kompletu</t>
  </si>
  <si>
    <t>5830400/220001S00001</t>
  </si>
  <si>
    <t>Vědro pozinkované 10l</t>
  </si>
  <si>
    <t>5830410/220001S00001</t>
  </si>
  <si>
    <t>Vědro PVC - 10l</t>
  </si>
  <si>
    <t>5830450/220005S00001</t>
  </si>
  <si>
    <t>Koš</t>
  </si>
  <si>
    <t>odpadkový, výklopný</t>
  </si>
  <si>
    <t>5830800/220001S00001</t>
  </si>
  <si>
    <t>5830900/220001S00001</t>
  </si>
  <si>
    <t>Zvon gumový na WC</t>
  </si>
  <si>
    <t>5840010/220001S00001</t>
  </si>
  <si>
    <t>Mýdlo toaletní,100g</t>
  </si>
  <si>
    <t>5840020/220001S00001</t>
  </si>
  <si>
    <t>5840020/220002S00001</t>
  </si>
  <si>
    <t>Mýdlo tekuté s pumpičkou</t>
  </si>
  <si>
    <t>500ml</t>
  </si>
  <si>
    <t>5840020/220003S00001</t>
  </si>
  <si>
    <t>5840040/220001S00001</t>
  </si>
  <si>
    <t>Mycí pasta, min. bal. 375g</t>
  </si>
  <si>
    <t>např. Solvina</t>
  </si>
  <si>
    <t>5840300/220001S00001</t>
  </si>
  <si>
    <t>Krém hydratační</t>
  </si>
  <si>
    <t>na ruce 100ml.</t>
  </si>
  <si>
    <t>5840300/220002S00001</t>
  </si>
  <si>
    <t>Krém  na ruce, bal./100ml</t>
  </si>
  <si>
    <t>INDULONA</t>
  </si>
  <si>
    <t>5840600/220001S00001</t>
  </si>
  <si>
    <t>Papír toaletní, dvouvrstvý</t>
  </si>
  <si>
    <t>400 útržků, 30m</t>
  </si>
  <si>
    <t>5840600/220005S00001</t>
  </si>
  <si>
    <t>Papír toaletní Gigant 280</t>
  </si>
  <si>
    <t>dvouvrstvý</t>
  </si>
  <si>
    <t>5840710/220001S00001</t>
  </si>
  <si>
    <t>Ubrousky papírové 100 ks/bal</t>
  </si>
  <si>
    <t>5840730/220001S00001</t>
  </si>
  <si>
    <t>Ručník papírový ZZ 5000 ks</t>
  </si>
  <si>
    <t>5840800/220001S00001</t>
  </si>
  <si>
    <t>Párátka balená 500 ks</t>
  </si>
  <si>
    <t>5850010/220003S00001</t>
  </si>
  <si>
    <t>Hydrovosk červený tekutý 10l</t>
  </si>
  <si>
    <t>5850010/220005S00001</t>
  </si>
  <si>
    <t>5850030/220001S00001</t>
  </si>
  <si>
    <t>Leštěnka na prach ve spreji 300ml,</t>
  </si>
  <si>
    <t>např. Pronto</t>
  </si>
  <si>
    <t>5860100/220001S00001</t>
  </si>
  <si>
    <t>prostředek na dezinfekci ploch a povrchů,</t>
  </si>
  <si>
    <t>1kg, Chloramin T</t>
  </si>
  <si>
    <t>5860100/220002S00001</t>
  </si>
  <si>
    <t>Dezinfekční prostředek bal/15kg</t>
  </si>
  <si>
    <t>např. Savo</t>
  </si>
  <si>
    <t>5860100/220013S00001</t>
  </si>
  <si>
    <t>Antibakteriální tekuté mýdlo 5l/kanystr</t>
  </si>
  <si>
    <t>např. Prosavon 5l</t>
  </si>
  <si>
    <t>5860100/220022S00001</t>
  </si>
  <si>
    <t>Dezinfekční sprej</t>
  </si>
  <si>
    <t>sprej na nohy</t>
  </si>
  <si>
    <t>5860100/220003S00001</t>
  </si>
  <si>
    <t>Desinfekční sprej</t>
  </si>
  <si>
    <t>Incidur SP 2L</t>
  </si>
  <si>
    <t>5860400/220001S00001</t>
  </si>
  <si>
    <t>5860400/220002S00001</t>
  </si>
  <si>
    <t>Prostředek proti  mravencům</t>
  </si>
  <si>
    <t>5870510/220001S00001</t>
  </si>
  <si>
    <t>5870550/220001S00001</t>
  </si>
  <si>
    <t xml:space="preserve">WC kostky  do pisoáru </t>
  </si>
  <si>
    <t>900g-1kg/bal, např. Larrin</t>
  </si>
  <si>
    <t>5870550/220003S00001</t>
  </si>
  <si>
    <t>WC gel + dávkovač</t>
  </si>
  <si>
    <t>min 300ml</t>
  </si>
  <si>
    <t>5880020/220003S00001</t>
  </si>
  <si>
    <t>5l</t>
  </si>
  <si>
    <t>5880090/220001S00001</t>
  </si>
  <si>
    <t>Kyselina citronová</t>
  </si>
  <si>
    <t>25kg</t>
  </si>
  <si>
    <t>5880100/220001S00001</t>
  </si>
  <si>
    <t xml:space="preserve">Hydroxyd sodný na čištění odpadů, </t>
  </si>
  <si>
    <t>mikrogranule, šupiny 1kg</t>
  </si>
  <si>
    <t>5880900/220003S00001</t>
  </si>
  <si>
    <t>Číslo( odběratele)</t>
  </si>
  <si>
    <t>KS</t>
  </si>
  <si>
    <t>SPR</t>
  </si>
  <si>
    <t>KG</t>
  </si>
  <si>
    <t>Sazba DPH - upraví dodavatel</t>
  </si>
  <si>
    <t xml:space="preserve">Biolit ve spreji proti lezoucímu a létajícímu  hmyzu </t>
  </si>
  <si>
    <t>Kyselina chlorovodíková (solná )</t>
  </si>
  <si>
    <t>příloha č. 1 výzvy - Položkový rozpočet</t>
  </si>
  <si>
    <t>hrubý závit  min. 200g</t>
  </si>
  <si>
    <t>provázkový hrubý závit min. 200g</t>
  </si>
  <si>
    <t>Stěrka univerzální gumová</t>
  </si>
  <si>
    <t>na podlahu  45 cm</t>
  </si>
  <si>
    <t>spr = celá krabice</t>
  </si>
  <si>
    <t>Leštěnka na podlahu Bistrol 10l</t>
  </si>
  <si>
    <t>Osvěžovač vzduchu gel vanička</t>
  </si>
  <si>
    <t xml:space="preserve">Mýdlo tek. 5l na ruce </t>
  </si>
  <si>
    <t>dodat 3 barvy</t>
  </si>
  <si>
    <t>Mýdlo mazlavé 9kg, hnědé, původní receptura</t>
  </si>
  <si>
    <t>Násady a hole 160cm ke kartáčům na hůl a sálovému smetáku</t>
  </si>
  <si>
    <t>Hrablo na sníh - pevné, trvanlivé, odolné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</si>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</sst>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7093A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0" xfId="0" applyFont="1" applyFill="1"/>
    <xf numFmtId="0" fontId="2" fillId="3" borderId="0" xfId="0" applyFont="1" applyFill="1"/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4" fontId="0" fillId="3" borderId="0" xfId="0" applyNumberFormat="1" applyFont="1" applyFill="1"/>
    <xf numFmtId="0" fontId="0" fillId="3" borderId="0" xfId="0" applyFont="1" applyFill="1" applyAlignment="1">
      <alignment wrapText="1"/>
    </xf>
    <xf numFmtId="0" fontId="1" fillId="3" borderId="0" xfId="0" applyFont="1" applyFill="1"/>
    <xf numFmtId="4" fontId="4" fillId="3" borderId="1" xfId="0" applyNumberFormat="1" applyFont="1" applyFill="1" applyBorder="1" applyAlignment="1">
      <alignment horizontal="right"/>
    </xf>
    <xf numFmtId="0" fontId="1" fillId="3" borderId="0" xfId="0" applyFont="1" applyFill="1" applyAlignment="1">
      <alignment wrapText="1"/>
    </xf>
    <xf numFmtId="4" fontId="1" fillId="3" borderId="0" xfId="0" applyNumberFormat="1" applyFont="1" applyFill="1"/>
    <xf numFmtId="0" fontId="4" fillId="2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2" borderId="7" xfId="0" applyFont="1" applyFill="1" applyBorder="1"/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4" fontId="4" fillId="3" borderId="3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4" fontId="4" fillId="3" borderId="5" xfId="0" applyNumberFormat="1" applyFont="1" applyFill="1" applyBorder="1" applyAlignment="1">
      <alignment horizontal="right"/>
    </xf>
    <xf numFmtId="9" fontId="1" fillId="3" borderId="11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9" fontId="0" fillId="3" borderId="1" xfId="0" applyNumberFormat="1" applyFont="1" applyFill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9" fontId="0" fillId="3" borderId="0" xfId="0" applyNumberFormat="1" applyFont="1" applyFill="1" applyAlignment="1">
      <alignment horizontal="center"/>
    </xf>
    <xf numFmtId="4" fontId="0" fillId="2" borderId="3" xfId="0" applyNumberFormat="1" applyFont="1" applyFill="1" applyBorder="1"/>
    <xf numFmtId="4" fontId="0" fillId="2" borderId="1" xfId="0" applyNumberFormat="1" applyFont="1" applyFill="1" applyBorder="1"/>
    <xf numFmtId="4" fontId="0" fillId="2" borderId="5" xfId="0" applyNumberFormat="1" applyFont="1" applyFill="1" applyBorder="1"/>
    <xf numFmtId="4" fontId="0" fillId="2" borderId="4" xfId="0" applyNumberFormat="1" applyFont="1" applyFill="1" applyBorder="1"/>
    <xf numFmtId="4" fontId="0" fillId="2" borderId="2" xfId="0" applyNumberFormat="1" applyFont="1" applyFill="1" applyBorder="1"/>
    <xf numFmtId="4" fontId="0" fillId="2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zoomScaleNormal="100" workbookViewId="0">
      <selection activeCell="A22" sqref="A22:XFD22"/>
    </sheetView>
  </sheetViews>
  <sheetFormatPr defaultRowHeight="15" x14ac:dyDescent="0.25"/>
  <cols>
    <col min="1" max="1" width="21" style="1" customWidth="1"/>
    <col min="2" max="2" width="57.5703125" style="1" bestFit="1" customWidth="1"/>
    <col min="3" max="3" width="26.140625" style="8" bestFit="1" customWidth="1"/>
    <col min="4" max="4" width="26" style="1" customWidth="1"/>
    <col min="5" max="5" width="12.42578125" style="1" customWidth="1"/>
    <col min="6" max="6" width="4.85546875" style="1" customWidth="1"/>
    <col min="7" max="7" width="10.85546875" style="1" customWidth="1"/>
    <col min="8" max="8" width="14.28515625" style="7" customWidth="1"/>
    <col min="9" max="9" width="10.140625" style="45" bestFit="1" customWidth="1"/>
    <col min="10" max="10" width="14.85546875" style="7" customWidth="1"/>
    <col min="11" max="16384" width="9.140625" style="1"/>
  </cols>
  <sheetData>
    <row r="1" spans="1:13" s="9" customFormat="1" ht="18" customHeight="1" thickBot="1" x14ac:dyDescent="0.3">
      <c r="A1" s="9" t="s">
        <v>188</v>
      </c>
      <c r="C1" s="11"/>
      <c r="H1" s="12"/>
      <c r="I1" s="41" t="s">
        <v>201</v>
      </c>
      <c r="J1" s="12"/>
    </row>
    <row r="2" spans="1:13" ht="56.25" customHeight="1" thickBot="1" x14ac:dyDescent="0.3">
      <c r="A2" s="25" t="s">
        <v>181</v>
      </c>
      <c r="B2" s="26" t="s">
        <v>8</v>
      </c>
      <c r="C2" s="27" t="s">
        <v>12</v>
      </c>
      <c r="D2" s="31" t="s">
        <v>9</v>
      </c>
      <c r="E2" s="28" t="s">
        <v>10</v>
      </c>
      <c r="F2" s="28" t="s">
        <v>11</v>
      </c>
      <c r="G2" s="28" t="s">
        <v>3</v>
      </c>
      <c r="H2" s="29" t="s">
        <v>0</v>
      </c>
      <c r="I2" s="40" t="s">
        <v>185</v>
      </c>
      <c r="J2" s="30" t="s">
        <v>1</v>
      </c>
    </row>
    <row r="3" spans="1:13" x14ac:dyDescent="0.25">
      <c r="A3" s="19" t="s">
        <v>13</v>
      </c>
      <c r="B3" s="20" t="s">
        <v>198</v>
      </c>
      <c r="C3" s="21" t="s">
        <v>14</v>
      </c>
      <c r="D3" s="32"/>
      <c r="E3" s="22">
        <f>200*3</f>
        <v>600</v>
      </c>
      <c r="F3" s="23" t="s">
        <v>182</v>
      </c>
      <c r="G3" s="24"/>
      <c r="H3" s="46" t="str">
        <f t="shared" ref="H3:H28" si="0">IF(G3,E3*G3,"")</f>
        <v/>
      </c>
      <c r="I3" s="42">
        <v>0.21</v>
      </c>
      <c r="J3" s="49" t="e">
        <f t="shared" ref="J3:J28" si="1">IF(I3,H3*(1+I3),"")</f>
        <v>#VALUE!</v>
      </c>
      <c r="L3" s="7"/>
      <c r="M3" s="7"/>
    </row>
    <row r="4" spans="1:13" x14ac:dyDescent="0.25">
      <c r="A4" s="13" t="s">
        <v>15</v>
      </c>
      <c r="B4" s="4" t="s">
        <v>16</v>
      </c>
      <c r="C4" s="14" t="s">
        <v>14</v>
      </c>
      <c r="D4" s="33"/>
      <c r="E4" s="3">
        <f>200*3</f>
        <v>600</v>
      </c>
      <c r="F4" s="5" t="s">
        <v>182</v>
      </c>
      <c r="G4" s="10"/>
      <c r="H4" s="47" t="str">
        <f t="shared" si="0"/>
        <v/>
      </c>
      <c r="I4" s="43">
        <v>0.21</v>
      </c>
      <c r="J4" s="50" t="e">
        <f t="shared" si="1"/>
        <v>#VALUE!</v>
      </c>
      <c r="L4" s="7"/>
      <c r="M4" s="7"/>
    </row>
    <row r="5" spans="1:13" ht="15" customHeight="1" x14ac:dyDescent="0.25">
      <c r="A5" s="13" t="s">
        <v>17</v>
      </c>
      <c r="B5" s="4" t="s">
        <v>18</v>
      </c>
      <c r="C5" s="14" t="s">
        <v>19</v>
      </c>
      <c r="D5" s="34"/>
      <c r="E5" s="3">
        <f>300*3</f>
        <v>900</v>
      </c>
      <c r="F5" s="5" t="s">
        <v>182</v>
      </c>
      <c r="G5" s="10"/>
      <c r="H5" s="47" t="str">
        <f t="shared" si="0"/>
        <v/>
      </c>
      <c r="I5" s="43">
        <v>0.21</v>
      </c>
      <c r="J5" s="50" t="e">
        <f t="shared" si="1"/>
        <v>#VALUE!</v>
      </c>
      <c r="L5" s="7"/>
      <c r="M5" s="7"/>
    </row>
    <row r="6" spans="1:13" ht="15" customHeight="1" x14ac:dyDescent="0.25">
      <c r="A6" s="13" t="s">
        <v>20</v>
      </c>
      <c r="B6" s="4" t="s">
        <v>21</v>
      </c>
      <c r="C6" s="14" t="s">
        <v>22</v>
      </c>
      <c r="D6" s="35"/>
      <c r="E6" s="3">
        <f>300*3</f>
        <v>900</v>
      </c>
      <c r="F6" s="5" t="s">
        <v>182</v>
      </c>
      <c r="G6" s="10"/>
      <c r="H6" s="47" t="str">
        <f t="shared" si="0"/>
        <v/>
      </c>
      <c r="I6" s="43">
        <v>0.21</v>
      </c>
      <c r="J6" s="50" t="e">
        <f t="shared" si="1"/>
        <v>#VALUE!</v>
      </c>
      <c r="L6" s="7"/>
      <c r="M6" s="7"/>
    </row>
    <row r="7" spans="1:13" x14ac:dyDescent="0.25">
      <c r="A7" s="13" t="s">
        <v>23</v>
      </c>
      <c r="B7" s="4" t="s">
        <v>24</v>
      </c>
      <c r="C7" s="14" t="s">
        <v>14</v>
      </c>
      <c r="D7" s="33"/>
      <c r="E7" s="3">
        <f>150*3</f>
        <v>450</v>
      </c>
      <c r="F7" s="5" t="s">
        <v>182</v>
      </c>
      <c r="G7" s="10"/>
      <c r="H7" s="47" t="str">
        <f t="shared" si="0"/>
        <v/>
      </c>
      <c r="I7" s="43">
        <v>0.21</v>
      </c>
      <c r="J7" s="50" t="e">
        <f t="shared" si="1"/>
        <v>#VALUE!</v>
      </c>
      <c r="L7" s="7"/>
      <c r="M7" s="7"/>
    </row>
    <row r="8" spans="1:13" x14ac:dyDescent="0.25">
      <c r="A8" s="13" t="s">
        <v>25</v>
      </c>
      <c r="B8" s="4" t="s">
        <v>26</v>
      </c>
      <c r="C8" s="14" t="s">
        <v>27</v>
      </c>
      <c r="D8" s="33"/>
      <c r="E8" s="3">
        <f>2500*3</f>
        <v>7500</v>
      </c>
      <c r="F8" s="5" t="s">
        <v>182</v>
      </c>
      <c r="G8" s="10"/>
      <c r="H8" s="47" t="str">
        <f t="shared" si="0"/>
        <v/>
      </c>
      <c r="I8" s="43">
        <v>0.21</v>
      </c>
      <c r="J8" s="50" t="e">
        <f t="shared" si="1"/>
        <v>#VALUE!</v>
      </c>
      <c r="L8" s="7"/>
      <c r="M8" s="7"/>
    </row>
    <row r="9" spans="1:13" x14ac:dyDescent="0.25">
      <c r="A9" s="13" t="s">
        <v>28</v>
      </c>
      <c r="B9" s="6" t="s">
        <v>29</v>
      </c>
      <c r="C9" s="14" t="s">
        <v>30</v>
      </c>
      <c r="D9" s="33"/>
      <c r="E9" s="3">
        <f>350*3</f>
        <v>1050</v>
      </c>
      <c r="F9" s="5" t="s">
        <v>182</v>
      </c>
      <c r="G9" s="10"/>
      <c r="H9" s="47" t="str">
        <f t="shared" si="0"/>
        <v/>
      </c>
      <c r="I9" s="43">
        <v>0.21</v>
      </c>
      <c r="J9" s="50" t="e">
        <f t="shared" si="1"/>
        <v>#VALUE!</v>
      </c>
      <c r="L9" s="7"/>
      <c r="M9" s="7"/>
    </row>
    <row r="10" spans="1:13" x14ac:dyDescent="0.25">
      <c r="A10" s="13" t="s">
        <v>31</v>
      </c>
      <c r="B10" s="4" t="s">
        <v>32</v>
      </c>
      <c r="C10" s="14" t="s">
        <v>33</v>
      </c>
      <c r="D10" s="33"/>
      <c r="E10" s="3">
        <f>50*3</f>
        <v>150</v>
      </c>
      <c r="F10" s="5" t="s">
        <v>182</v>
      </c>
      <c r="G10" s="10"/>
      <c r="H10" s="47" t="str">
        <f t="shared" si="0"/>
        <v/>
      </c>
      <c r="I10" s="43">
        <v>0.21</v>
      </c>
      <c r="J10" s="50" t="e">
        <f t="shared" si="1"/>
        <v>#VALUE!</v>
      </c>
      <c r="L10" s="7"/>
      <c r="M10" s="7"/>
    </row>
    <row r="11" spans="1:13" x14ac:dyDescent="0.25">
      <c r="A11" s="13" t="s">
        <v>34</v>
      </c>
      <c r="B11" s="4" t="s">
        <v>35</v>
      </c>
      <c r="C11" s="14" t="s">
        <v>33</v>
      </c>
      <c r="D11" s="33"/>
      <c r="E11" s="3">
        <f>30*3</f>
        <v>90</v>
      </c>
      <c r="F11" s="5" t="s">
        <v>182</v>
      </c>
      <c r="G11" s="10"/>
      <c r="H11" s="47" t="str">
        <f t="shared" si="0"/>
        <v/>
      </c>
      <c r="I11" s="43">
        <v>0.21</v>
      </c>
      <c r="J11" s="50" t="e">
        <f t="shared" si="1"/>
        <v>#VALUE!</v>
      </c>
      <c r="L11" s="7"/>
      <c r="M11" s="7"/>
    </row>
    <row r="12" spans="1:13" x14ac:dyDescent="0.25">
      <c r="A12" s="13" t="s">
        <v>36</v>
      </c>
      <c r="B12" s="4" t="s">
        <v>37</v>
      </c>
      <c r="C12" s="14" t="s">
        <v>38</v>
      </c>
      <c r="D12" s="33"/>
      <c r="E12" s="3">
        <f>2000*3</f>
        <v>6000</v>
      </c>
      <c r="F12" s="5" t="s">
        <v>182</v>
      </c>
      <c r="G12" s="10"/>
      <c r="H12" s="47" t="str">
        <f t="shared" si="0"/>
        <v/>
      </c>
      <c r="I12" s="43">
        <v>0.21</v>
      </c>
      <c r="J12" s="50" t="e">
        <f t="shared" si="1"/>
        <v>#VALUE!</v>
      </c>
      <c r="L12" s="7"/>
      <c r="M12" s="7"/>
    </row>
    <row r="13" spans="1:13" x14ac:dyDescent="0.25">
      <c r="A13" s="13" t="s">
        <v>39</v>
      </c>
      <c r="B13" s="4" t="s">
        <v>40</v>
      </c>
      <c r="C13" s="14" t="s">
        <v>41</v>
      </c>
      <c r="D13" s="33"/>
      <c r="E13" s="3">
        <f>1500*3</f>
        <v>4500</v>
      </c>
      <c r="F13" s="5" t="s">
        <v>182</v>
      </c>
      <c r="G13" s="10"/>
      <c r="H13" s="47" t="str">
        <f t="shared" si="0"/>
        <v/>
      </c>
      <c r="I13" s="43">
        <v>0.21</v>
      </c>
      <c r="J13" s="50" t="e">
        <f t="shared" si="1"/>
        <v>#VALUE!</v>
      </c>
      <c r="L13" s="7"/>
      <c r="M13" s="7"/>
    </row>
    <row r="14" spans="1:13" x14ac:dyDescent="0.25">
      <c r="A14" s="13" t="s">
        <v>42</v>
      </c>
      <c r="B14" s="4" t="s">
        <v>43</v>
      </c>
      <c r="C14" s="14" t="s">
        <v>44</v>
      </c>
      <c r="D14" s="33"/>
      <c r="E14" s="3">
        <f>500*3</f>
        <v>1500</v>
      </c>
      <c r="F14" s="5" t="s">
        <v>182</v>
      </c>
      <c r="G14" s="10"/>
      <c r="H14" s="47" t="str">
        <f t="shared" si="0"/>
        <v/>
      </c>
      <c r="I14" s="43">
        <v>0.21</v>
      </c>
      <c r="J14" s="50" t="e">
        <f t="shared" si="1"/>
        <v>#VALUE!</v>
      </c>
      <c r="L14" s="7"/>
      <c r="M14" s="7"/>
    </row>
    <row r="15" spans="1:13" x14ac:dyDescent="0.25">
      <c r="A15" s="13" t="s">
        <v>45</v>
      </c>
      <c r="B15" s="4" t="s">
        <v>46</v>
      </c>
      <c r="C15" s="14" t="s">
        <v>33</v>
      </c>
      <c r="D15" s="33"/>
      <c r="E15" s="3">
        <f>200*3</f>
        <v>600</v>
      </c>
      <c r="F15" s="5" t="s">
        <v>2</v>
      </c>
      <c r="G15" s="10"/>
      <c r="H15" s="47" t="str">
        <f t="shared" si="0"/>
        <v/>
      </c>
      <c r="I15" s="43">
        <v>0.21</v>
      </c>
      <c r="J15" s="50" t="e">
        <f t="shared" si="1"/>
        <v>#VALUE!</v>
      </c>
      <c r="L15" s="7"/>
      <c r="M15" s="7"/>
    </row>
    <row r="16" spans="1:13" x14ac:dyDescent="0.25">
      <c r="A16" s="13" t="s">
        <v>47</v>
      </c>
      <c r="B16" s="4" t="s">
        <v>48</v>
      </c>
      <c r="C16" s="14" t="s">
        <v>33</v>
      </c>
      <c r="D16" s="33"/>
      <c r="E16" s="3">
        <f>100*3</f>
        <v>300</v>
      </c>
      <c r="F16" s="5" t="s">
        <v>183</v>
      </c>
      <c r="G16" s="10"/>
      <c r="H16" s="47" t="str">
        <f t="shared" si="0"/>
        <v/>
      </c>
      <c r="I16" s="43">
        <v>0.21</v>
      </c>
      <c r="J16" s="50" t="e">
        <f t="shared" si="1"/>
        <v>#VALUE!</v>
      </c>
      <c r="L16" s="7"/>
      <c r="M16" s="7"/>
    </row>
    <row r="17" spans="1:18" x14ac:dyDescent="0.25">
      <c r="A17" s="13" t="s">
        <v>49</v>
      </c>
      <c r="B17" s="4" t="s">
        <v>50</v>
      </c>
      <c r="C17" s="14" t="s">
        <v>51</v>
      </c>
      <c r="D17" s="35"/>
      <c r="E17" s="3">
        <f>300*3</f>
        <v>900</v>
      </c>
      <c r="F17" s="5" t="s">
        <v>182</v>
      </c>
      <c r="G17" s="10"/>
      <c r="H17" s="47" t="str">
        <f t="shared" si="0"/>
        <v/>
      </c>
      <c r="I17" s="43">
        <v>0.21</v>
      </c>
      <c r="J17" s="50" t="e">
        <f t="shared" si="1"/>
        <v>#VALUE!</v>
      </c>
      <c r="L17" s="7"/>
      <c r="M17" s="7"/>
    </row>
    <row r="18" spans="1:18" x14ac:dyDescent="0.25">
      <c r="A18" s="13" t="s">
        <v>52</v>
      </c>
      <c r="B18" s="4" t="s">
        <v>53</v>
      </c>
      <c r="C18" s="14" t="s">
        <v>54</v>
      </c>
      <c r="D18" s="35"/>
      <c r="E18" s="3">
        <f>250*3</f>
        <v>750</v>
      </c>
      <c r="F18" s="5" t="s">
        <v>182</v>
      </c>
      <c r="G18" s="10"/>
      <c r="H18" s="47" t="str">
        <f t="shared" si="0"/>
        <v/>
      </c>
      <c r="I18" s="43">
        <v>0.21</v>
      </c>
      <c r="J18" s="50" t="e">
        <f t="shared" si="1"/>
        <v>#VALUE!</v>
      </c>
      <c r="L18" s="7"/>
      <c r="M18" s="7"/>
    </row>
    <row r="19" spans="1:18" x14ac:dyDescent="0.25">
      <c r="A19" s="13" t="s">
        <v>55</v>
      </c>
      <c r="B19" s="4" t="s">
        <v>56</v>
      </c>
      <c r="C19" s="14" t="s">
        <v>57</v>
      </c>
      <c r="D19" s="33"/>
      <c r="E19" s="3">
        <f>50*3</f>
        <v>150</v>
      </c>
      <c r="F19" s="5" t="s">
        <v>182</v>
      </c>
      <c r="G19" s="10"/>
      <c r="H19" s="47" t="str">
        <f t="shared" si="0"/>
        <v/>
      </c>
      <c r="I19" s="43">
        <v>0.21</v>
      </c>
      <c r="J19" s="50" t="e">
        <f t="shared" si="1"/>
        <v>#VALUE!</v>
      </c>
    </row>
    <row r="20" spans="1:18" x14ac:dyDescent="0.25">
      <c r="A20" s="13" t="s">
        <v>58</v>
      </c>
      <c r="B20" s="4" t="s">
        <v>59</v>
      </c>
      <c r="C20" s="14" t="s">
        <v>60</v>
      </c>
      <c r="D20" s="33"/>
      <c r="E20" s="3">
        <f>200*3</f>
        <v>600</v>
      </c>
      <c r="F20" s="5" t="s">
        <v>183</v>
      </c>
      <c r="G20" s="10"/>
      <c r="H20" s="47" t="str">
        <f t="shared" si="0"/>
        <v/>
      </c>
      <c r="I20" s="43">
        <v>0.21</v>
      </c>
      <c r="J20" s="50" t="e">
        <f t="shared" si="1"/>
        <v>#VALUE!</v>
      </c>
      <c r="K20" s="8"/>
      <c r="L20" s="9"/>
      <c r="P20" s="7"/>
      <c r="R20" s="7"/>
    </row>
    <row r="21" spans="1:18" x14ac:dyDescent="0.25">
      <c r="A21" s="13" t="s">
        <v>61</v>
      </c>
      <c r="B21" s="4" t="s">
        <v>62</v>
      </c>
      <c r="C21" s="14" t="s">
        <v>63</v>
      </c>
      <c r="D21" s="33"/>
      <c r="E21" s="3">
        <f>10*3</f>
        <v>30</v>
      </c>
      <c r="F21" s="5" t="s">
        <v>183</v>
      </c>
      <c r="G21" s="10"/>
      <c r="H21" s="47" t="str">
        <f t="shared" si="0"/>
        <v/>
      </c>
      <c r="I21" s="43">
        <v>0.21</v>
      </c>
      <c r="J21" s="50" t="e">
        <f t="shared" si="1"/>
        <v>#VALUE!</v>
      </c>
      <c r="K21" s="8"/>
      <c r="P21" s="7"/>
      <c r="R21" s="7"/>
    </row>
    <row r="22" spans="1:18" x14ac:dyDescent="0.25">
      <c r="A22" s="13" t="s">
        <v>64</v>
      </c>
      <c r="B22" s="4" t="s">
        <v>65</v>
      </c>
      <c r="C22" s="14" t="s">
        <v>66</v>
      </c>
      <c r="D22" s="33"/>
      <c r="E22" s="3">
        <f>450*3</f>
        <v>1350</v>
      </c>
      <c r="F22" s="5" t="s">
        <v>183</v>
      </c>
      <c r="G22" s="10"/>
      <c r="H22" s="47" t="str">
        <f t="shared" si="0"/>
        <v/>
      </c>
      <c r="I22" s="43">
        <v>0.21</v>
      </c>
      <c r="J22" s="50" t="e">
        <f t="shared" si="1"/>
        <v>#VALUE!</v>
      </c>
      <c r="K22" s="8"/>
      <c r="P22" s="7"/>
      <c r="R22" s="7"/>
    </row>
    <row r="23" spans="1:18" x14ac:dyDescent="0.25">
      <c r="A23" s="13" t="s">
        <v>67</v>
      </c>
      <c r="B23" s="4" t="s">
        <v>68</v>
      </c>
      <c r="C23" s="14" t="s">
        <v>33</v>
      </c>
      <c r="D23" s="35"/>
      <c r="E23" s="3">
        <f>250*3</f>
        <v>750</v>
      </c>
      <c r="F23" s="5" t="s">
        <v>182</v>
      </c>
      <c r="G23" s="10"/>
      <c r="H23" s="47" t="str">
        <f t="shared" si="0"/>
        <v/>
      </c>
      <c r="I23" s="43">
        <v>0.21</v>
      </c>
      <c r="J23" s="50" t="e">
        <f t="shared" si="1"/>
        <v>#VALUE!</v>
      </c>
      <c r="K23" s="8"/>
      <c r="P23" s="7"/>
      <c r="R23" s="7"/>
    </row>
    <row r="24" spans="1:18" x14ac:dyDescent="0.25">
      <c r="A24" s="13" t="s">
        <v>69</v>
      </c>
      <c r="B24" s="4" t="s">
        <v>70</v>
      </c>
      <c r="C24" s="14" t="s">
        <v>71</v>
      </c>
      <c r="D24" s="35"/>
      <c r="E24" s="3">
        <f>15*3</f>
        <v>45</v>
      </c>
      <c r="F24" s="5" t="s">
        <v>182</v>
      </c>
      <c r="G24" s="10"/>
      <c r="H24" s="47" t="str">
        <f t="shared" si="0"/>
        <v/>
      </c>
      <c r="I24" s="43">
        <v>0.21</v>
      </c>
      <c r="J24" s="50" t="e">
        <f t="shared" si="1"/>
        <v>#VALUE!</v>
      </c>
      <c r="K24" s="8"/>
      <c r="P24" s="7"/>
      <c r="R24" s="7"/>
    </row>
    <row r="25" spans="1:18" x14ac:dyDescent="0.25">
      <c r="A25" s="13" t="s">
        <v>72</v>
      </c>
      <c r="B25" s="4" t="s">
        <v>73</v>
      </c>
      <c r="C25" s="14" t="s">
        <v>74</v>
      </c>
      <c r="D25" s="33"/>
      <c r="E25" s="3">
        <f>17*3</f>
        <v>51</v>
      </c>
      <c r="F25" s="5" t="s">
        <v>182</v>
      </c>
      <c r="G25" s="10"/>
      <c r="H25" s="47" t="str">
        <f t="shared" si="0"/>
        <v/>
      </c>
      <c r="I25" s="43">
        <v>0.21</v>
      </c>
      <c r="J25" s="50" t="e">
        <f t="shared" si="1"/>
        <v>#VALUE!</v>
      </c>
      <c r="K25" s="8"/>
      <c r="P25" s="7"/>
      <c r="R25" s="7"/>
    </row>
    <row r="26" spans="1:18" x14ac:dyDescent="0.25">
      <c r="A26" s="13" t="s">
        <v>75</v>
      </c>
      <c r="B26" s="4" t="s">
        <v>76</v>
      </c>
      <c r="C26" s="14" t="s">
        <v>33</v>
      </c>
      <c r="D26" s="35"/>
      <c r="E26" s="3">
        <f>20*3</f>
        <v>60</v>
      </c>
      <c r="F26" s="5" t="s">
        <v>182</v>
      </c>
      <c r="G26" s="10"/>
      <c r="H26" s="47" t="str">
        <f t="shared" si="0"/>
        <v/>
      </c>
      <c r="I26" s="43">
        <v>0.21</v>
      </c>
      <c r="J26" s="50" t="e">
        <f t="shared" si="1"/>
        <v>#VALUE!</v>
      </c>
      <c r="K26" s="8"/>
      <c r="P26" s="7"/>
      <c r="R26" s="7"/>
    </row>
    <row r="27" spans="1:18" x14ac:dyDescent="0.25">
      <c r="A27" s="13" t="s">
        <v>77</v>
      </c>
      <c r="B27" s="4" t="s">
        <v>78</v>
      </c>
      <c r="C27" s="14" t="s">
        <v>33</v>
      </c>
      <c r="D27" s="33"/>
      <c r="E27" s="3">
        <f>80*3</f>
        <v>240</v>
      </c>
      <c r="F27" s="5" t="s">
        <v>183</v>
      </c>
      <c r="G27" s="10"/>
      <c r="H27" s="47" t="str">
        <f t="shared" si="0"/>
        <v/>
      </c>
      <c r="I27" s="43">
        <v>0.21</v>
      </c>
      <c r="J27" s="50" t="e">
        <f t="shared" si="1"/>
        <v>#VALUE!</v>
      </c>
      <c r="K27" s="8"/>
      <c r="P27" s="7"/>
      <c r="R27" s="7"/>
    </row>
    <row r="28" spans="1:18" x14ac:dyDescent="0.25">
      <c r="A28" s="13" t="s">
        <v>79</v>
      </c>
      <c r="B28" s="4" t="s">
        <v>80</v>
      </c>
      <c r="C28" s="14" t="s">
        <v>81</v>
      </c>
      <c r="D28" s="33"/>
      <c r="E28" s="3">
        <f>15*2</f>
        <v>30</v>
      </c>
      <c r="F28" s="5" t="s">
        <v>182</v>
      </c>
      <c r="G28" s="10"/>
      <c r="H28" s="47" t="str">
        <f t="shared" si="0"/>
        <v/>
      </c>
      <c r="I28" s="43">
        <v>0.21</v>
      </c>
      <c r="J28" s="50" t="e">
        <f t="shared" si="1"/>
        <v>#VALUE!</v>
      </c>
      <c r="K28" s="8"/>
      <c r="P28" s="7"/>
      <c r="R28" s="7"/>
    </row>
    <row r="29" spans="1:18" x14ac:dyDescent="0.25">
      <c r="A29" s="13" t="s">
        <v>82</v>
      </c>
      <c r="B29" s="4" t="s">
        <v>83</v>
      </c>
      <c r="C29" s="14" t="s">
        <v>84</v>
      </c>
      <c r="D29" s="33"/>
      <c r="E29" s="3">
        <f>250*3</f>
        <v>750</v>
      </c>
      <c r="F29" s="5" t="s">
        <v>182</v>
      </c>
      <c r="G29" s="10"/>
      <c r="H29" s="47" t="str">
        <f t="shared" ref="H29:H35" si="2">IF(G29,E29*G29,"")</f>
        <v/>
      </c>
      <c r="I29" s="43">
        <v>0.21</v>
      </c>
      <c r="J29" s="50" t="e">
        <f t="shared" ref="J29:J35" si="3">IF(I29,H29*(1+I29),"")</f>
        <v>#VALUE!</v>
      </c>
      <c r="K29" s="8"/>
      <c r="P29" s="7"/>
      <c r="R29" s="7"/>
    </row>
    <row r="30" spans="1:18" x14ac:dyDescent="0.25">
      <c r="A30" s="13" t="s">
        <v>85</v>
      </c>
      <c r="B30" s="4" t="s">
        <v>199</v>
      </c>
      <c r="C30" s="14" t="s">
        <v>86</v>
      </c>
      <c r="D30" s="33"/>
      <c r="E30" s="3">
        <f>100*3</f>
        <v>300</v>
      </c>
      <c r="F30" s="5" t="s">
        <v>182</v>
      </c>
      <c r="G30" s="10"/>
      <c r="H30" s="47" t="str">
        <f t="shared" si="2"/>
        <v/>
      </c>
      <c r="I30" s="43">
        <v>0.21</v>
      </c>
      <c r="J30" s="50" t="e">
        <f t="shared" si="3"/>
        <v>#VALUE!</v>
      </c>
      <c r="K30" s="8"/>
      <c r="P30" s="7"/>
      <c r="R30" s="7"/>
    </row>
    <row r="31" spans="1:18" x14ac:dyDescent="0.25">
      <c r="A31" s="13" t="s">
        <v>87</v>
      </c>
      <c r="B31" s="4" t="s">
        <v>88</v>
      </c>
      <c r="C31" s="14" t="s">
        <v>33</v>
      </c>
      <c r="D31" s="33"/>
      <c r="E31" s="3">
        <f>10*3</f>
        <v>30</v>
      </c>
      <c r="F31" s="5" t="s">
        <v>182</v>
      </c>
      <c r="G31" s="10"/>
      <c r="H31" s="47" t="str">
        <f t="shared" si="2"/>
        <v/>
      </c>
      <c r="I31" s="43">
        <v>0.21</v>
      </c>
      <c r="J31" s="50" t="e">
        <f t="shared" si="3"/>
        <v>#VALUE!</v>
      </c>
      <c r="K31" s="8"/>
      <c r="P31" s="7"/>
      <c r="R31" s="7"/>
    </row>
    <row r="32" spans="1:18" x14ac:dyDescent="0.25">
      <c r="A32" s="13" t="s">
        <v>89</v>
      </c>
      <c r="B32" s="4" t="s">
        <v>200</v>
      </c>
      <c r="C32" s="14" t="s">
        <v>33</v>
      </c>
      <c r="D32" s="33"/>
      <c r="E32" s="3">
        <f>10*3</f>
        <v>30</v>
      </c>
      <c r="F32" s="5" t="s">
        <v>182</v>
      </c>
      <c r="G32" s="10"/>
      <c r="H32" s="47" t="str">
        <f t="shared" si="2"/>
        <v/>
      </c>
      <c r="I32" s="43">
        <v>0.21</v>
      </c>
      <c r="J32" s="50" t="e">
        <f t="shared" si="3"/>
        <v>#VALUE!</v>
      </c>
      <c r="K32" s="8"/>
      <c r="P32" s="7"/>
      <c r="R32" s="7"/>
    </row>
    <row r="33" spans="1:18" x14ac:dyDescent="0.25">
      <c r="A33" s="13" t="s">
        <v>90</v>
      </c>
      <c r="B33" s="4" t="s">
        <v>91</v>
      </c>
      <c r="C33" s="14" t="s">
        <v>33</v>
      </c>
      <c r="D33" s="33"/>
      <c r="E33" s="3">
        <f>70*3</f>
        <v>210</v>
      </c>
      <c r="F33" s="5" t="s">
        <v>182</v>
      </c>
      <c r="G33" s="10"/>
      <c r="H33" s="47" t="str">
        <f t="shared" si="2"/>
        <v/>
      </c>
      <c r="I33" s="43">
        <v>0.21</v>
      </c>
      <c r="J33" s="50" t="e">
        <f t="shared" si="3"/>
        <v>#VALUE!</v>
      </c>
      <c r="K33" s="8"/>
      <c r="P33" s="7"/>
      <c r="R33" s="7"/>
    </row>
    <row r="34" spans="1:18" x14ac:dyDescent="0.25">
      <c r="A34" s="13" t="s">
        <v>92</v>
      </c>
      <c r="B34" s="4" t="s">
        <v>93</v>
      </c>
      <c r="C34" s="14" t="s">
        <v>33</v>
      </c>
      <c r="D34" s="33"/>
      <c r="E34" s="3">
        <f>5*2</f>
        <v>10</v>
      </c>
      <c r="F34" s="5" t="s">
        <v>182</v>
      </c>
      <c r="G34" s="10"/>
      <c r="H34" s="47" t="str">
        <f t="shared" si="2"/>
        <v/>
      </c>
      <c r="I34" s="43">
        <v>0.21</v>
      </c>
      <c r="J34" s="50" t="e">
        <f t="shared" si="3"/>
        <v>#VALUE!</v>
      </c>
    </row>
    <row r="35" spans="1:18" x14ac:dyDescent="0.25">
      <c r="A35" s="13" t="s">
        <v>94</v>
      </c>
      <c r="B35" s="4" t="s">
        <v>95</v>
      </c>
      <c r="C35" s="14" t="s">
        <v>33</v>
      </c>
      <c r="D35" s="33"/>
      <c r="E35" s="3">
        <f>30*3</f>
        <v>90</v>
      </c>
      <c r="F35" s="5" t="s">
        <v>182</v>
      </c>
      <c r="G35" s="10"/>
      <c r="H35" s="47" t="str">
        <f t="shared" si="2"/>
        <v/>
      </c>
      <c r="I35" s="43">
        <v>0.21</v>
      </c>
      <c r="J35" s="50" t="e">
        <f t="shared" si="3"/>
        <v>#VALUE!</v>
      </c>
    </row>
    <row r="36" spans="1:18" x14ac:dyDescent="0.25">
      <c r="A36" s="13" t="s">
        <v>96</v>
      </c>
      <c r="B36" s="4" t="s">
        <v>97</v>
      </c>
      <c r="C36" s="14" t="s">
        <v>33</v>
      </c>
      <c r="D36" s="35"/>
      <c r="E36" s="3">
        <f>15*3</f>
        <v>45</v>
      </c>
      <c r="F36" s="5" t="s">
        <v>182</v>
      </c>
      <c r="G36" s="10"/>
      <c r="H36" s="47" t="str">
        <f t="shared" ref="H36:H73" si="4">IF(G36,E36*G36,"")</f>
        <v/>
      </c>
      <c r="I36" s="43">
        <v>0.21</v>
      </c>
      <c r="J36" s="50" t="e">
        <f t="shared" ref="J36:J73" si="5">IF(I36,H36*(1+I36),"")</f>
        <v>#VALUE!</v>
      </c>
    </row>
    <row r="37" spans="1:18" x14ac:dyDescent="0.25">
      <c r="A37" s="13" t="s">
        <v>98</v>
      </c>
      <c r="B37" s="4" t="s">
        <v>6</v>
      </c>
      <c r="C37" s="14" t="s">
        <v>33</v>
      </c>
      <c r="D37" s="33"/>
      <c r="E37" s="3">
        <f>100*3</f>
        <v>300</v>
      </c>
      <c r="F37" s="5" t="s">
        <v>182</v>
      </c>
      <c r="G37" s="10"/>
      <c r="H37" s="47" t="str">
        <f t="shared" si="4"/>
        <v/>
      </c>
      <c r="I37" s="43">
        <v>0.21</v>
      </c>
      <c r="J37" s="50" t="e">
        <f t="shared" si="5"/>
        <v>#VALUE!</v>
      </c>
    </row>
    <row r="38" spans="1:18" x14ac:dyDescent="0.25">
      <c r="A38" s="13" t="s">
        <v>99</v>
      </c>
      <c r="B38" s="4" t="s">
        <v>100</v>
      </c>
      <c r="C38" s="14" t="s">
        <v>189</v>
      </c>
      <c r="D38" s="33"/>
      <c r="E38" s="3">
        <f>10*3</f>
        <v>30</v>
      </c>
      <c r="F38" s="5" t="s">
        <v>182</v>
      </c>
      <c r="G38" s="10"/>
      <c r="H38" s="47" t="str">
        <f t="shared" si="4"/>
        <v/>
      </c>
      <c r="I38" s="43">
        <v>0.21</v>
      </c>
      <c r="J38" s="50" t="e">
        <f t="shared" si="5"/>
        <v>#VALUE!</v>
      </c>
    </row>
    <row r="39" spans="1:18" x14ac:dyDescent="0.25">
      <c r="A39" s="13" t="s">
        <v>101</v>
      </c>
      <c r="B39" s="4" t="s">
        <v>102</v>
      </c>
      <c r="C39" s="14" t="s">
        <v>190</v>
      </c>
      <c r="D39" s="33"/>
      <c r="E39" s="3">
        <f>10*3</f>
        <v>30</v>
      </c>
      <c r="F39" s="5" t="s">
        <v>182</v>
      </c>
      <c r="G39" s="10"/>
      <c r="H39" s="47" t="str">
        <f t="shared" si="4"/>
        <v/>
      </c>
      <c r="I39" s="43">
        <v>0.21</v>
      </c>
      <c r="J39" s="50" t="e">
        <f t="shared" si="5"/>
        <v>#VALUE!</v>
      </c>
    </row>
    <row r="40" spans="1:18" x14ac:dyDescent="0.25">
      <c r="A40" s="13" t="s">
        <v>103</v>
      </c>
      <c r="B40" s="4" t="s">
        <v>104</v>
      </c>
      <c r="C40" s="14" t="s">
        <v>33</v>
      </c>
      <c r="D40" s="33"/>
      <c r="E40" s="3">
        <f>30*3</f>
        <v>90</v>
      </c>
      <c r="F40" s="5" t="s">
        <v>182</v>
      </c>
      <c r="G40" s="10"/>
      <c r="H40" s="47" t="str">
        <f t="shared" si="4"/>
        <v/>
      </c>
      <c r="I40" s="43">
        <v>0.21</v>
      </c>
      <c r="J40" s="50" t="e">
        <f t="shared" si="5"/>
        <v>#VALUE!</v>
      </c>
    </row>
    <row r="41" spans="1:18" x14ac:dyDescent="0.25">
      <c r="A41" s="13" t="s">
        <v>105</v>
      </c>
      <c r="B41" s="4" t="s">
        <v>106</v>
      </c>
      <c r="C41" s="14" t="s">
        <v>197</v>
      </c>
      <c r="D41" s="35"/>
      <c r="E41" s="3">
        <f>90*3</f>
        <v>270</v>
      </c>
      <c r="F41" s="5" t="s">
        <v>182</v>
      </c>
      <c r="G41" s="10"/>
      <c r="H41" s="47" t="str">
        <f t="shared" si="4"/>
        <v/>
      </c>
      <c r="I41" s="43">
        <v>0.21</v>
      </c>
      <c r="J41" s="50" t="e">
        <f t="shared" si="5"/>
        <v>#VALUE!</v>
      </c>
    </row>
    <row r="42" spans="1:18" x14ac:dyDescent="0.25">
      <c r="A42" s="13" t="s">
        <v>107</v>
      </c>
      <c r="B42" s="4" t="s">
        <v>108</v>
      </c>
      <c r="C42" s="14" t="s">
        <v>109</v>
      </c>
      <c r="D42" s="33"/>
      <c r="E42" s="3">
        <f>3*3</f>
        <v>9</v>
      </c>
      <c r="F42" s="5" t="s">
        <v>182</v>
      </c>
      <c r="G42" s="10"/>
      <c r="H42" s="47" t="str">
        <f t="shared" si="4"/>
        <v/>
      </c>
      <c r="I42" s="43">
        <v>0.21</v>
      </c>
      <c r="J42" s="50" t="e">
        <f t="shared" si="5"/>
        <v>#VALUE!</v>
      </c>
    </row>
    <row r="43" spans="1:18" x14ac:dyDescent="0.25">
      <c r="A43" s="13" t="s">
        <v>110</v>
      </c>
      <c r="B43" s="4" t="s">
        <v>191</v>
      </c>
      <c r="C43" s="14" t="s">
        <v>192</v>
      </c>
      <c r="D43" s="35"/>
      <c r="E43" s="3">
        <f>70*3</f>
        <v>210</v>
      </c>
      <c r="F43" s="5" t="s">
        <v>182</v>
      </c>
      <c r="G43" s="10"/>
      <c r="H43" s="47" t="str">
        <f t="shared" si="4"/>
        <v/>
      </c>
      <c r="I43" s="43">
        <v>0.21</v>
      </c>
      <c r="J43" s="50" t="e">
        <f t="shared" si="5"/>
        <v>#VALUE!</v>
      </c>
    </row>
    <row r="44" spans="1:18" x14ac:dyDescent="0.25">
      <c r="A44" s="13" t="s">
        <v>111</v>
      </c>
      <c r="B44" s="4" t="s">
        <v>112</v>
      </c>
      <c r="C44" s="14" t="s">
        <v>33</v>
      </c>
      <c r="D44" s="33"/>
      <c r="E44" s="3">
        <f>70*2</f>
        <v>140</v>
      </c>
      <c r="F44" s="5" t="s">
        <v>182</v>
      </c>
      <c r="G44" s="10"/>
      <c r="H44" s="47" t="str">
        <f t="shared" si="4"/>
        <v/>
      </c>
      <c r="I44" s="43">
        <v>0.21</v>
      </c>
      <c r="J44" s="50" t="e">
        <f t="shared" si="5"/>
        <v>#VALUE!</v>
      </c>
    </row>
    <row r="45" spans="1:18" x14ac:dyDescent="0.25">
      <c r="A45" s="13" t="s">
        <v>113</v>
      </c>
      <c r="B45" s="4" t="s">
        <v>114</v>
      </c>
      <c r="C45" s="14" t="s">
        <v>33</v>
      </c>
      <c r="D45" s="33"/>
      <c r="E45" s="3">
        <f>1700*2</f>
        <v>3400</v>
      </c>
      <c r="F45" s="5" t="s">
        <v>182</v>
      </c>
      <c r="G45" s="10"/>
      <c r="H45" s="47" t="str">
        <f t="shared" si="4"/>
        <v/>
      </c>
      <c r="I45" s="43">
        <v>0.21</v>
      </c>
      <c r="J45" s="50" t="e">
        <f t="shared" si="5"/>
        <v>#VALUE!</v>
      </c>
    </row>
    <row r="46" spans="1:18" x14ac:dyDescent="0.25">
      <c r="A46" s="13" t="s">
        <v>115</v>
      </c>
      <c r="B46" s="4" t="s">
        <v>7</v>
      </c>
      <c r="C46" s="14" t="s">
        <v>33</v>
      </c>
      <c r="D46" s="35"/>
      <c r="E46" s="3">
        <f>100*3</f>
        <v>300</v>
      </c>
      <c r="F46" s="5" t="s">
        <v>182</v>
      </c>
      <c r="G46" s="10"/>
      <c r="H46" s="47" t="str">
        <f t="shared" si="4"/>
        <v/>
      </c>
      <c r="I46" s="43">
        <v>0.21</v>
      </c>
      <c r="J46" s="50" t="e">
        <f t="shared" si="5"/>
        <v>#VALUE!</v>
      </c>
    </row>
    <row r="47" spans="1:18" x14ac:dyDescent="0.25">
      <c r="A47" s="13" t="s">
        <v>116</v>
      </c>
      <c r="B47" s="4" t="s">
        <v>117</v>
      </c>
      <c r="C47" s="14" t="s">
        <v>118</v>
      </c>
      <c r="D47" s="35"/>
      <c r="E47" s="3">
        <f>10*3</f>
        <v>30</v>
      </c>
      <c r="F47" s="5" t="s">
        <v>182</v>
      </c>
      <c r="G47" s="10"/>
      <c r="H47" s="47" t="str">
        <f t="shared" si="4"/>
        <v/>
      </c>
      <c r="I47" s="43">
        <v>0.21</v>
      </c>
      <c r="J47" s="50" t="e">
        <f t="shared" si="5"/>
        <v>#VALUE!</v>
      </c>
    </row>
    <row r="48" spans="1:18" x14ac:dyDescent="0.25">
      <c r="A48" s="13" t="s">
        <v>119</v>
      </c>
      <c r="B48" s="4" t="s">
        <v>196</v>
      </c>
      <c r="C48" s="14" t="s">
        <v>33</v>
      </c>
      <c r="D48" s="35"/>
      <c r="E48" s="3">
        <f>250*4</f>
        <v>1000</v>
      </c>
      <c r="F48" s="5" t="s">
        <v>182</v>
      </c>
      <c r="G48" s="10"/>
      <c r="H48" s="47" t="str">
        <f t="shared" si="4"/>
        <v/>
      </c>
      <c r="I48" s="43">
        <v>0.21</v>
      </c>
      <c r="J48" s="50" t="e">
        <f t="shared" si="5"/>
        <v>#VALUE!</v>
      </c>
    </row>
    <row r="49" spans="1:10" x14ac:dyDescent="0.25">
      <c r="A49" s="13" t="s">
        <v>120</v>
      </c>
      <c r="B49" s="4" t="s">
        <v>121</v>
      </c>
      <c r="C49" s="14" t="s">
        <v>122</v>
      </c>
      <c r="D49" s="35"/>
      <c r="E49" s="3">
        <f>1000*2</f>
        <v>2000</v>
      </c>
      <c r="F49" s="5" t="s">
        <v>182</v>
      </c>
      <c r="G49" s="10"/>
      <c r="H49" s="47" t="str">
        <f t="shared" si="4"/>
        <v/>
      </c>
      <c r="I49" s="43">
        <v>0.21</v>
      </c>
      <c r="J49" s="50" t="e">
        <f t="shared" si="5"/>
        <v>#VALUE!</v>
      </c>
    </row>
    <row r="50" spans="1:10" x14ac:dyDescent="0.25">
      <c r="A50" s="13" t="s">
        <v>123</v>
      </c>
      <c r="B50" s="4" t="s">
        <v>124</v>
      </c>
      <c r="C50" s="14" t="s">
        <v>125</v>
      </c>
      <c r="D50" s="35"/>
      <c r="E50" s="3">
        <f>1500*3</f>
        <v>4500</v>
      </c>
      <c r="F50" s="5" t="s">
        <v>182</v>
      </c>
      <c r="G50" s="10"/>
      <c r="H50" s="47" t="str">
        <f t="shared" si="4"/>
        <v/>
      </c>
      <c r="I50" s="43">
        <v>0.21</v>
      </c>
      <c r="J50" s="50" t="e">
        <f t="shared" si="5"/>
        <v>#VALUE!</v>
      </c>
    </row>
    <row r="51" spans="1:10" x14ac:dyDescent="0.25">
      <c r="A51" s="13" t="s">
        <v>126</v>
      </c>
      <c r="B51" s="4" t="s">
        <v>127</v>
      </c>
      <c r="C51" s="14" t="s">
        <v>128</v>
      </c>
      <c r="D51" s="35"/>
      <c r="E51" s="3">
        <f>300*3</f>
        <v>900</v>
      </c>
      <c r="F51" s="5" t="s">
        <v>182</v>
      </c>
      <c r="G51" s="10"/>
      <c r="H51" s="47" t="str">
        <f t="shared" si="4"/>
        <v/>
      </c>
      <c r="I51" s="43">
        <v>0.21</v>
      </c>
      <c r="J51" s="50" t="e">
        <f t="shared" si="5"/>
        <v>#VALUE!</v>
      </c>
    </row>
    <row r="52" spans="1:10" x14ac:dyDescent="0.25">
      <c r="A52" s="13" t="s">
        <v>129</v>
      </c>
      <c r="B52" s="4" t="s">
        <v>130</v>
      </c>
      <c r="C52" s="14" t="s">
        <v>131</v>
      </c>
      <c r="D52" s="35"/>
      <c r="E52" s="3">
        <f>9000*3</f>
        <v>27000</v>
      </c>
      <c r="F52" s="5" t="s">
        <v>182</v>
      </c>
      <c r="G52" s="10"/>
      <c r="H52" s="47" t="str">
        <f t="shared" si="4"/>
        <v/>
      </c>
      <c r="I52" s="43">
        <v>0.21</v>
      </c>
      <c r="J52" s="50" t="e">
        <f t="shared" si="5"/>
        <v>#VALUE!</v>
      </c>
    </row>
    <row r="53" spans="1:10" x14ac:dyDescent="0.25">
      <c r="A53" s="13" t="s">
        <v>132</v>
      </c>
      <c r="B53" s="4" t="s">
        <v>133</v>
      </c>
      <c r="C53" s="14" t="s">
        <v>134</v>
      </c>
      <c r="D53" s="35"/>
      <c r="E53" s="3">
        <f>650*3</f>
        <v>1950</v>
      </c>
      <c r="F53" s="5" t="s">
        <v>182</v>
      </c>
      <c r="G53" s="10"/>
      <c r="H53" s="47" t="str">
        <f t="shared" si="4"/>
        <v/>
      </c>
      <c r="I53" s="43">
        <v>0.21</v>
      </c>
      <c r="J53" s="50" t="e">
        <f t="shared" si="5"/>
        <v>#VALUE!</v>
      </c>
    </row>
    <row r="54" spans="1:10" x14ac:dyDescent="0.25">
      <c r="A54" s="13" t="s">
        <v>135</v>
      </c>
      <c r="B54" s="4" t="s">
        <v>136</v>
      </c>
      <c r="C54" s="14" t="s">
        <v>33</v>
      </c>
      <c r="D54" s="35"/>
      <c r="E54" s="3">
        <f>650*3</f>
        <v>1950</v>
      </c>
      <c r="F54" s="5" t="s">
        <v>183</v>
      </c>
      <c r="G54" s="10"/>
      <c r="H54" s="47" t="str">
        <f t="shared" si="4"/>
        <v/>
      </c>
      <c r="I54" s="43">
        <v>0.21</v>
      </c>
      <c r="J54" s="50" t="e">
        <f t="shared" si="5"/>
        <v>#VALUE!</v>
      </c>
    </row>
    <row r="55" spans="1:10" x14ac:dyDescent="0.25">
      <c r="A55" s="13" t="s">
        <v>137</v>
      </c>
      <c r="B55" s="4" t="s">
        <v>138</v>
      </c>
      <c r="C55" s="14" t="s">
        <v>193</v>
      </c>
      <c r="D55" s="35"/>
      <c r="E55" s="3">
        <f>65*2</f>
        <v>130</v>
      </c>
      <c r="F55" s="5" t="s">
        <v>183</v>
      </c>
      <c r="G55" s="10"/>
      <c r="H55" s="47" t="str">
        <f t="shared" si="4"/>
        <v/>
      </c>
      <c r="I55" s="43">
        <v>0.21</v>
      </c>
      <c r="J55" s="50" t="e">
        <f t="shared" si="5"/>
        <v>#VALUE!</v>
      </c>
    </row>
    <row r="56" spans="1:10" x14ac:dyDescent="0.25">
      <c r="A56" s="13" t="s">
        <v>139</v>
      </c>
      <c r="B56" s="4" t="s">
        <v>140</v>
      </c>
      <c r="C56" s="14" t="s">
        <v>33</v>
      </c>
      <c r="D56" s="35"/>
      <c r="E56" s="3">
        <f>30*3</f>
        <v>90</v>
      </c>
      <c r="F56" s="5" t="s">
        <v>183</v>
      </c>
      <c r="G56" s="10"/>
      <c r="H56" s="47" t="str">
        <f t="shared" si="4"/>
        <v/>
      </c>
      <c r="I56" s="43">
        <v>0.21</v>
      </c>
      <c r="J56" s="50" t="e">
        <f t="shared" si="5"/>
        <v>#VALUE!</v>
      </c>
    </row>
    <row r="57" spans="1:10" x14ac:dyDescent="0.25">
      <c r="A57" s="13" t="s">
        <v>141</v>
      </c>
      <c r="B57" s="4" t="s">
        <v>142</v>
      </c>
      <c r="C57" s="14" t="s">
        <v>33</v>
      </c>
      <c r="D57" s="35"/>
      <c r="E57" s="3">
        <f>8*3</f>
        <v>24</v>
      </c>
      <c r="F57" s="5" t="s">
        <v>182</v>
      </c>
      <c r="G57" s="10"/>
      <c r="H57" s="47" t="str">
        <f t="shared" si="4"/>
        <v/>
      </c>
      <c r="I57" s="43">
        <v>0.21</v>
      </c>
      <c r="J57" s="50" t="e">
        <f t="shared" si="5"/>
        <v>#VALUE!</v>
      </c>
    </row>
    <row r="58" spans="1:10" x14ac:dyDescent="0.25">
      <c r="A58" s="13" t="s">
        <v>143</v>
      </c>
      <c r="B58" s="4" t="s">
        <v>194</v>
      </c>
      <c r="C58" s="14" t="s">
        <v>33</v>
      </c>
      <c r="D58" s="35"/>
      <c r="E58" s="3">
        <f>60*3</f>
        <v>180</v>
      </c>
      <c r="F58" s="5" t="s">
        <v>182</v>
      </c>
      <c r="G58" s="10"/>
      <c r="H58" s="47" t="str">
        <f t="shared" si="4"/>
        <v/>
      </c>
      <c r="I58" s="43">
        <v>0.21</v>
      </c>
      <c r="J58" s="50" t="e">
        <f t="shared" si="5"/>
        <v>#VALUE!</v>
      </c>
    </row>
    <row r="59" spans="1:10" x14ac:dyDescent="0.25">
      <c r="A59" s="13" t="s">
        <v>144</v>
      </c>
      <c r="B59" s="4" t="s">
        <v>145</v>
      </c>
      <c r="C59" s="14" t="s">
        <v>146</v>
      </c>
      <c r="D59" s="35"/>
      <c r="E59" s="3">
        <f>150*3</f>
        <v>450</v>
      </c>
      <c r="F59" s="5" t="s">
        <v>182</v>
      </c>
      <c r="G59" s="10"/>
      <c r="H59" s="47" t="str">
        <f t="shared" si="4"/>
        <v/>
      </c>
      <c r="I59" s="43">
        <v>0.21</v>
      </c>
      <c r="J59" s="50" t="e">
        <f t="shared" si="5"/>
        <v>#VALUE!</v>
      </c>
    </row>
    <row r="60" spans="1:10" x14ac:dyDescent="0.25">
      <c r="A60" s="13" t="s">
        <v>147</v>
      </c>
      <c r="B60" s="4" t="s">
        <v>148</v>
      </c>
      <c r="C60" s="14" t="s">
        <v>149</v>
      </c>
      <c r="D60" s="35"/>
      <c r="E60" s="3">
        <f>100*3</f>
        <v>300</v>
      </c>
      <c r="F60" s="5" t="s">
        <v>182</v>
      </c>
      <c r="G60" s="10"/>
      <c r="H60" s="47" t="str">
        <f t="shared" si="4"/>
        <v/>
      </c>
      <c r="I60" s="43">
        <v>0.21</v>
      </c>
      <c r="J60" s="50" t="e">
        <f t="shared" si="5"/>
        <v>#VALUE!</v>
      </c>
    </row>
    <row r="61" spans="1:10" x14ac:dyDescent="0.25">
      <c r="A61" s="13" t="s">
        <v>150</v>
      </c>
      <c r="B61" s="4" t="s">
        <v>151</v>
      </c>
      <c r="C61" s="14" t="s">
        <v>152</v>
      </c>
      <c r="D61" s="35"/>
      <c r="E61" s="3">
        <f>50*4</f>
        <v>200</v>
      </c>
      <c r="F61" s="5" t="s">
        <v>182</v>
      </c>
      <c r="G61" s="10"/>
      <c r="H61" s="47" t="str">
        <f t="shared" si="4"/>
        <v/>
      </c>
      <c r="I61" s="43">
        <v>0.21</v>
      </c>
      <c r="J61" s="50" t="e">
        <f t="shared" si="5"/>
        <v>#VALUE!</v>
      </c>
    </row>
    <row r="62" spans="1:10" x14ac:dyDescent="0.25">
      <c r="A62" s="13" t="s">
        <v>153</v>
      </c>
      <c r="B62" s="4" t="s">
        <v>154</v>
      </c>
      <c r="C62" s="14" t="s">
        <v>155</v>
      </c>
      <c r="D62" s="35"/>
      <c r="E62" s="3">
        <f>70*3</f>
        <v>210</v>
      </c>
      <c r="F62" s="5" t="s">
        <v>182</v>
      </c>
      <c r="G62" s="10"/>
      <c r="H62" s="47" t="str">
        <f t="shared" si="4"/>
        <v/>
      </c>
      <c r="I62" s="43">
        <v>0.21</v>
      </c>
      <c r="J62" s="50" t="e">
        <f t="shared" si="5"/>
        <v>#VALUE!</v>
      </c>
    </row>
    <row r="63" spans="1:10" x14ac:dyDescent="0.25">
      <c r="A63" s="13" t="s">
        <v>156</v>
      </c>
      <c r="B63" s="4" t="s">
        <v>157</v>
      </c>
      <c r="C63" s="14" t="s">
        <v>158</v>
      </c>
      <c r="D63" s="35"/>
      <c r="E63" s="3">
        <f>15*3</f>
        <v>45</v>
      </c>
      <c r="F63" s="5" t="s">
        <v>182</v>
      </c>
      <c r="G63" s="10"/>
      <c r="H63" s="47" t="str">
        <f t="shared" si="4"/>
        <v/>
      </c>
      <c r="I63" s="43">
        <v>0.21</v>
      </c>
      <c r="J63" s="50" t="e">
        <f t="shared" si="5"/>
        <v>#VALUE!</v>
      </c>
    </row>
    <row r="64" spans="1:10" x14ac:dyDescent="0.25">
      <c r="A64" s="15" t="s">
        <v>159</v>
      </c>
      <c r="B64" s="4" t="s">
        <v>160</v>
      </c>
      <c r="C64" s="14" t="s">
        <v>161</v>
      </c>
      <c r="D64" s="35"/>
      <c r="E64" s="3">
        <f>3*3</f>
        <v>9</v>
      </c>
      <c r="F64" s="5" t="s">
        <v>2</v>
      </c>
      <c r="G64" s="10"/>
      <c r="H64" s="47" t="str">
        <f t="shared" si="4"/>
        <v/>
      </c>
      <c r="I64" s="43">
        <v>0.21</v>
      </c>
      <c r="J64" s="50" t="e">
        <f t="shared" si="5"/>
        <v>#VALUE!</v>
      </c>
    </row>
    <row r="65" spans="1:10" x14ac:dyDescent="0.25">
      <c r="A65" s="13" t="s">
        <v>162</v>
      </c>
      <c r="B65" s="4" t="s">
        <v>186</v>
      </c>
      <c r="C65" s="14" t="s">
        <v>33</v>
      </c>
      <c r="D65" s="35"/>
      <c r="E65" s="3">
        <f>10*2</f>
        <v>20</v>
      </c>
      <c r="F65" s="5" t="s">
        <v>182</v>
      </c>
      <c r="G65" s="10"/>
      <c r="H65" s="47" t="str">
        <f t="shared" si="4"/>
        <v/>
      </c>
      <c r="I65" s="43">
        <v>0.21</v>
      </c>
      <c r="J65" s="50" t="e">
        <f t="shared" si="5"/>
        <v>#VALUE!</v>
      </c>
    </row>
    <row r="66" spans="1:10" x14ac:dyDescent="0.25">
      <c r="A66" s="13" t="s">
        <v>163</v>
      </c>
      <c r="B66" s="4" t="s">
        <v>164</v>
      </c>
      <c r="C66" s="14" t="s">
        <v>33</v>
      </c>
      <c r="D66" s="35"/>
      <c r="E66" s="3">
        <f>3*2</f>
        <v>6</v>
      </c>
      <c r="F66" s="5" t="s">
        <v>182</v>
      </c>
      <c r="G66" s="10"/>
      <c r="H66" s="47" t="str">
        <f t="shared" si="4"/>
        <v/>
      </c>
      <c r="I66" s="43">
        <v>0.21</v>
      </c>
      <c r="J66" s="50" t="e">
        <f t="shared" si="5"/>
        <v>#VALUE!</v>
      </c>
    </row>
    <row r="67" spans="1:10" x14ac:dyDescent="0.25">
      <c r="A67" s="13" t="s">
        <v>165</v>
      </c>
      <c r="B67" s="4" t="s">
        <v>195</v>
      </c>
      <c r="C67" s="14" t="s">
        <v>33</v>
      </c>
      <c r="D67" s="35"/>
      <c r="E67" s="3">
        <f>300*3</f>
        <v>900</v>
      </c>
      <c r="F67" s="5" t="s">
        <v>182</v>
      </c>
      <c r="G67" s="10"/>
      <c r="H67" s="47" t="str">
        <f t="shared" si="4"/>
        <v/>
      </c>
      <c r="I67" s="43">
        <v>0.21</v>
      </c>
      <c r="J67" s="50" t="e">
        <f t="shared" si="5"/>
        <v>#VALUE!</v>
      </c>
    </row>
    <row r="68" spans="1:10" x14ac:dyDescent="0.25">
      <c r="A68" s="13" t="s">
        <v>166</v>
      </c>
      <c r="B68" s="4" t="s">
        <v>167</v>
      </c>
      <c r="C68" s="14" t="s">
        <v>168</v>
      </c>
      <c r="D68" s="33"/>
      <c r="E68" s="3">
        <f>100*3</f>
        <v>300</v>
      </c>
      <c r="F68" s="5" t="s">
        <v>182</v>
      </c>
      <c r="G68" s="10"/>
      <c r="H68" s="47" t="str">
        <f t="shared" si="4"/>
        <v/>
      </c>
      <c r="I68" s="43">
        <v>0.21</v>
      </c>
      <c r="J68" s="50" t="e">
        <f t="shared" si="5"/>
        <v>#VALUE!</v>
      </c>
    </row>
    <row r="69" spans="1:10" x14ac:dyDescent="0.25">
      <c r="A69" s="13" t="s">
        <v>169</v>
      </c>
      <c r="B69" s="4" t="s">
        <v>170</v>
      </c>
      <c r="C69" s="14" t="s">
        <v>171</v>
      </c>
      <c r="D69" s="33"/>
      <c r="E69" s="3">
        <f>400*3</f>
        <v>1200</v>
      </c>
      <c r="F69" s="5" t="s">
        <v>182</v>
      </c>
      <c r="G69" s="10"/>
      <c r="H69" s="47" t="str">
        <f t="shared" si="4"/>
        <v/>
      </c>
      <c r="I69" s="43">
        <v>0.21</v>
      </c>
      <c r="J69" s="50" t="e">
        <f t="shared" si="5"/>
        <v>#VALUE!</v>
      </c>
    </row>
    <row r="70" spans="1:10" x14ac:dyDescent="0.25">
      <c r="A70" s="13" t="s">
        <v>172</v>
      </c>
      <c r="B70" s="4" t="s">
        <v>187</v>
      </c>
      <c r="C70" s="14" t="s">
        <v>173</v>
      </c>
      <c r="D70" s="33"/>
      <c r="E70" s="3">
        <f>10*3</f>
        <v>30</v>
      </c>
      <c r="F70" s="5" t="s">
        <v>182</v>
      </c>
      <c r="G70" s="10"/>
      <c r="H70" s="47" t="str">
        <f t="shared" si="4"/>
        <v/>
      </c>
      <c r="I70" s="43">
        <v>0.21</v>
      </c>
      <c r="J70" s="50" t="e">
        <f t="shared" si="5"/>
        <v>#VALUE!</v>
      </c>
    </row>
    <row r="71" spans="1:10" x14ac:dyDescent="0.25">
      <c r="A71" s="13" t="s">
        <v>174</v>
      </c>
      <c r="B71" s="4" t="s">
        <v>175</v>
      </c>
      <c r="C71" s="14" t="s">
        <v>176</v>
      </c>
      <c r="D71" s="33"/>
      <c r="E71" s="3">
        <f>350*3</f>
        <v>1050</v>
      </c>
      <c r="F71" s="5" t="s">
        <v>184</v>
      </c>
      <c r="G71" s="10"/>
      <c r="H71" s="47" t="str">
        <f t="shared" si="4"/>
        <v/>
      </c>
      <c r="I71" s="43">
        <v>0.21</v>
      </c>
      <c r="J71" s="50" t="e">
        <f t="shared" si="5"/>
        <v>#VALUE!</v>
      </c>
    </row>
    <row r="72" spans="1:10" x14ac:dyDescent="0.25">
      <c r="A72" s="13" t="s">
        <v>177</v>
      </c>
      <c r="B72" s="4" t="s">
        <v>178</v>
      </c>
      <c r="C72" s="14" t="s">
        <v>179</v>
      </c>
      <c r="D72" s="33"/>
      <c r="E72" s="3">
        <f>50*3</f>
        <v>150</v>
      </c>
      <c r="F72" s="5" t="s">
        <v>182</v>
      </c>
      <c r="G72" s="10"/>
      <c r="H72" s="47" t="str">
        <f t="shared" si="4"/>
        <v/>
      </c>
      <c r="I72" s="43">
        <v>0.21</v>
      </c>
      <c r="J72" s="50" t="e">
        <f t="shared" si="5"/>
        <v>#VALUE!</v>
      </c>
    </row>
    <row r="73" spans="1:10" ht="15.75" thickBot="1" x14ac:dyDescent="0.3">
      <c r="A73" s="16" t="s">
        <v>180</v>
      </c>
      <c r="B73" s="17"/>
      <c r="C73" s="18"/>
      <c r="D73" s="36"/>
      <c r="E73" s="37">
        <f>3*2</f>
        <v>6</v>
      </c>
      <c r="F73" s="38" t="s">
        <v>182</v>
      </c>
      <c r="G73" s="39"/>
      <c r="H73" s="48" t="str">
        <f t="shared" si="4"/>
        <v/>
      </c>
      <c r="I73" s="44">
        <v>0.21</v>
      </c>
      <c r="J73" s="51" t="e">
        <f t="shared" si="5"/>
        <v>#VALUE!</v>
      </c>
    </row>
    <row r="74" spans="1:10" ht="18.75" x14ac:dyDescent="0.3">
      <c r="D74" s="2" t="s">
        <v>4</v>
      </c>
      <c r="J74" s="7" t="e">
        <f>SUM(J3:J73)</f>
        <v>#VALUE!</v>
      </c>
    </row>
    <row r="75" spans="1:10" ht="18.75" x14ac:dyDescent="0.3">
      <c r="D75" s="2" t="s">
        <v>5</v>
      </c>
      <c r="J75" s="7" t="e">
        <f>J74*1.21</f>
        <v>#VALUE!</v>
      </c>
    </row>
  </sheetData>
  <sortState ref="C5:J54">
    <sortCondition ref="C5:C54"/>
  </sortState>
  <pageMargins left="0" right="0" top="0.39370078740157483" bottom="0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Sedlák Lukáš</dc:creator>
  <cp:lastModifiedBy>Sedláčková Soňa Ing.</cp:lastModifiedBy>
  <cp:lastPrinted>2018-01-22T08:03:04Z</cp:lastPrinted>
  <dcterms:created xsi:type="dcterms:W3CDTF">2013-07-25T07:00:45Z</dcterms:created>
  <dcterms:modified xsi:type="dcterms:W3CDTF">2018-01-22T08:03:31Z</dcterms:modified>
</cp:coreProperties>
</file>