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01 01.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01.1 Pol'!$A$1:$W$68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19" i="1" s="1"/>
  <c r="I58" i="1"/>
  <c r="I18" i="1" s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58" i="12"/>
  <c r="BA54" i="12"/>
  <c r="BA51" i="12"/>
  <c r="BA49" i="12"/>
  <c r="BA47" i="12"/>
  <c r="BA45" i="12"/>
  <c r="BA1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M12" i="12" s="1"/>
  <c r="M11" i="12" s="1"/>
  <c r="I12" i="12"/>
  <c r="I11" i="12" s="1"/>
  <c r="K12" i="12"/>
  <c r="O12" i="12"/>
  <c r="O11" i="12" s="1"/>
  <c r="Q12" i="12"/>
  <c r="Q11" i="12" s="1"/>
  <c r="V12" i="12"/>
  <c r="G13" i="12"/>
  <c r="M13" i="12" s="1"/>
  <c r="I13" i="12"/>
  <c r="K13" i="12"/>
  <c r="K11" i="12" s="1"/>
  <c r="O13" i="12"/>
  <c r="Q13" i="12"/>
  <c r="V13" i="12"/>
  <c r="V11" i="12" s="1"/>
  <c r="G14" i="12"/>
  <c r="I14" i="12"/>
  <c r="K14" i="12"/>
  <c r="M14" i="12"/>
  <c r="O14" i="12"/>
  <c r="Q14" i="12"/>
  <c r="V14" i="12"/>
  <c r="G16" i="12"/>
  <c r="M16" i="12" s="1"/>
  <c r="I16" i="12"/>
  <c r="I15" i="12" s="1"/>
  <c r="K16" i="12"/>
  <c r="O16" i="12"/>
  <c r="O15" i="12" s="1"/>
  <c r="Q16" i="12"/>
  <c r="Q15" i="12" s="1"/>
  <c r="V16" i="12"/>
  <c r="G18" i="12"/>
  <c r="M18" i="12" s="1"/>
  <c r="I18" i="12"/>
  <c r="K18" i="12"/>
  <c r="K15" i="12" s="1"/>
  <c r="O18" i="12"/>
  <c r="Q18" i="12"/>
  <c r="V18" i="12"/>
  <c r="V15" i="12" s="1"/>
  <c r="G20" i="12"/>
  <c r="G19" i="12" s="1"/>
  <c r="I20" i="12"/>
  <c r="I19" i="12" s="1"/>
  <c r="K20" i="12"/>
  <c r="M20" i="12"/>
  <c r="O20" i="12"/>
  <c r="O19" i="12" s="1"/>
  <c r="Q20" i="12"/>
  <c r="Q19" i="12" s="1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K19" i="12" s="1"/>
  <c r="M23" i="12"/>
  <c r="O23" i="12"/>
  <c r="Q23" i="12"/>
  <c r="V23" i="12"/>
  <c r="V19" i="12" s="1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I27" i="12"/>
  <c r="I26" i="12" s="1"/>
  <c r="K27" i="12"/>
  <c r="K26" i="12" s="1"/>
  <c r="M27" i="12"/>
  <c r="O27" i="12"/>
  <c r="Q27" i="12"/>
  <c r="Q26" i="12" s="1"/>
  <c r="V27" i="12"/>
  <c r="V26" i="12" s="1"/>
  <c r="G28" i="12"/>
  <c r="I28" i="12"/>
  <c r="K28" i="12"/>
  <c r="M28" i="12"/>
  <c r="O28" i="12"/>
  <c r="Q28" i="12"/>
  <c r="V28" i="12"/>
  <c r="G29" i="12"/>
  <c r="G26" i="12" s="1"/>
  <c r="I29" i="12"/>
  <c r="K29" i="12"/>
  <c r="M29" i="12"/>
  <c r="O29" i="12"/>
  <c r="O26" i="12" s="1"/>
  <c r="Q29" i="12"/>
  <c r="V29" i="12"/>
  <c r="G30" i="12"/>
  <c r="M30" i="12" s="1"/>
  <c r="I30" i="12"/>
  <c r="K30" i="12"/>
  <c r="O30" i="12"/>
  <c r="Q30" i="12"/>
  <c r="V30" i="12"/>
  <c r="I31" i="12"/>
  <c r="Q31" i="12"/>
  <c r="G32" i="12"/>
  <c r="G31" i="12" s="1"/>
  <c r="I32" i="12"/>
  <c r="K32" i="12"/>
  <c r="K31" i="12" s="1"/>
  <c r="M32" i="12"/>
  <c r="O32" i="12"/>
  <c r="O31" i="12" s="1"/>
  <c r="Q32" i="12"/>
  <c r="V32" i="12"/>
  <c r="V31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I35" i="12"/>
  <c r="Q35" i="12"/>
  <c r="G36" i="12"/>
  <c r="G35" i="12" s="1"/>
  <c r="I36" i="12"/>
  <c r="K36" i="12"/>
  <c r="K35" i="12" s="1"/>
  <c r="M36" i="12"/>
  <c r="M35" i="12" s="1"/>
  <c r="O36" i="12"/>
  <c r="O35" i="12" s="1"/>
  <c r="Q36" i="12"/>
  <c r="V36" i="12"/>
  <c r="V35" i="12" s="1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39" i="12"/>
  <c r="I39" i="12"/>
  <c r="K39" i="12"/>
  <c r="M39" i="12"/>
  <c r="O39" i="12"/>
  <c r="Q39" i="12"/>
  <c r="V39" i="12"/>
  <c r="K40" i="12"/>
  <c r="V40" i="12"/>
  <c r="G41" i="12"/>
  <c r="M41" i="12" s="1"/>
  <c r="M40" i="12" s="1"/>
  <c r="I41" i="12"/>
  <c r="I40" i="12" s="1"/>
  <c r="K41" i="12"/>
  <c r="O41" i="12"/>
  <c r="O40" i="12" s="1"/>
  <c r="Q41" i="12"/>
  <c r="Q40" i="12" s="1"/>
  <c r="V41" i="12"/>
  <c r="G42" i="12"/>
  <c r="M42" i="12" s="1"/>
  <c r="I42" i="12"/>
  <c r="K42" i="12"/>
  <c r="O42" i="12"/>
  <c r="Q42" i="12"/>
  <c r="V42" i="12"/>
  <c r="G44" i="12"/>
  <c r="G43" i="12" s="1"/>
  <c r="I44" i="12"/>
  <c r="K44" i="12"/>
  <c r="K43" i="12" s="1"/>
  <c r="M44" i="12"/>
  <c r="O44" i="12"/>
  <c r="O43" i="12" s="1"/>
  <c r="Q44" i="12"/>
  <c r="V44" i="12"/>
  <c r="V43" i="12" s="1"/>
  <c r="G46" i="12"/>
  <c r="I46" i="12"/>
  <c r="K46" i="12"/>
  <c r="M46" i="12"/>
  <c r="O46" i="12"/>
  <c r="Q46" i="12"/>
  <c r="V46" i="12"/>
  <c r="G48" i="12"/>
  <c r="M48" i="12" s="1"/>
  <c r="I48" i="12"/>
  <c r="I43" i="12" s="1"/>
  <c r="K48" i="12"/>
  <c r="O48" i="12"/>
  <c r="Q48" i="12"/>
  <c r="Q43" i="12" s="1"/>
  <c r="V48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AE58" i="12"/>
  <c r="AF58" i="12"/>
  <c r="I20" i="1"/>
  <c r="I17" i="1"/>
  <c r="I16" i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H42" i="1" s="1"/>
  <c r="I60" i="1" l="1"/>
  <c r="J59" i="1" s="1"/>
  <c r="J56" i="1"/>
  <c r="J52" i="1"/>
  <c r="G28" i="1"/>
  <c r="A23" i="1"/>
  <c r="A24" i="1" s="1"/>
  <c r="G24" i="1" s="1"/>
  <c r="A27" i="1" s="1"/>
  <c r="A29" i="1" s="1"/>
  <c r="G29" i="1" s="1"/>
  <c r="G27" i="1" s="1"/>
  <c r="M15" i="12"/>
  <c r="M26" i="12"/>
  <c r="M19" i="12"/>
  <c r="M43" i="12"/>
  <c r="M31" i="12"/>
  <c r="G40" i="12"/>
  <c r="G24" i="12"/>
  <c r="G15" i="12"/>
  <c r="G11" i="12"/>
  <c r="G37" i="12"/>
  <c r="J49" i="1"/>
  <c r="J53" i="1"/>
  <c r="J57" i="1"/>
  <c r="I39" i="1"/>
  <c r="I42" i="1" s="1"/>
  <c r="I21" i="1"/>
  <c r="J28" i="1"/>
  <c r="J26" i="1"/>
  <c r="G38" i="1"/>
  <c r="F38" i="1"/>
  <c r="H32" i="1"/>
  <c r="J23" i="1"/>
  <c r="J24" i="1"/>
  <c r="J25" i="1"/>
  <c r="J27" i="1"/>
  <c r="E24" i="1"/>
  <c r="E26" i="1"/>
  <c r="J54" i="1" l="1"/>
  <c r="J55" i="1"/>
  <c r="J58" i="1"/>
  <c r="J51" i="1"/>
  <c r="J50" i="1"/>
  <c r="J40" i="1"/>
  <c r="J39" i="1"/>
  <c r="J42" i="1" s="1"/>
  <c r="J41" i="1"/>
  <c r="J6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<sst xmlns="http://schemas.openxmlformats.org/spreadsheetml/2006/main" count="391" uniqueCount="190">
  <si>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</si>
  <si>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</si>
  <si>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</si>
  <si>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</si>
  <si>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</si>
  <si>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</si>
  <si>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</si>
  <si>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</si>
  <si>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</si>
  <si>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</si>
  <si>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</si>
  <si>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</si>
  <si>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</si>
  <si>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</si>
  <si>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</si>
  <si>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</si>
  <si>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</si>
  <si>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</si>
  <si>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</si>
  <si>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</si>
  <si>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</si>
  <si>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</si>
  <si>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</si>
  <si>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</si>
  <si>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</si>
  <si>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</si>
  <si>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</si>
  <si>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</si>
  <si>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</si>
  <si>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</si>
  <si>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</si>
  <si>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</si>
  <si>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</si>
  <si>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</si>
  <si>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</si>
  <si>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</si>
  <si>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</si>
  <si>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</si>
  <si>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</si>
  <si>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</si>
  <si>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</si>
  <si>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01.1</t>
  </si>
  <si>
    <t>Kanceláře v ubytovně odsouzených "B"</t>
  </si>
  <si>
    <t>01</t>
  </si>
  <si>
    <t>Objekt:</t>
  </si>
  <si>
    <t>Rozpočet:</t>
  </si>
  <si>
    <t>.</t>
  </si>
  <si>
    <t>W496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</si>
  <si>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</si>
  <si>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</si>
  <si>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</si>
  <si>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</si>
  <si>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</si>
  <si>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</si>
  <si>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</si>
  <si>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</si>
  <si>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</si>
  <si>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64</t>
  </si>
  <si>
    <t>Výplně otvorů</t>
  </si>
  <si>
    <t>9</t>
  </si>
  <si>
    <t>Ostatní konstrukce, bourání</t>
  </si>
  <si>
    <t>99</t>
  </si>
  <si>
    <t>Staveništní přesun hmot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</si>
  <si>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</si>
  <si>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</si>
  <si>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</si>
  <si>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</si>
  <si>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</si>
  <si>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</si>
  <si>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</si>
  <si>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</si>
  <si>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</si>
  <si>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</si>
  <si>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</si>
  <si>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</si>
  <si>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</si>
  <si>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</si>
  <si>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</si>
  <si>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</si>
  <si>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</si>
  <si>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</si>
  <si>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</si>
  <si>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</si>
  <si>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</si>
  <si>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</si>
  <si>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</si>
  <si>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</si>
  <si>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</si>
  <si>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</si>
  <si>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</si>
  <si>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</si>
  <si>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</si>
  <si>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</si>
  <si>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</si>
  <si>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</si>
  <si>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</si>
  <si>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</si>
  <si>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</si>
  <si>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</si>
  <si>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</si>
  <si>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</si>
  <si>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342013321R00</t>
  </si>
  <si>
    <t>Příčka SDK tl.150 mm,ocel.kce,2x oplášť.,RB 12,5mm</t>
  </si>
  <si>
    <t>m2</t>
  </si>
  <si>
    <t>RTS 17/ II</t>
  </si>
  <si>
    <t>POL1_</t>
  </si>
  <si>
    <t>31101</t>
  </si>
  <si>
    <t>Dod+mont úprava detailu u napojení SDk příčky na okno a parapet</t>
  </si>
  <si>
    <t>ks</t>
  </si>
  <si>
    <t>Vlastní</t>
  </si>
  <si>
    <t>Indiv</t>
  </si>
  <si>
    <t>610991111R00</t>
  </si>
  <si>
    <t>Zakrývání výplní vnitřních otvorů</t>
  </si>
  <si>
    <t>611425531R00</t>
  </si>
  <si>
    <t>Omítka rýh stropů MV do 15 cm omítkou štukovou</t>
  </si>
  <si>
    <t>612423531R00</t>
  </si>
  <si>
    <t>Omítka rýh stěn vápenná šířky do 15 cm, štuková</t>
  </si>
  <si>
    <t>642942214R00</t>
  </si>
  <si>
    <t>Osazení zárubně do sádrokarton. příčky tl. 150 mm</t>
  </si>
  <si>
    <t>kus</t>
  </si>
  <si>
    <t>POP</t>
  </si>
  <si>
    <t>55301</t>
  </si>
  <si>
    <t>Dodávka zárubně 800/1970</t>
  </si>
  <si>
    <t>941955002R00</t>
  </si>
  <si>
    <t>Lešení lehké pomocné, výška podlahy do 1,9 m</t>
  </si>
  <si>
    <t>952901111R00</t>
  </si>
  <si>
    <t>Vyčištění budov o výšce podlaží do 4 m</t>
  </si>
  <si>
    <t>90101</t>
  </si>
  <si>
    <t>Úprava a začištění podlahy pro osazení dveřních zárubní</t>
  </si>
  <si>
    <t>90103</t>
  </si>
  <si>
    <t>Ostatní práce na opravách</t>
  </si>
  <si>
    <t>hod</t>
  </si>
  <si>
    <t>999281111R00</t>
  </si>
  <si>
    <t>Přesun hmot pro opravy a údržbu do výšky 25 m</t>
  </si>
  <si>
    <t>t</t>
  </si>
  <si>
    <t>POL7_</t>
  </si>
  <si>
    <t>76601</t>
  </si>
  <si>
    <t>Dod+mont dveře 800/1970 vč.kování a vč. podlahové lišty</t>
  </si>
  <si>
    <t>76602</t>
  </si>
  <si>
    <t xml:space="preserve">Dod+mont úprava okna viz popis v tech.zprávě </t>
  </si>
  <si>
    <t>76603</t>
  </si>
  <si>
    <t>Dod+mont řetízkové žaluzie na upravenou část oken</t>
  </si>
  <si>
    <t>998766203R00</t>
  </si>
  <si>
    <t>Přesun hmot pro truhlářské konstr., výšky do 24 m</t>
  </si>
  <si>
    <t>776421100R00</t>
  </si>
  <si>
    <t>Lepení podlahových soklíků z PVC a vinylu</t>
  </si>
  <si>
    <t>m</t>
  </si>
  <si>
    <t>77602</t>
  </si>
  <si>
    <t>Dod PVC soklík</t>
  </si>
  <si>
    <t>998776203R00</t>
  </si>
  <si>
    <t>Přesun hmot pro podlahy povlakové, výšky do 24 m</t>
  </si>
  <si>
    <t>783245110</t>
  </si>
  <si>
    <t>Nátěr zárubní syntetický 2z+2e</t>
  </si>
  <si>
    <t>784191101R00</t>
  </si>
  <si>
    <t>Penetrace podkladu univerzální Primalex 1x</t>
  </si>
  <si>
    <t>784195112R00</t>
  </si>
  <si>
    <t>Malba Primalex Standard, bílá, bez penetrace, 2 x</t>
  </si>
  <si>
    <t>2101</t>
  </si>
  <si>
    <t>Elektroinstalace viz samostatný soupis</t>
  </si>
  <si>
    <t>2102</t>
  </si>
  <si>
    <t>Slaboproud viz samostatný soupis</t>
  </si>
  <si>
    <t>005121010R</t>
  </si>
  <si>
    <t>Vybudování zařízení staveniště</t>
  </si>
  <si>
    <t>Soubor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</si>
  <si>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</si>
  <si>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</si>
  <si>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</si>
  <si>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</si>
  <si>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</si>
  <si>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</si>
  <si>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</si>
  <si>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</si>
  <si>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</si>
  <si>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</si>
  <si>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POL99_2</t>
  </si>
  <si>
    <t>Náklady na ztížené provádění stavebních prací v důsledku nepřerušeného provozu na staveništi nebo v případech nepřerušeného provozu v objektech v nichž se stavební práce provádí.</t>
  </si>
  <si>
    <t>Ostatní náklady vzniklé v souvislosti s prostředím věznice a vstupy do zařízení.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</si>
  <si>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</si>
  <si>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</si>
  <si>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</si>
  <si>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</si>
  <si>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</si>
  <si>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</si>
  <si>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</si>
  <si>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</si>
  <si>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</si>
  <si>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END</t>
  </si>
  <si>
    <t>Nové kanceláře v ubytovně "B"</t>
  </si>
  <si>
    <t>Věznice Heřmanice</t>
  </si>
  <si>
    <t xml:space="preserve">Věznice Heřmanice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</si>
</sst>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3"/>
      <c r="B2" s="80" t="s">
        <v>24</v>
      </c>
      <c r="C2" s="81"/>
      <c r="D2" s="82" t="s">
        <v>47</v>
      </c>
      <c r="E2" s="201" t="s">
        <v>188</v>
      </c>
      <c r="F2" s="202"/>
      <c r="G2" s="202"/>
      <c r="H2" s="202"/>
      <c r="I2" s="202"/>
      <c r="J2" s="203"/>
      <c r="O2" s="2"/>
    </row>
    <row r="3" spans="1:15" ht="27" customHeight="1" x14ac:dyDescent="0.2">
      <c r="A3" s="3"/>
      <c r="B3" s="83" t="s">
        <v>44</v>
      </c>
      <c r="C3" s="81"/>
      <c r="D3" s="84" t="s">
        <v>43</v>
      </c>
      <c r="E3" s="204" t="s">
        <v>187</v>
      </c>
      <c r="F3" s="205"/>
      <c r="G3" s="205"/>
      <c r="H3" s="205"/>
      <c r="I3" s="205"/>
      <c r="J3" s="206"/>
    </row>
    <row r="4" spans="1:15" ht="23.25" customHeight="1" x14ac:dyDescent="0.2">
      <c r="A4" s="79">
        <v>4008</v>
      </c>
      <c r="B4" s="85" t="s">
        <v>45</v>
      </c>
      <c r="C4" s="86"/>
      <c r="D4" s="87" t="s">
        <v>41</v>
      </c>
      <c r="E4" s="215" t="s">
        <v>187</v>
      </c>
      <c r="F4" s="216"/>
      <c r="G4" s="216"/>
      <c r="H4" s="216"/>
      <c r="I4" s="216"/>
      <c r="J4" s="21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8"/>
      <c r="E11" s="208"/>
      <c r="F11" s="208"/>
      <c r="G11" s="208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198"/>
      <c r="F16" s="199"/>
      <c r="G16" s="198"/>
      <c r="H16" s="199"/>
      <c r="I16" s="198">
        <f>SUMIF(F49:F59,A16,I49:I59)+SUMIF(F49:F59,"PSU",I49:I59)</f>
        <v>0</v>
      </c>
      <c r="J16" s="20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198"/>
      <c r="F17" s="199"/>
      <c r="G17" s="198"/>
      <c r="H17" s="199"/>
      <c r="I17" s="198">
        <f>SUMIF(F49:F59,A17,I49:I59)</f>
        <v>0</v>
      </c>
      <c r="J17" s="20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198"/>
      <c r="F18" s="199"/>
      <c r="G18" s="198"/>
      <c r="H18" s="199"/>
      <c r="I18" s="198">
        <f>SUMIF(F49:F59,A18,I49:I59)</f>
        <v>0</v>
      </c>
      <c r="J18" s="200"/>
    </row>
    <row r="19" spans="1:10" ht="23.25" customHeight="1" x14ac:dyDescent="0.2">
      <c r="A19" s="141" t="s">
        <v>73</v>
      </c>
      <c r="B19" s="57" t="s">
        <v>29</v>
      </c>
      <c r="C19" s="58"/>
      <c r="D19" s="59"/>
      <c r="E19" s="198"/>
      <c r="F19" s="199"/>
      <c r="G19" s="198"/>
      <c r="H19" s="199"/>
      <c r="I19" s="198">
        <f>SUMIF(F49:F59,A19,I49:I59)</f>
        <v>0</v>
      </c>
      <c r="J19" s="200"/>
    </row>
    <row r="20" spans="1:10" ht="23.25" customHeight="1" x14ac:dyDescent="0.2">
      <c r="A20" s="141" t="s">
        <v>74</v>
      </c>
      <c r="B20" s="57" t="s">
        <v>30</v>
      </c>
      <c r="C20" s="58"/>
      <c r="D20" s="59"/>
      <c r="E20" s="198"/>
      <c r="F20" s="199"/>
      <c r="G20" s="198"/>
      <c r="H20" s="199"/>
      <c r="I20" s="198">
        <f>SUMIF(F49:F59,A20,I49:I59)</f>
        <v>0</v>
      </c>
      <c r="J20" s="20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1">
        <f>ZakladDPHSniVypocet</f>
        <v>0</v>
      </c>
      <c r="H23" s="222"/>
      <c r="I23" s="22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9">
        <f>IF(A24&gt;50, ROUNDUP(A23, 0), ROUNDDOWN(A23, 0))</f>
        <v>0</v>
      </c>
      <c r="H24" s="220"/>
      <c r="I24" s="22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1">
        <f>ZakladDPHZaklVypocet</f>
        <v>0</v>
      </c>
      <c r="H25" s="222"/>
      <c r="I25" s="22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5">
        <f>IF(A26&gt;50, ROUNDUP(A25, 0), ROUNDDOWN(A25, 0))</f>
        <v>0</v>
      </c>
      <c r="H26" s="196"/>
      <c r="I26" s="19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7">
        <f>CenaCelkem-(ZakladDPHSni+DPHSni+ZakladDPHZakl+DPHZakl)</f>
        <v>0</v>
      </c>
      <c r="H27" s="197"/>
      <c r="I27" s="19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5">
        <f>ZakladDPHSniVypocet+ZakladDPHZaklVypocet</f>
        <v>0</v>
      </c>
      <c r="H28" s="225"/>
      <c r="I28" s="22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4">
        <f>IF(A29&gt;50, ROUNDUP(A27, 0), ROUNDDOWN(A27, 0))</f>
        <v>0</v>
      </c>
      <c r="H29" s="224"/>
      <c r="I29" s="224"/>
      <c r="J29" s="124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43118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8" t="s">
        <v>2</v>
      </c>
      <c r="E35" s="21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48</v>
      </c>
      <c r="C39" s="226"/>
      <c r="D39" s="227"/>
      <c r="E39" s="227"/>
      <c r="F39" s="105">
        <f>'01 01.1 Pol'!AE58</f>
        <v>0</v>
      </c>
      <c r="G39" s="106">
        <f>'01 01.1 Pol'!AF58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43</v>
      </c>
      <c r="C40" s="228" t="s">
        <v>42</v>
      </c>
      <c r="D40" s="229"/>
      <c r="E40" s="229"/>
      <c r="F40" s="110">
        <f>'01 01.1 Pol'!AE58</f>
        <v>0</v>
      </c>
      <c r="G40" s="111">
        <f>'01 01.1 Pol'!AF58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41</v>
      </c>
      <c r="C41" s="226" t="s">
        <v>42</v>
      </c>
      <c r="D41" s="227"/>
      <c r="E41" s="227"/>
      <c r="F41" s="114">
        <f>'01 01.1 Pol'!AE58</f>
        <v>0</v>
      </c>
      <c r="G41" s="107">
        <f>'01 01.1 Pol'!AF58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0" t="s">
        <v>49</v>
      </c>
      <c r="C42" s="231"/>
      <c r="D42" s="231"/>
      <c r="E42" s="23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51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52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53</v>
      </c>
      <c r="C49" s="233" t="s">
        <v>54</v>
      </c>
      <c r="D49" s="234"/>
      <c r="E49" s="234"/>
      <c r="F49" s="137" t="s">
        <v>26</v>
      </c>
      <c r="G49" s="138"/>
      <c r="H49" s="138"/>
      <c r="I49" s="138">
        <f>'01 01.1 Pol'!G8</f>
        <v>0</v>
      </c>
      <c r="J49" s="135" t="str">
        <f>IF(I60=0,"",I49/I60*100)</f>
        <v/>
      </c>
    </row>
    <row r="50" spans="1:10" ht="25.5" customHeight="1" x14ac:dyDescent="0.2">
      <c r="A50" s="127"/>
      <c r="B50" s="132" t="s">
        <v>55</v>
      </c>
      <c r="C50" s="233" t="s">
        <v>56</v>
      </c>
      <c r="D50" s="234"/>
      <c r="E50" s="234"/>
      <c r="F50" s="137" t="s">
        <v>26</v>
      </c>
      <c r="G50" s="138"/>
      <c r="H50" s="138"/>
      <c r="I50" s="138">
        <f>'01 01.1 Pol'!G11</f>
        <v>0</v>
      </c>
      <c r="J50" s="135" t="str">
        <f>IF(I60=0,"",I50/I60*100)</f>
        <v/>
      </c>
    </row>
    <row r="51" spans="1:10" ht="25.5" customHeight="1" x14ac:dyDescent="0.2">
      <c r="A51" s="127"/>
      <c r="B51" s="132" t="s">
        <v>57</v>
      </c>
      <c r="C51" s="233" t="s">
        <v>58</v>
      </c>
      <c r="D51" s="234"/>
      <c r="E51" s="234"/>
      <c r="F51" s="137" t="s">
        <v>26</v>
      </c>
      <c r="G51" s="138"/>
      <c r="H51" s="138"/>
      <c r="I51" s="138">
        <f>'01 01.1 Pol'!G15</f>
        <v>0</v>
      </c>
      <c r="J51" s="135" t="str">
        <f>IF(I60=0,"",I51/I60*100)</f>
        <v/>
      </c>
    </row>
    <row r="52" spans="1:10" ht="25.5" customHeight="1" x14ac:dyDescent="0.2">
      <c r="A52" s="127"/>
      <c r="B52" s="132" t="s">
        <v>59</v>
      </c>
      <c r="C52" s="233" t="s">
        <v>60</v>
      </c>
      <c r="D52" s="234"/>
      <c r="E52" s="234"/>
      <c r="F52" s="137" t="s">
        <v>26</v>
      </c>
      <c r="G52" s="138"/>
      <c r="H52" s="138"/>
      <c r="I52" s="138">
        <f>'01 01.1 Pol'!G19</f>
        <v>0</v>
      </c>
      <c r="J52" s="135" t="str">
        <f>IF(I60=0,"",I52/I60*100)</f>
        <v/>
      </c>
    </row>
    <row r="53" spans="1:10" ht="25.5" customHeight="1" x14ac:dyDescent="0.2">
      <c r="A53" s="127"/>
      <c r="B53" s="132" t="s">
        <v>61</v>
      </c>
      <c r="C53" s="233" t="s">
        <v>62</v>
      </c>
      <c r="D53" s="234"/>
      <c r="E53" s="234"/>
      <c r="F53" s="137" t="s">
        <v>26</v>
      </c>
      <c r="G53" s="138"/>
      <c r="H53" s="138"/>
      <c r="I53" s="138">
        <f>'01 01.1 Pol'!G24</f>
        <v>0</v>
      </c>
      <c r="J53" s="135" t="str">
        <f>IF(I60=0,"",I53/I60*100)</f>
        <v/>
      </c>
    </row>
    <row r="54" spans="1:10" ht="25.5" customHeight="1" x14ac:dyDescent="0.2">
      <c r="A54" s="127"/>
      <c r="B54" s="132" t="s">
        <v>63</v>
      </c>
      <c r="C54" s="233" t="s">
        <v>64</v>
      </c>
      <c r="D54" s="234"/>
      <c r="E54" s="234"/>
      <c r="F54" s="137" t="s">
        <v>27</v>
      </c>
      <c r="G54" s="138"/>
      <c r="H54" s="138"/>
      <c r="I54" s="138">
        <f>'01 01.1 Pol'!G26</f>
        <v>0</v>
      </c>
      <c r="J54" s="135" t="str">
        <f>IF(I60=0,"",I54/I60*100)</f>
        <v/>
      </c>
    </row>
    <row r="55" spans="1:10" ht="25.5" customHeight="1" x14ac:dyDescent="0.2">
      <c r="A55" s="127"/>
      <c r="B55" s="132" t="s">
        <v>65</v>
      </c>
      <c r="C55" s="233" t="s">
        <v>66</v>
      </c>
      <c r="D55" s="234"/>
      <c r="E55" s="234"/>
      <c r="F55" s="137" t="s">
        <v>27</v>
      </c>
      <c r="G55" s="138"/>
      <c r="H55" s="138"/>
      <c r="I55" s="138">
        <f>'01 01.1 Pol'!G31</f>
        <v>0</v>
      </c>
      <c r="J55" s="135" t="str">
        <f>IF(I60=0,"",I55/I60*100)</f>
        <v/>
      </c>
    </row>
    <row r="56" spans="1:10" ht="25.5" customHeight="1" x14ac:dyDescent="0.2">
      <c r="A56" s="127"/>
      <c r="B56" s="132" t="s">
        <v>67</v>
      </c>
      <c r="C56" s="233" t="s">
        <v>68</v>
      </c>
      <c r="D56" s="234"/>
      <c r="E56" s="234"/>
      <c r="F56" s="137" t="s">
        <v>27</v>
      </c>
      <c r="G56" s="138"/>
      <c r="H56" s="138"/>
      <c r="I56" s="138">
        <f>'01 01.1 Pol'!G35</f>
        <v>0</v>
      </c>
      <c r="J56" s="135" t="str">
        <f>IF(I60=0,"",I56/I60*100)</f>
        <v/>
      </c>
    </row>
    <row r="57" spans="1:10" ht="25.5" customHeight="1" x14ac:dyDescent="0.2">
      <c r="A57" s="127"/>
      <c r="B57" s="132" t="s">
        <v>69</v>
      </c>
      <c r="C57" s="233" t="s">
        <v>70</v>
      </c>
      <c r="D57" s="234"/>
      <c r="E57" s="234"/>
      <c r="F57" s="137" t="s">
        <v>27</v>
      </c>
      <c r="G57" s="138"/>
      <c r="H57" s="138"/>
      <c r="I57" s="138">
        <f>'01 01.1 Pol'!G37</f>
        <v>0</v>
      </c>
      <c r="J57" s="135" t="str">
        <f>IF(I60=0,"",I57/I60*100)</f>
        <v/>
      </c>
    </row>
    <row r="58" spans="1:10" ht="25.5" customHeight="1" x14ac:dyDescent="0.2">
      <c r="A58" s="127"/>
      <c r="B58" s="132" t="s">
        <v>71</v>
      </c>
      <c r="C58" s="233" t="s">
        <v>72</v>
      </c>
      <c r="D58" s="234"/>
      <c r="E58" s="234"/>
      <c r="F58" s="137" t="s">
        <v>28</v>
      </c>
      <c r="G58" s="138"/>
      <c r="H58" s="138"/>
      <c r="I58" s="138">
        <f>'01 01.1 Pol'!G40</f>
        <v>0</v>
      </c>
      <c r="J58" s="135" t="str">
        <f>IF(I60=0,"",I58/I60*100)</f>
        <v/>
      </c>
    </row>
    <row r="59" spans="1:10" ht="25.5" customHeight="1" x14ac:dyDescent="0.2">
      <c r="A59" s="127"/>
      <c r="B59" s="132" t="s">
        <v>73</v>
      </c>
      <c r="C59" s="233" t="s">
        <v>29</v>
      </c>
      <c r="D59" s="234"/>
      <c r="E59" s="234"/>
      <c r="F59" s="137" t="s">
        <v>73</v>
      </c>
      <c r="G59" s="138"/>
      <c r="H59" s="138"/>
      <c r="I59" s="138">
        <f>'01 01.1 Pol'!G43</f>
        <v>0</v>
      </c>
      <c r="J59" s="135" t="str">
        <f>IF(I60=0,"",I59/I60*100)</f>
        <v/>
      </c>
    </row>
    <row r="60" spans="1:10" ht="25.5" customHeight="1" x14ac:dyDescent="0.2">
      <c r="A60" s="128"/>
      <c r="B60" s="133" t="s">
        <v>1</v>
      </c>
      <c r="C60" s="133"/>
      <c r="D60" s="134"/>
      <c r="E60" s="134"/>
      <c r="F60" s="139"/>
      <c r="G60" s="140"/>
      <c r="H60" s="140"/>
      <c r="I60" s="140">
        <f>SUM(I49:I59)</f>
        <v>0</v>
      </c>
      <c r="J60" s="136">
        <f>SUM(J49:J59)</f>
        <v>0</v>
      </c>
    </row>
    <row r="61" spans="1:10" x14ac:dyDescent="0.2">
      <c r="F61" s="92"/>
      <c r="G61" s="91"/>
      <c r="H61" s="92"/>
      <c r="I61" s="91"/>
      <c r="J61" s="93"/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8" t="s">
        <v>8</v>
      </c>
      <c r="B2" s="77"/>
      <c r="C2" s="237"/>
      <c r="D2" s="237"/>
      <c r="E2" s="237"/>
      <c r="F2" s="237"/>
      <c r="G2" s="238"/>
    </row>
    <row r="3" spans="1:7" ht="24.95" customHeight="1" x14ac:dyDescent="0.2">
      <c r="A3" s="78" t="s">
        <v>9</v>
      </c>
      <c r="B3" s="77"/>
      <c r="C3" s="237"/>
      <c r="D3" s="237"/>
      <c r="E3" s="237"/>
      <c r="F3" s="237"/>
      <c r="G3" s="238"/>
    </row>
    <row r="4" spans="1:7" ht="24.95" customHeight="1" x14ac:dyDescent="0.2">
      <c r="A4" s="78" t="s">
        <v>10</v>
      </c>
      <c r="B4" s="77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75</v>
      </c>
    </row>
    <row r="2" spans="1:60" ht="25.15" customHeight="1" x14ac:dyDescent="0.2">
      <c r="A2" s="143" t="s">
        <v>8</v>
      </c>
      <c r="B2" s="77" t="s">
        <v>47</v>
      </c>
      <c r="C2" s="258" t="s">
        <v>189</v>
      </c>
      <c r="D2" s="259"/>
      <c r="E2" s="259"/>
      <c r="F2" s="259"/>
      <c r="G2" s="260"/>
      <c r="AG2" t="s">
        <v>76</v>
      </c>
    </row>
    <row r="3" spans="1:60" ht="25.15" customHeight="1" x14ac:dyDescent="0.2">
      <c r="A3" s="143" t="s">
        <v>9</v>
      </c>
      <c r="B3" s="77" t="s">
        <v>43</v>
      </c>
      <c r="C3" s="258" t="s">
        <v>187</v>
      </c>
      <c r="D3" s="259"/>
      <c r="E3" s="259"/>
      <c r="F3" s="259"/>
      <c r="G3" s="260"/>
      <c r="AC3" s="90" t="s">
        <v>76</v>
      </c>
      <c r="AG3" t="s">
        <v>77</v>
      </c>
    </row>
    <row r="4" spans="1:60" ht="25.15" customHeight="1" x14ac:dyDescent="0.2">
      <c r="A4" s="144" t="s">
        <v>10</v>
      </c>
      <c r="B4" s="145" t="s">
        <v>41</v>
      </c>
      <c r="C4" s="261" t="s">
        <v>187</v>
      </c>
      <c r="D4" s="262"/>
      <c r="E4" s="262"/>
      <c r="F4" s="262"/>
      <c r="G4" s="263"/>
      <c r="AG4" t="s">
        <v>78</v>
      </c>
    </row>
    <row r="5" spans="1:60" x14ac:dyDescent="0.2">
      <c r="D5" s="142"/>
    </row>
    <row r="6" spans="1:60" ht="38.25" x14ac:dyDescent="0.2">
      <c r="A6" s="147" t="s">
        <v>79</v>
      </c>
      <c r="B6" s="149" t="s">
        <v>80</v>
      </c>
      <c r="C6" s="149" t="s">
        <v>81</v>
      </c>
      <c r="D6" s="148" t="s">
        <v>82</v>
      </c>
      <c r="E6" s="147" t="s">
        <v>83</v>
      </c>
      <c r="F6" s="146" t="s">
        <v>84</v>
      </c>
      <c r="G6" s="147" t="s">
        <v>31</v>
      </c>
      <c r="H6" s="150" t="s">
        <v>32</v>
      </c>
      <c r="I6" s="150" t="s">
        <v>85</v>
      </c>
      <c r="J6" s="150" t="s">
        <v>33</v>
      </c>
      <c r="K6" s="150" t="s">
        <v>86</v>
      </c>
      <c r="L6" s="150" t="s">
        <v>87</v>
      </c>
      <c r="M6" s="150" t="s">
        <v>88</v>
      </c>
      <c r="N6" s="150" t="s">
        <v>89</v>
      </c>
      <c r="O6" s="150" t="s">
        <v>90</v>
      </c>
      <c r="P6" s="150" t="s">
        <v>91</v>
      </c>
      <c r="Q6" s="150" t="s">
        <v>92</v>
      </c>
      <c r="R6" s="150" t="s">
        <v>93</v>
      </c>
      <c r="S6" s="150" t="s">
        <v>94</v>
      </c>
      <c r="T6" s="150" t="s">
        <v>95</v>
      </c>
      <c r="U6" s="150" t="s">
        <v>96</v>
      </c>
      <c r="V6" s="150" t="s">
        <v>97</v>
      </c>
      <c r="W6" s="150" t="s">
        <v>98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99</v>
      </c>
      <c r="B8" s="165" t="s">
        <v>53</v>
      </c>
      <c r="C8" s="185" t="s">
        <v>54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2.6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70.14</v>
      </c>
      <c r="W8" s="163"/>
      <c r="AG8" t="s">
        <v>100</v>
      </c>
    </row>
    <row r="9" spans="1:60" outlineLevel="1" x14ac:dyDescent="0.2">
      <c r="A9" s="176">
        <v>1</v>
      </c>
      <c r="B9" s="177" t="s">
        <v>101</v>
      </c>
      <c r="C9" s="186" t="s">
        <v>102</v>
      </c>
      <c r="D9" s="178" t="s">
        <v>103</v>
      </c>
      <c r="E9" s="179">
        <v>54.496000000000002</v>
      </c>
      <c r="F9" s="180"/>
      <c r="G9" s="181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4.7750000000000001E-2</v>
      </c>
      <c r="O9" s="161">
        <f>ROUND(E9*N9,2)</f>
        <v>2.6</v>
      </c>
      <c r="P9" s="161">
        <v>0</v>
      </c>
      <c r="Q9" s="161">
        <f>ROUND(E9*P9,2)</f>
        <v>0</v>
      </c>
      <c r="R9" s="161"/>
      <c r="S9" s="161" t="s">
        <v>104</v>
      </c>
      <c r="T9" s="161" t="s">
        <v>104</v>
      </c>
      <c r="U9" s="161">
        <v>1.2869999999999999</v>
      </c>
      <c r="V9" s="161">
        <f>ROUND(E9*U9,2)</f>
        <v>70.14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6">
        <v>2</v>
      </c>
      <c r="B10" s="177" t="s">
        <v>106</v>
      </c>
      <c r="C10" s="186" t="s">
        <v>107</v>
      </c>
      <c r="D10" s="178" t="s">
        <v>108</v>
      </c>
      <c r="E10" s="179">
        <v>2</v>
      </c>
      <c r="F10" s="180"/>
      <c r="G10" s="181">
        <f>ROUND(E10*F10,2)</f>
        <v>0</v>
      </c>
      <c r="H10" s="162"/>
      <c r="I10" s="161">
        <f>ROUND(E10*H10,2)</f>
        <v>0</v>
      </c>
      <c r="J10" s="162"/>
      <c r="K10" s="161">
        <f>ROUND(E10*J10,2)</f>
        <v>0</v>
      </c>
      <c r="L10" s="161">
        <v>21</v>
      </c>
      <c r="M10" s="161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1"/>
      <c r="S10" s="161" t="s">
        <v>109</v>
      </c>
      <c r="T10" s="161" t="s">
        <v>110</v>
      </c>
      <c r="U10" s="161">
        <v>0</v>
      </c>
      <c r="V10" s="161">
        <f>ROUND(E10*U10,2)</f>
        <v>0</v>
      </c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105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164" t="s">
        <v>99</v>
      </c>
      <c r="B11" s="165" t="s">
        <v>55</v>
      </c>
      <c r="C11" s="185" t="s">
        <v>56</v>
      </c>
      <c r="D11" s="166"/>
      <c r="E11" s="167"/>
      <c r="F11" s="168"/>
      <c r="G11" s="169">
        <f>SUMIF(AG12:AG14,"&lt;&gt;NOR",G12:G14)</f>
        <v>0</v>
      </c>
      <c r="H11" s="163"/>
      <c r="I11" s="163">
        <f>SUM(I12:I14)</f>
        <v>0</v>
      </c>
      <c r="J11" s="163"/>
      <c r="K11" s="163">
        <f>SUM(K12:K14)</f>
        <v>0</v>
      </c>
      <c r="L11" s="163"/>
      <c r="M11" s="163">
        <f>SUM(M12:M14)</f>
        <v>0</v>
      </c>
      <c r="N11" s="163"/>
      <c r="O11" s="163">
        <f>SUM(O12:O14)</f>
        <v>0.28000000000000003</v>
      </c>
      <c r="P11" s="163"/>
      <c r="Q11" s="163">
        <f>SUM(Q12:Q14)</f>
        <v>0</v>
      </c>
      <c r="R11" s="163"/>
      <c r="S11" s="163"/>
      <c r="T11" s="163"/>
      <c r="U11" s="163"/>
      <c r="V11" s="163">
        <f>SUM(V12:V14)</f>
        <v>11.14</v>
      </c>
      <c r="W11" s="163"/>
      <c r="AG11" t="s">
        <v>100</v>
      </c>
    </row>
    <row r="12" spans="1:60" outlineLevel="1" x14ac:dyDescent="0.2">
      <c r="A12" s="176">
        <v>3</v>
      </c>
      <c r="B12" s="177" t="s">
        <v>111</v>
      </c>
      <c r="C12" s="186" t="s">
        <v>112</v>
      </c>
      <c r="D12" s="178" t="s">
        <v>103</v>
      </c>
      <c r="E12" s="179">
        <v>15.84</v>
      </c>
      <c r="F12" s="180"/>
      <c r="G12" s="181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4.0000000000000003E-5</v>
      </c>
      <c r="O12" s="161">
        <f>ROUND(E12*N12,2)</f>
        <v>0</v>
      </c>
      <c r="P12" s="161">
        <v>0</v>
      </c>
      <c r="Q12" s="161">
        <f>ROUND(E12*P12,2)</f>
        <v>0</v>
      </c>
      <c r="R12" s="161"/>
      <c r="S12" s="161" t="s">
        <v>104</v>
      </c>
      <c r="T12" s="161" t="s">
        <v>104</v>
      </c>
      <c r="U12" s="161">
        <v>7.8E-2</v>
      </c>
      <c r="V12" s="161">
        <f>ROUND(E12*U12,2)</f>
        <v>1.24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105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4</v>
      </c>
      <c r="B13" s="177" t="s">
        <v>113</v>
      </c>
      <c r="C13" s="186" t="s">
        <v>114</v>
      </c>
      <c r="D13" s="178" t="s">
        <v>103</v>
      </c>
      <c r="E13" s="179">
        <v>1.8</v>
      </c>
      <c r="F13" s="180"/>
      <c r="G13" s="181">
        <f>ROUND(E13*F13,2)</f>
        <v>0</v>
      </c>
      <c r="H13" s="162"/>
      <c r="I13" s="161">
        <f>ROUND(E13*H13,2)</f>
        <v>0</v>
      </c>
      <c r="J13" s="162"/>
      <c r="K13" s="161">
        <f>ROUND(E13*J13,2)</f>
        <v>0</v>
      </c>
      <c r="L13" s="161">
        <v>21</v>
      </c>
      <c r="M13" s="161">
        <f>G13*(1+L13/100)</f>
        <v>0</v>
      </c>
      <c r="N13" s="161">
        <v>7.3300000000000004E-2</v>
      </c>
      <c r="O13" s="161">
        <f>ROUND(E13*N13,2)</f>
        <v>0.13</v>
      </c>
      <c r="P13" s="161">
        <v>0</v>
      </c>
      <c r="Q13" s="161">
        <f>ROUND(E13*P13,2)</f>
        <v>0</v>
      </c>
      <c r="R13" s="161"/>
      <c r="S13" s="161" t="s">
        <v>104</v>
      </c>
      <c r="T13" s="161" t="s">
        <v>104</v>
      </c>
      <c r="U13" s="161">
        <v>2.8459500000000002</v>
      </c>
      <c r="V13" s="161">
        <f>ROUND(E13*U13,2)</f>
        <v>5.12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105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5</v>
      </c>
      <c r="B14" s="177" t="s">
        <v>115</v>
      </c>
      <c r="C14" s="186" t="s">
        <v>116</v>
      </c>
      <c r="D14" s="178" t="s">
        <v>103</v>
      </c>
      <c r="E14" s="179">
        <v>2.56</v>
      </c>
      <c r="F14" s="180"/>
      <c r="G14" s="181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1">
        <v>5.8500000000000003E-2</v>
      </c>
      <c r="O14" s="161">
        <f>ROUND(E14*N14,2)</f>
        <v>0.15</v>
      </c>
      <c r="P14" s="161">
        <v>0</v>
      </c>
      <c r="Q14" s="161">
        <f>ROUND(E14*P14,2)</f>
        <v>0</v>
      </c>
      <c r="R14" s="161"/>
      <c r="S14" s="161" t="s">
        <v>104</v>
      </c>
      <c r="T14" s="161" t="s">
        <v>104</v>
      </c>
      <c r="U14" s="161">
        <v>1.86904</v>
      </c>
      <c r="V14" s="161">
        <f>ROUND(E14*U14,2)</f>
        <v>4.78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105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4" t="s">
        <v>99</v>
      </c>
      <c r="B15" s="165" t="s">
        <v>57</v>
      </c>
      <c r="C15" s="185" t="s">
        <v>58</v>
      </c>
      <c r="D15" s="166"/>
      <c r="E15" s="167"/>
      <c r="F15" s="168"/>
      <c r="G15" s="169">
        <f>SUMIF(AG16:AG18,"&lt;&gt;NOR",G16:G18)</f>
        <v>0</v>
      </c>
      <c r="H15" s="163"/>
      <c r="I15" s="163">
        <f>SUM(I16:I18)</f>
        <v>0</v>
      </c>
      <c r="J15" s="163"/>
      <c r="K15" s="163">
        <f>SUM(K16:K18)</f>
        <v>0</v>
      </c>
      <c r="L15" s="163"/>
      <c r="M15" s="163">
        <f>SUM(M16:M18)</f>
        <v>0</v>
      </c>
      <c r="N15" s="163"/>
      <c r="O15" s="163">
        <f>SUM(O16:O18)</f>
        <v>0.11</v>
      </c>
      <c r="P15" s="163"/>
      <c r="Q15" s="163">
        <f>SUM(Q16:Q18)</f>
        <v>0</v>
      </c>
      <c r="R15" s="163"/>
      <c r="S15" s="163"/>
      <c r="T15" s="163"/>
      <c r="U15" s="163"/>
      <c r="V15" s="163">
        <f>SUM(V16:V18)</f>
        <v>4.2</v>
      </c>
      <c r="W15" s="163"/>
      <c r="AG15" t="s">
        <v>100</v>
      </c>
    </row>
    <row r="16" spans="1:60" outlineLevel="1" x14ac:dyDescent="0.2">
      <c r="A16" s="170">
        <v>6</v>
      </c>
      <c r="B16" s="171" t="s">
        <v>117</v>
      </c>
      <c r="C16" s="187" t="s">
        <v>118</v>
      </c>
      <c r="D16" s="172" t="s">
        <v>119</v>
      </c>
      <c r="E16" s="173">
        <v>4</v>
      </c>
      <c r="F16" s="174"/>
      <c r="G16" s="175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1">
        <v>2.9199999999999999E-3</v>
      </c>
      <c r="O16" s="161">
        <f>ROUND(E16*N16,2)</f>
        <v>0.01</v>
      </c>
      <c r="P16" s="161">
        <v>0</v>
      </c>
      <c r="Q16" s="161">
        <f>ROUND(E16*P16,2)</f>
        <v>0</v>
      </c>
      <c r="R16" s="161"/>
      <c r="S16" s="161" t="s">
        <v>104</v>
      </c>
      <c r="T16" s="161" t="s">
        <v>104</v>
      </c>
      <c r="U16" s="161">
        <v>1.05</v>
      </c>
      <c r="V16" s="161">
        <f>ROUND(E16*U16,2)</f>
        <v>4.2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105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3"/>
      <c r="D17" s="254"/>
      <c r="E17" s="254"/>
      <c r="F17" s="254"/>
      <c r="G17" s="254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82">
        <f>C17</f>
        <v>0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6">
        <v>7</v>
      </c>
      <c r="B18" s="177" t="s">
        <v>121</v>
      </c>
      <c r="C18" s="186" t="s">
        <v>122</v>
      </c>
      <c r="D18" s="178" t="s">
        <v>108</v>
      </c>
      <c r="E18" s="179">
        <v>4</v>
      </c>
      <c r="F18" s="180"/>
      <c r="G18" s="181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1">
        <v>2.5000000000000001E-2</v>
      </c>
      <c r="O18" s="161">
        <f>ROUND(E18*N18,2)</f>
        <v>0.1</v>
      </c>
      <c r="P18" s="161">
        <v>0</v>
      </c>
      <c r="Q18" s="161">
        <f>ROUND(E18*P18,2)</f>
        <v>0</v>
      </c>
      <c r="R18" s="161"/>
      <c r="S18" s="161" t="s">
        <v>109</v>
      </c>
      <c r="T18" s="161" t="s">
        <v>110</v>
      </c>
      <c r="U18" s="161">
        <v>0</v>
      </c>
      <c r="V18" s="161">
        <f>ROUND(E18*U18,2)</f>
        <v>0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105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4" t="s">
        <v>99</v>
      </c>
      <c r="B19" s="165" t="s">
        <v>59</v>
      </c>
      <c r="C19" s="185" t="s">
        <v>60</v>
      </c>
      <c r="D19" s="166"/>
      <c r="E19" s="167"/>
      <c r="F19" s="168"/>
      <c r="G19" s="169">
        <f>SUMIF(AG20:AG23,"&lt;&gt;NOR",G20:G23)</f>
        <v>0</v>
      </c>
      <c r="H19" s="163"/>
      <c r="I19" s="163">
        <f>SUM(I20:I23)</f>
        <v>0</v>
      </c>
      <c r="J19" s="163"/>
      <c r="K19" s="163">
        <f>SUM(K20:K23)</f>
        <v>0</v>
      </c>
      <c r="L19" s="163"/>
      <c r="M19" s="163">
        <f>SUM(M20:M23)</f>
        <v>0</v>
      </c>
      <c r="N19" s="163"/>
      <c r="O19" s="163">
        <f>SUM(O20:O23)</f>
        <v>0.22</v>
      </c>
      <c r="P19" s="163"/>
      <c r="Q19" s="163">
        <f>SUM(Q20:Q23)</f>
        <v>0.08</v>
      </c>
      <c r="R19" s="163"/>
      <c r="S19" s="163"/>
      <c r="T19" s="163"/>
      <c r="U19" s="163"/>
      <c r="V19" s="163">
        <f>SUM(V20:V23)</f>
        <v>26.78</v>
      </c>
      <c r="W19" s="163"/>
      <c r="AG19" t="s">
        <v>100</v>
      </c>
    </row>
    <row r="20" spans="1:60" outlineLevel="1" x14ac:dyDescent="0.2">
      <c r="A20" s="176">
        <v>8</v>
      </c>
      <c r="B20" s="177" t="s">
        <v>123</v>
      </c>
      <c r="C20" s="186" t="s">
        <v>124</v>
      </c>
      <c r="D20" s="178" t="s">
        <v>103</v>
      </c>
      <c r="E20" s="179">
        <v>10</v>
      </c>
      <c r="F20" s="180"/>
      <c r="G20" s="181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21</v>
      </c>
      <c r="M20" s="161">
        <f>G20*(1+L20/100)</f>
        <v>0</v>
      </c>
      <c r="N20" s="161">
        <v>1.58E-3</v>
      </c>
      <c r="O20" s="161">
        <f>ROUND(E20*N20,2)</f>
        <v>0.02</v>
      </c>
      <c r="P20" s="161">
        <v>0</v>
      </c>
      <c r="Q20" s="161">
        <f>ROUND(E20*P20,2)</f>
        <v>0</v>
      </c>
      <c r="R20" s="161"/>
      <c r="S20" s="161" t="s">
        <v>104</v>
      </c>
      <c r="T20" s="161" t="s">
        <v>104</v>
      </c>
      <c r="U20" s="161">
        <v>0.214</v>
      </c>
      <c r="V20" s="161">
        <f>ROUND(E20*U20,2)</f>
        <v>2.14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6">
        <v>9</v>
      </c>
      <c r="B21" s="177" t="s">
        <v>125</v>
      </c>
      <c r="C21" s="186" t="s">
        <v>126</v>
      </c>
      <c r="D21" s="178" t="s">
        <v>103</v>
      </c>
      <c r="E21" s="179">
        <v>80</v>
      </c>
      <c r="F21" s="180"/>
      <c r="G21" s="181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1">
        <v>4.0000000000000003E-5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104</v>
      </c>
      <c r="T21" s="161" t="s">
        <v>104</v>
      </c>
      <c r="U21" s="161">
        <v>0.308</v>
      </c>
      <c r="V21" s="161">
        <f>ROUND(E21*U21,2)</f>
        <v>24.64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105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6">
        <v>10</v>
      </c>
      <c r="B22" s="177" t="s">
        <v>127</v>
      </c>
      <c r="C22" s="186" t="s">
        <v>128</v>
      </c>
      <c r="D22" s="178" t="s">
        <v>108</v>
      </c>
      <c r="E22" s="179">
        <v>4</v>
      </c>
      <c r="F22" s="180"/>
      <c r="G22" s="181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21</v>
      </c>
      <c r="M22" s="161">
        <f>G22*(1+L22/100)</f>
        <v>0</v>
      </c>
      <c r="N22" s="161">
        <v>0.05</v>
      </c>
      <c r="O22" s="161">
        <f>ROUND(E22*N22,2)</f>
        <v>0.2</v>
      </c>
      <c r="P22" s="161">
        <v>0.02</v>
      </c>
      <c r="Q22" s="161">
        <f>ROUND(E22*P22,2)</f>
        <v>0.08</v>
      </c>
      <c r="R22" s="161"/>
      <c r="S22" s="161" t="s">
        <v>109</v>
      </c>
      <c r="T22" s="161" t="s">
        <v>110</v>
      </c>
      <c r="U22" s="161">
        <v>0</v>
      </c>
      <c r="V22" s="161">
        <f>ROUND(E22*U22,2)</f>
        <v>0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105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6">
        <v>11</v>
      </c>
      <c r="B23" s="177" t="s">
        <v>129</v>
      </c>
      <c r="C23" s="186" t="s">
        <v>130</v>
      </c>
      <c r="D23" s="178" t="s">
        <v>131</v>
      </c>
      <c r="E23" s="179">
        <v>50</v>
      </c>
      <c r="F23" s="180"/>
      <c r="G23" s="181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109</v>
      </c>
      <c r="T23" s="161" t="s">
        <v>110</v>
      </c>
      <c r="U23" s="161">
        <v>0</v>
      </c>
      <c r="V23" s="161">
        <f>ROUND(E23*U23,2)</f>
        <v>0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4" t="s">
        <v>99</v>
      </c>
      <c r="B24" s="165" t="s">
        <v>61</v>
      </c>
      <c r="C24" s="185" t="s">
        <v>62</v>
      </c>
      <c r="D24" s="166"/>
      <c r="E24" s="167"/>
      <c r="F24" s="168"/>
      <c r="G24" s="169">
        <f>SUMIF(AG25:AG25,"&lt;&gt;NOR",G25:G25)</f>
        <v>0</v>
      </c>
      <c r="H24" s="163"/>
      <c r="I24" s="163">
        <f>SUM(I25:I25)</f>
        <v>0</v>
      </c>
      <c r="J24" s="163"/>
      <c r="K24" s="163">
        <f>SUM(K25:K25)</f>
        <v>0</v>
      </c>
      <c r="L24" s="163"/>
      <c r="M24" s="163">
        <f>SUM(M25:M25)</f>
        <v>0</v>
      </c>
      <c r="N24" s="163"/>
      <c r="O24" s="163">
        <f>SUM(O25:O25)</f>
        <v>0</v>
      </c>
      <c r="P24" s="163"/>
      <c r="Q24" s="163">
        <f>SUM(Q25:Q25)</f>
        <v>0</v>
      </c>
      <c r="R24" s="163"/>
      <c r="S24" s="163"/>
      <c r="T24" s="163"/>
      <c r="U24" s="163"/>
      <c r="V24" s="163">
        <f>SUM(V25:V25)</f>
        <v>8.2899999999999991</v>
      </c>
      <c r="W24" s="163"/>
      <c r="AG24" t="s">
        <v>100</v>
      </c>
    </row>
    <row r="25" spans="1:60" outlineLevel="1" x14ac:dyDescent="0.2">
      <c r="A25" s="176">
        <v>12</v>
      </c>
      <c r="B25" s="177" t="s">
        <v>132</v>
      </c>
      <c r="C25" s="186" t="s">
        <v>133</v>
      </c>
      <c r="D25" s="178" t="s">
        <v>134</v>
      </c>
      <c r="E25" s="179">
        <v>3.2151999999999998</v>
      </c>
      <c r="F25" s="180"/>
      <c r="G25" s="181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1">
        <v>0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104</v>
      </c>
      <c r="T25" s="161" t="s">
        <v>104</v>
      </c>
      <c r="U25" s="161">
        <v>2.577</v>
      </c>
      <c r="V25" s="161">
        <f>ROUND(E25*U25,2)</f>
        <v>8.2899999999999991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135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4" t="s">
        <v>99</v>
      </c>
      <c r="B26" s="165" t="s">
        <v>63</v>
      </c>
      <c r="C26" s="185" t="s">
        <v>64</v>
      </c>
      <c r="D26" s="166"/>
      <c r="E26" s="167"/>
      <c r="F26" s="168"/>
      <c r="G26" s="169">
        <f>SUMIF(AG27:AG30,"&lt;&gt;NOR",G27:G30)</f>
        <v>0</v>
      </c>
      <c r="H26" s="163"/>
      <c r="I26" s="163">
        <f>SUM(I27:I30)</f>
        <v>0</v>
      </c>
      <c r="J26" s="163"/>
      <c r="K26" s="163">
        <f>SUM(K27:K30)</f>
        <v>0</v>
      </c>
      <c r="L26" s="163"/>
      <c r="M26" s="163">
        <f>SUM(M27:M30)</f>
        <v>0</v>
      </c>
      <c r="N26" s="163"/>
      <c r="O26" s="163">
        <f>SUM(O27:O30)</f>
        <v>0</v>
      </c>
      <c r="P26" s="163"/>
      <c r="Q26" s="163">
        <f>SUM(Q27:Q30)</f>
        <v>0</v>
      </c>
      <c r="R26" s="163"/>
      <c r="S26" s="163"/>
      <c r="T26" s="163"/>
      <c r="U26" s="163"/>
      <c r="V26" s="163">
        <f>SUM(V27:V30)</f>
        <v>0</v>
      </c>
      <c r="W26" s="163"/>
      <c r="AG26" t="s">
        <v>100</v>
      </c>
    </row>
    <row r="27" spans="1:60" ht="22.5" outlineLevel="1" x14ac:dyDescent="0.2">
      <c r="A27" s="176">
        <v>13</v>
      </c>
      <c r="B27" s="177" t="s">
        <v>136</v>
      </c>
      <c r="C27" s="186" t="s">
        <v>137</v>
      </c>
      <c r="D27" s="178" t="s">
        <v>108</v>
      </c>
      <c r="E27" s="179">
        <v>4</v>
      </c>
      <c r="F27" s="180"/>
      <c r="G27" s="181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21</v>
      </c>
      <c r="M27" s="161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109</v>
      </c>
      <c r="T27" s="161" t="s">
        <v>110</v>
      </c>
      <c r="U27" s="161">
        <v>0</v>
      </c>
      <c r="V27" s="161">
        <f>ROUND(E27*U27,2)</f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105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6">
        <v>14</v>
      </c>
      <c r="B28" s="177" t="s">
        <v>138</v>
      </c>
      <c r="C28" s="186" t="s">
        <v>139</v>
      </c>
      <c r="D28" s="178" t="s">
        <v>108</v>
      </c>
      <c r="E28" s="179">
        <v>2</v>
      </c>
      <c r="F28" s="180"/>
      <c r="G28" s="181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21</v>
      </c>
      <c r="M28" s="161">
        <f>G28*(1+L28/100)</f>
        <v>0</v>
      </c>
      <c r="N28" s="161">
        <v>0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109</v>
      </c>
      <c r="T28" s="161" t="s">
        <v>110</v>
      </c>
      <c r="U28" s="161">
        <v>0</v>
      </c>
      <c r="V28" s="161">
        <f>ROUND(E28*U28,2)</f>
        <v>0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105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0">
        <v>15</v>
      </c>
      <c r="B29" s="171" t="s">
        <v>140</v>
      </c>
      <c r="C29" s="187" t="s">
        <v>141</v>
      </c>
      <c r="D29" s="172" t="s">
        <v>108</v>
      </c>
      <c r="E29" s="173">
        <v>4</v>
      </c>
      <c r="F29" s="174"/>
      <c r="G29" s="175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21</v>
      </c>
      <c r="M29" s="161">
        <f>G29*(1+L29/100)</f>
        <v>0</v>
      </c>
      <c r="N29" s="161">
        <v>0</v>
      </c>
      <c r="O29" s="161">
        <f>ROUND(E29*N29,2)</f>
        <v>0</v>
      </c>
      <c r="P29" s="161">
        <v>0</v>
      </c>
      <c r="Q29" s="161">
        <f>ROUND(E29*P29,2)</f>
        <v>0</v>
      </c>
      <c r="R29" s="161"/>
      <c r="S29" s="161" t="s">
        <v>109</v>
      </c>
      <c r="T29" s="161" t="s">
        <v>110</v>
      </c>
      <c r="U29" s="161">
        <v>0</v>
      </c>
      <c r="V29" s="161">
        <f>ROUND(E29*U29,2)</f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>
        <v>16</v>
      </c>
      <c r="B30" s="159" t="s">
        <v>142</v>
      </c>
      <c r="C30" s="188" t="s">
        <v>143</v>
      </c>
      <c r="D30" s="160" t="s">
        <v>0</v>
      </c>
      <c r="E30" s="183"/>
      <c r="F30" s="162"/>
      <c r="G30" s="161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1">
        <v>0</v>
      </c>
      <c r="O30" s="161">
        <f>ROUND(E30*N30,2)</f>
        <v>0</v>
      </c>
      <c r="P30" s="161">
        <v>0</v>
      </c>
      <c r="Q30" s="161">
        <f>ROUND(E30*P30,2)</f>
        <v>0</v>
      </c>
      <c r="R30" s="161"/>
      <c r="S30" s="161" t="s">
        <v>104</v>
      </c>
      <c r="T30" s="161" t="s">
        <v>104</v>
      </c>
      <c r="U30" s="161">
        <v>0</v>
      </c>
      <c r="V30" s="161">
        <f>ROUND(E30*U30,2)</f>
        <v>0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135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4" t="s">
        <v>99</v>
      </c>
      <c r="B31" s="165" t="s">
        <v>65</v>
      </c>
      <c r="C31" s="185" t="s">
        <v>66</v>
      </c>
      <c r="D31" s="166"/>
      <c r="E31" s="167"/>
      <c r="F31" s="168"/>
      <c r="G31" s="169">
        <f>SUMIF(AG32:AG34,"&lt;&gt;NOR",G32:G34)</f>
        <v>0</v>
      </c>
      <c r="H31" s="163"/>
      <c r="I31" s="163">
        <f>SUM(I32:I34)</f>
        <v>0</v>
      </c>
      <c r="J31" s="163"/>
      <c r="K31" s="163">
        <f>SUM(K32:K34)</f>
        <v>0</v>
      </c>
      <c r="L31" s="163"/>
      <c r="M31" s="163">
        <f>SUM(M32:M34)</f>
        <v>0</v>
      </c>
      <c r="N31" s="163"/>
      <c r="O31" s="163">
        <f>SUM(O32:O34)</f>
        <v>0</v>
      </c>
      <c r="P31" s="163"/>
      <c r="Q31" s="163">
        <f>SUM(Q32:Q34)</f>
        <v>0</v>
      </c>
      <c r="R31" s="163"/>
      <c r="S31" s="163"/>
      <c r="T31" s="163"/>
      <c r="U31" s="163"/>
      <c r="V31" s="163">
        <f>SUM(V32:V34)</f>
        <v>5.19</v>
      </c>
      <c r="W31" s="163"/>
      <c r="AG31" t="s">
        <v>100</v>
      </c>
    </row>
    <row r="32" spans="1:60" outlineLevel="1" x14ac:dyDescent="0.2">
      <c r="A32" s="176">
        <v>17</v>
      </c>
      <c r="B32" s="177" t="s">
        <v>144</v>
      </c>
      <c r="C32" s="186" t="s">
        <v>145</v>
      </c>
      <c r="D32" s="178" t="s">
        <v>146</v>
      </c>
      <c r="E32" s="179">
        <v>37.799999999999997</v>
      </c>
      <c r="F32" s="180"/>
      <c r="G32" s="181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3.0000000000000001E-5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104</v>
      </c>
      <c r="T32" s="161" t="s">
        <v>104</v>
      </c>
      <c r="U32" s="161">
        <v>0.13719999999999999</v>
      </c>
      <c r="V32" s="161">
        <f>ROUND(E32*U32,2)</f>
        <v>5.19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0">
        <v>18</v>
      </c>
      <c r="B33" s="171" t="s">
        <v>147</v>
      </c>
      <c r="C33" s="187" t="s">
        <v>148</v>
      </c>
      <c r="D33" s="172" t="s">
        <v>146</v>
      </c>
      <c r="E33" s="173">
        <v>38.933999999999997</v>
      </c>
      <c r="F33" s="174"/>
      <c r="G33" s="175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21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109</v>
      </c>
      <c r="T33" s="161" t="s">
        <v>110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105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>
        <v>19</v>
      </c>
      <c r="B34" s="159" t="s">
        <v>149</v>
      </c>
      <c r="C34" s="188" t="s">
        <v>150</v>
      </c>
      <c r="D34" s="160" t="s">
        <v>0</v>
      </c>
      <c r="E34" s="183"/>
      <c r="F34" s="162"/>
      <c r="G34" s="161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21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104</v>
      </c>
      <c r="T34" s="161" t="s">
        <v>104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135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4" t="s">
        <v>99</v>
      </c>
      <c r="B35" s="165" t="s">
        <v>67</v>
      </c>
      <c r="C35" s="185" t="s">
        <v>68</v>
      </c>
      <c r="D35" s="166"/>
      <c r="E35" s="167"/>
      <c r="F35" s="168"/>
      <c r="G35" s="169">
        <f>SUMIF(AG36:AG36,"&lt;&gt;NOR",G36:G36)</f>
        <v>0</v>
      </c>
      <c r="H35" s="163"/>
      <c r="I35" s="163">
        <f>SUM(I36:I36)</f>
        <v>0</v>
      </c>
      <c r="J35" s="163"/>
      <c r="K35" s="163">
        <f>SUM(K36:K36)</f>
        <v>0</v>
      </c>
      <c r="L35" s="163"/>
      <c r="M35" s="163">
        <f>SUM(M36:M36)</f>
        <v>0</v>
      </c>
      <c r="N35" s="163"/>
      <c r="O35" s="163">
        <f>SUM(O36:O36)</f>
        <v>0</v>
      </c>
      <c r="P35" s="163"/>
      <c r="Q35" s="163">
        <f>SUM(Q36:Q36)</f>
        <v>0</v>
      </c>
      <c r="R35" s="163"/>
      <c r="S35" s="163"/>
      <c r="T35" s="163"/>
      <c r="U35" s="163"/>
      <c r="V35" s="163">
        <f>SUM(V36:V36)</f>
        <v>0</v>
      </c>
      <c r="W35" s="163"/>
      <c r="AG35" t="s">
        <v>100</v>
      </c>
    </row>
    <row r="36" spans="1:60" outlineLevel="1" x14ac:dyDescent="0.2">
      <c r="A36" s="176">
        <v>20</v>
      </c>
      <c r="B36" s="177" t="s">
        <v>151</v>
      </c>
      <c r="C36" s="186" t="s">
        <v>152</v>
      </c>
      <c r="D36" s="178" t="s">
        <v>108</v>
      </c>
      <c r="E36" s="179">
        <v>4</v>
      </c>
      <c r="F36" s="180"/>
      <c r="G36" s="181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21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109</v>
      </c>
      <c r="T36" s="161" t="s">
        <v>110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105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4" t="s">
        <v>99</v>
      </c>
      <c r="B37" s="165" t="s">
        <v>69</v>
      </c>
      <c r="C37" s="185" t="s">
        <v>70</v>
      </c>
      <c r="D37" s="166"/>
      <c r="E37" s="167"/>
      <c r="F37" s="168"/>
      <c r="G37" s="169">
        <f>SUMIF(AG38:AG39,"&lt;&gt;NOR",G38:G39)</f>
        <v>0</v>
      </c>
      <c r="H37" s="163"/>
      <c r="I37" s="163">
        <f>SUM(I38:I39)</f>
        <v>0</v>
      </c>
      <c r="J37" s="163"/>
      <c r="K37" s="163">
        <f>SUM(K38:K39)</f>
        <v>0</v>
      </c>
      <c r="L37" s="163"/>
      <c r="M37" s="163">
        <f>SUM(M38:M39)</f>
        <v>0</v>
      </c>
      <c r="N37" s="163"/>
      <c r="O37" s="163">
        <f>SUM(O38:O39)</f>
        <v>0.03</v>
      </c>
      <c r="P37" s="163"/>
      <c r="Q37" s="163">
        <f>SUM(Q38:Q39)</f>
        <v>0</v>
      </c>
      <c r="R37" s="163"/>
      <c r="S37" s="163"/>
      <c r="T37" s="163"/>
      <c r="U37" s="163"/>
      <c r="V37" s="163">
        <f>SUM(V38:V39)</f>
        <v>16.34</v>
      </c>
      <c r="W37" s="163"/>
      <c r="AG37" t="s">
        <v>100</v>
      </c>
    </row>
    <row r="38" spans="1:60" outlineLevel="1" x14ac:dyDescent="0.2">
      <c r="A38" s="176">
        <v>21</v>
      </c>
      <c r="B38" s="177" t="s">
        <v>153</v>
      </c>
      <c r="C38" s="186" t="s">
        <v>154</v>
      </c>
      <c r="D38" s="178" t="s">
        <v>103</v>
      </c>
      <c r="E38" s="179">
        <v>121.6</v>
      </c>
      <c r="F38" s="180"/>
      <c r="G38" s="181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21</v>
      </c>
      <c r="M38" s="161">
        <f>G38*(1+L38/100)</f>
        <v>0</v>
      </c>
      <c r="N38" s="161">
        <v>6.9999999999999994E-5</v>
      </c>
      <c r="O38" s="161">
        <f>ROUND(E38*N38,2)</f>
        <v>0.01</v>
      </c>
      <c r="P38" s="161">
        <v>0</v>
      </c>
      <c r="Q38" s="161">
        <f>ROUND(E38*P38,2)</f>
        <v>0</v>
      </c>
      <c r="R38" s="161"/>
      <c r="S38" s="161" t="s">
        <v>104</v>
      </c>
      <c r="T38" s="161" t="s">
        <v>104</v>
      </c>
      <c r="U38" s="161">
        <v>3.2480000000000002E-2</v>
      </c>
      <c r="V38" s="161">
        <f>ROUND(E38*U38,2)</f>
        <v>3.95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6">
        <v>22</v>
      </c>
      <c r="B39" s="177" t="s">
        <v>155</v>
      </c>
      <c r="C39" s="186" t="s">
        <v>156</v>
      </c>
      <c r="D39" s="178" t="s">
        <v>103</v>
      </c>
      <c r="E39" s="179">
        <v>121.6</v>
      </c>
      <c r="F39" s="180"/>
      <c r="G39" s="181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21</v>
      </c>
      <c r="M39" s="161">
        <f>G39*(1+L39/100)</f>
        <v>0</v>
      </c>
      <c r="N39" s="161">
        <v>1.3999999999999999E-4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104</v>
      </c>
      <c r="T39" s="161" t="s">
        <v>104</v>
      </c>
      <c r="U39" s="161">
        <v>0.10191</v>
      </c>
      <c r="V39" s="161">
        <f>ROUND(E39*U39,2)</f>
        <v>12.39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105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4" t="s">
        <v>99</v>
      </c>
      <c r="B40" s="165" t="s">
        <v>71</v>
      </c>
      <c r="C40" s="185" t="s">
        <v>72</v>
      </c>
      <c r="D40" s="166"/>
      <c r="E40" s="167"/>
      <c r="F40" s="168"/>
      <c r="G40" s="169">
        <f>SUMIF(AG41:AG42,"&lt;&gt;NOR",G41:G42)</f>
        <v>0</v>
      </c>
      <c r="H40" s="163"/>
      <c r="I40" s="163">
        <f>SUM(I41:I42)</f>
        <v>0</v>
      </c>
      <c r="J40" s="163"/>
      <c r="K40" s="163">
        <f>SUM(K41:K42)</f>
        <v>0</v>
      </c>
      <c r="L40" s="163"/>
      <c r="M40" s="163">
        <f>SUM(M41:M42)</f>
        <v>0</v>
      </c>
      <c r="N40" s="163"/>
      <c r="O40" s="163">
        <f>SUM(O41:O42)</f>
        <v>0</v>
      </c>
      <c r="P40" s="163"/>
      <c r="Q40" s="163">
        <f>SUM(Q41:Q42)</f>
        <v>0</v>
      </c>
      <c r="R40" s="163"/>
      <c r="S40" s="163"/>
      <c r="T40" s="163"/>
      <c r="U40" s="163"/>
      <c r="V40" s="163">
        <f>SUM(V41:V42)</f>
        <v>0</v>
      </c>
      <c r="W40" s="163"/>
      <c r="AG40" t="s">
        <v>100</v>
      </c>
    </row>
    <row r="41" spans="1:60" outlineLevel="1" x14ac:dyDescent="0.2">
      <c r="A41" s="176">
        <v>23</v>
      </c>
      <c r="B41" s="177" t="s">
        <v>157</v>
      </c>
      <c r="C41" s="186" t="s">
        <v>158</v>
      </c>
      <c r="D41" s="178" t="s">
        <v>108</v>
      </c>
      <c r="E41" s="179">
        <v>1</v>
      </c>
      <c r="F41" s="180"/>
      <c r="G41" s="181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21</v>
      </c>
      <c r="M41" s="161">
        <f>G41*(1+L41/100)</f>
        <v>0</v>
      </c>
      <c r="N41" s="161">
        <v>0</v>
      </c>
      <c r="O41" s="161">
        <f>ROUND(E41*N41,2)</f>
        <v>0</v>
      </c>
      <c r="P41" s="161">
        <v>0</v>
      </c>
      <c r="Q41" s="161">
        <f>ROUND(E41*P41,2)</f>
        <v>0</v>
      </c>
      <c r="R41" s="161"/>
      <c r="S41" s="161" t="s">
        <v>109</v>
      </c>
      <c r="T41" s="161" t="s">
        <v>110</v>
      </c>
      <c r="U41" s="161">
        <v>0</v>
      </c>
      <c r="V41" s="161">
        <f>ROUND(E41*U41,2)</f>
        <v>0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105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6">
        <v>24</v>
      </c>
      <c r="B42" s="177" t="s">
        <v>159</v>
      </c>
      <c r="C42" s="186" t="s">
        <v>160</v>
      </c>
      <c r="D42" s="178" t="s">
        <v>108</v>
      </c>
      <c r="E42" s="179">
        <v>1</v>
      </c>
      <c r="F42" s="180"/>
      <c r="G42" s="181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21</v>
      </c>
      <c r="M42" s="161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1"/>
      <c r="S42" s="161" t="s">
        <v>109</v>
      </c>
      <c r="T42" s="161" t="s">
        <v>110</v>
      </c>
      <c r="U42" s="161">
        <v>0</v>
      </c>
      <c r="V42" s="161">
        <f>ROUND(E42*U42,2)</f>
        <v>0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4" t="s">
        <v>99</v>
      </c>
      <c r="B43" s="165" t="s">
        <v>73</v>
      </c>
      <c r="C43" s="185" t="s">
        <v>29</v>
      </c>
      <c r="D43" s="166"/>
      <c r="E43" s="167"/>
      <c r="F43" s="168"/>
      <c r="G43" s="169">
        <f>SUMIF(AG44:AG56,"&lt;&gt;NOR",G44:G56)</f>
        <v>0</v>
      </c>
      <c r="H43" s="163"/>
      <c r="I43" s="163">
        <f>SUM(I44:I56)</f>
        <v>0</v>
      </c>
      <c r="J43" s="163"/>
      <c r="K43" s="163">
        <f>SUM(K44:K56)</f>
        <v>0</v>
      </c>
      <c r="L43" s="163"/>
      <c r="M43" s="163">
        <f>SUM(M44:M56)</f>
        <v>0</v>
      </c>
      <c r="N43" s="163"/>
      <c r="O43" s="163">
        <f>SUM(O44:O56)</f>
        <v>0</v>
      </c>
      <c r="P43" s="163"/>
      <c r="Q43" s="163">
        <f>SUM(Q44:Q56)</f>
        <v>0</v>
      </c>
      <c r="R43" s="163"/>
      <c r="S43" s="163"/>
      <c r="T43" s="163"/>
      <c r="U43" s="163"/>
      <c r="V43" s="163">
        <f>SUM(V44:V56)</f>
        <v>0</v>
      </c>
      <c r="W43" s="163"/>
      <c r="AG43" t="s">
        <v>100</v>
      </c>
    </row>
    <row r="44" spans="1:60" outlineLevel="1" x14ac:dyDescent="0.2">
      <c r="A44" s="170">
        <v>25</v>
      </c>
      <c r="B44" s="171" t="s">
        <v>161</v>
      </c>
      <c r="C44" s="187" t="s">
        <v>162</v>
      </c>
      <c r="D44" s="172" t="s">
        <v>163</v>
      </c>
      <c r="E44" s="173">
        <v>1</v>
      </c>
      <c r="F44" s="174"/>
      <c r="G44" s="175">
        <f>ROUND(E44*F44,2)</f>
        <v>0</v>
      </c>
      <c r="H44" s="162"/>
      <c r="I44" s="161">
        <f>ROUND(E44*H44,2)</f>
        <v>0</v>
      </c>
      <c r="J44" s="162"/>
      <c r="K44" s="161">
        <f>ROUND(E44*J44,2)</f>
        <v>0</v>
      </c>
      <c r="L44" s="161">
        <v>21</v>
      </c>
      <c r="M44" s="161">
        <f>G44*(1+L44/100)</f>
        <v>0</v>
      </c>
      <c r="N44" s="161">
        <v>0</v>
      </c>
      <c r="O44" s="161">
        <f>ROUND(E44*N44,2)</f>
        <v>0</v>
      </c>
      <c r="P44" s="161">
        <v>0</v>
      </c>
      <c r="Q44" s="161">
        <f>ROUND(E44*P44,2)</f>
        <v>0</v>
      </c>
      <c r="R44" s="161"/>
      <c r="S44" s="161" t="s">
        <v>104</v>
      </c>
      <c r="T44" s="161" t="s">
        <v>110</v>
      </c>
      <c r="U44" s="161">
        <v>0</v>
      </c>
      <c r="V44" s="161">
        <f>ROUND(E44*U44,2)</f>
        <v>0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33.75" outlineLevel="1" x14ac:dyDescent="0.2">
      <c r="A45" s="158"/>
      <c r="B45" s="159"/>
      <c r="C45" s="253" t="s">
        <v>165</v>
      </c>
      <c r="D45" s="254"/>
      <c r="E45" s="254"/>
      <c r="F45" s="254"/>
      <c r="G45" s="254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82" t="str">
        <f>C45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26</v>
      </c>
      <c r="B46" s="171" t="s">
        <v>166</v>
      </c>
      <c r="C46" s="187" t="s">
        <v>167</v>
      </c>
      <c r="D46" s="172" t="s">
        <v>163</v>
      </c>
      <c r="E46" s="173">
        <v>1</v>
      </c>
      <c r="F46" s="174"/>
      <c r="G46" s="175">
        <f>ROUND(E46*F46,2)</f>
        <v>0</v>
      </c>
      <c r="H46" s="162"/>
      <c r="I46" s="161">
        <f>ROUND(E46*H46,2)</f>
        <v>0</v>
      </c>
      <c r="J46" s="162"/>
      <c r="K46" s="161">
        <f>ROUND(E46*J46,2)</f>
        <v>0</v>
      </c>
      <c r="L46" s="161">
        <v>21</v>
      </c>
      <c r="M46" s="161">
        <f>G46*(1+L46/100)</f>
        <v>0</v>
      </c>
      <c r="N46" s="161">
        <v>0</v>
      </c>
      <c r="O46" s="161">
        <f>ROUND(E46*N46,2)</f>
        <v>0</v>
      </c>
      <c r="P46" s="161">
        <v>0</v>
      </c>
      <c r="Q46" s="161">
        <f>ROUND(E46*P46,2)</f>
        <v>0</v>
      </c>
      <c r="R46" s="161"/>
      <c r="S46" s="161" t="s">
        <v>104</v>
      </c>
      <c r="T46" s="161" t="s">
        <v>110</v>
      </c>
      <c r="U46" s="161">
        <v>0</v>
      </c>
      <c r="V46" s="161">
        <f>ROUND(E46*U46,2)</f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45" outlineLevel="1" x14ac:dyDescent="0.2">
      <c r="A47" s="158"/>
      <c r="B47" s="159"/>
      <c r="C47" s="253" t="s">
        <v>168</v>
      </c>
      <c r="D47" s="254"/>
      <c r="E47" s="254"/>
      <c r="F47" s="254"/>
      <c r="G47" s="254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2" t="str">
        <f>C47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27</v>
      </c>
      <c r="B48" s="171" t="s">
        <v>169</v>
      </c>
      <c r="C48" s="187" t="s">
        <v>170</v>
      </c>
      <c r="D48" s="172" t="s">
        <v>163</v>
      </c>
      <c r="E48" s="173">
        <v>1</v>
      </c>
      <c r="F48" s="174"/>
      <c r="G48" s="175">
        <f>ROUND(E48*F48,2)</f>
        <v>0</v>
      </c>
      <c r="H48" s="162"/>
      <c r="I48" s="161">
        <f>ROUND(E48*H48,2)</f>
        <v>0</v>
      </c>
      <c r="J48" s="162"/>
      <c r="K48" s="161">
        <f>ROUND(E48*J48,2)</f>
        <v>0</v>
      </c>
      <c r="L48" s="161">
        <v>21</v>
      </c>
      <c r="M48" s="161">
        <f>G48*(1+L48/100)</f>
        <v>0</v>
      </c>
      <c r="N48" s="161">
        <v>0</v>
      </c>
      <c r="O48" s="161">
        <f>ROUND(E48*N48,2)</f>
        <v>0</v>
      </c>
      <c r="P48" s="161">
        <v>0</v>
      </c>
      <c r="Q48" s="161">
        <f>ROUND(E48*P48,2)</f>
        <v>0</v>
      </c>
      <c r="R48" s="161"/>
      <c r="S48" s="161" t="s">
        <v>104</v>
      </c>
      <c r="T48" s="161" t="s">
        <v>110</v>
      </c>
      <c r="U48" s="161">
        <v>0</v>
      </c>
      <c r="V48" s="161">
        <f>ROUND(E48*U48,2)</f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58"/>
      <c r="B49" s="159"/>
      <c r="C49" s="253" t="s">
        <v>171</v>
      </c>
      <c r="D49" s="254"/>
      <c r="E49" s="254"/>
      <c r="F49" s="254"/>
      <c r="G49" s="254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82" t="str">
        <f>C49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28</v>
      </c>
      <c r="B50" s="171" t="s">
        <v>172</v>
      </c>
      <c r="C50" s="187" t="s">
        <v>173</v>
      </c>
      <c r="D50" s="172" t="s">
        <v>163</v>
      </c>
      <c r="E50" s="173">
        <v>1</v>
      </c>
      <c r="F50" s="174"/>
      <c r="G50" s="175">
        <f>ROUND(E50*F50,2)</f>
        <v>0</v>
      </c>
      <c r="H50" s="162"/>
      <c r="I50" s="161">
        <f>ROUND(E50*H50,2)</f>
        <v>0</v>
      </c>
      <c r="J50" s="162"/>
      <c r="K50" s="161">
        <f>ROUND(E50*J50,2)</f>
        <v>0</v>
      </c>
      <c r="L50" s="161">
        <v>21</v>
      </c>
      <c r="M50" s="161">
        <f>G50*(1+L50/100)</f>
        <v>0</v>
      </c>
      <c r="N50" s="161">
        <v>0</v>
      </c>
      <c r="O50" s="161">
        <f>ROUND(E50*N50,2)</f>
        <v>0</v>
      </c>
      <c r="P50" s="161">
        <v>0</v>
      </c>
      <c r="Q50" s="161">
        <f>ROUND(E50*P50,2)</f>
        <v>0</v>
      </c>
      <c r="R50" s="161"/>
      <c r="S50" s="161" t="s">
        <v>104</v>
      </c>
      <c r="T50" s="161" t="s">
        <v>110</v>
      </c>
      <c r="U50" s="161">
        <v>0</v>
      </c>
      <c r="V50" s="161">
        <f>ROUND(E50*U50,2)</f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58"/>
      <c r="B51" s="159"/>
      <c r="C51" s="253" t="s">
        <v>175</v>
      </c>
      <c r="D51" s="254"/>
      <c r="E51" s="254"/>
      <c r="F51" s="254"/>
      <c r="G51" s="254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82" t="str">
        <f>C51</f>
        <v>Náklady na ztížené provádění stavebních prací v důsledku nepřerušeného provozu na staveništi nebo v případech nepřerušeného provozu v objektech v nichž se stavební práce provádí.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5" t="s">
        <v>176</v>
      </c>
      <c r="D52" s="256"/>
      <c r="E52" s="256"/>
      <c r="F52" s="256"/>
      <c r="G52" s="256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0">
        <v>29</v>
      </c>
      <c r="B53" s="171" t="s">
        <v>177</v>
      </c>
      <c r="C53" s="187" t="s">
        <v>178</v>
      </c>
      <c r="D53" s="172" t="s">
        <v>163</v>
      </c>
      <c r="E53" s="173">
        <v>1</v>
      </c>
      <c r="F53" s="174"/>
      <c r="G53" s="175">
        <f>ROUND(E53*F53,2)</f>
        <v>0</v>
      </c>
      <c r="H53" s="162"/>
      <c r="I53" s="161">
        <f>ROUND(E53*H53,2)</f>
        <v>0</v>
      </c>
      <c r="J53" s="162"/>
      <c r="K53" s="161">
        <f>ROUND(E53*J53,2)</f>
        <v>0</v>
      </c>
      <c r="L53" s="161">
        <v>21</v>
      </c>
      <c r="M53" s="161">
        <f>G53*(1+L53/100)</f>
        <v>0</v>
      </c>
      <c r="N53" s="161">
        <v>0</v>
      </c>
      <c r="O53" s="161">
        <f>ROUND(E53*N53,2)</f>
        <v>0</v>
      </c>
      <c r="P53" s="161">
        <v>0</v>
      </c>
      <c r="Q53" s="161">
        <f>ROUND(E53*P53,2)</f>
        <v>0</v>
      </c>
      <c r="R53" s="161"/>
      <c r="S53" s="161" t="s">
        <v>104</v>
      </c>
      <c r="T53" s="161" t="s">
        <v>110</v>
      </c>
      <c r="U53" s="161">
        <v>0</v>
      </c>
      <c r="V53" s="161">
        <f>ROUND(E53*U53,2)</f>
        <v>0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45" outlineLevel="1" x14ac:dyDescent="0.2">
      <c r="A54" s="158"/>
      <c r="B54" s="159"/>
      <c r="C54" s="253" t="s">
        <v>179</v>
      </c>
      <c r="D54" s="254"/>
      <c r="E54" s="254"/>
      <c r="F54" s="254"/>
      <c r="G54" s="254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2" t="str">
        <f>C54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0">
        <v>30</v>
      </c>
      <c r="B55" s="171" t="s">
        <v>180</v>
      </c>
      <c r="C55" s="187" t="s">
        <v>181</v>
      </c>
      <c r="D55" s="172" t="s">
        <v>163</v>
      </c>
      <c r="E55" s="173">
        <v>1</v>
      </c>
      <c r="F55" s="174"/>
      <c r="G55" s="175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104</v>
      </c>
      <c r="T55" s="161" t="s">
        <v>110</v>
      </c>
      <c r="U55" s="161">
        <v>0</v>
      </c>
      <c r="V55" s="161">
        <f>ROUND(E55*U55,2)</f>
        <v>0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3" t="s">
        <v>182</v>
      </c>
      <c r="D56" s="254"/>
      <c r="E56" s="254"/>
      <c r="F56" s="254"/>
      <c r="G56" s="254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5"/>
      <c r="B57" s="6"/>
      <c r="C57" s="189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E57">
        <v>15</v>
      </c>
      <c r="AF57">
        <v>21</v>
      </c>
    </row>
    <row r="58" spans="1:60" x14ac:dyDescent="0.2">
      <c r="A58" s="154"/>
      <c r="B58" s="155" t="s">
        <v>31</v>
      </c>
      <c r="C58" s="190"/>
      <c r="D58" s="156"/>
      <c r="E58" s="157"/>
      <c r="F58" s="157"/>
      <c r="G58" s="184">
        <f>G8+G11+G15+G19+G24+G26+G31+G35+G37+G40+G43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f>SUMIF(L7:L56,AE57,G7:G56)</f>
        <v>0</v>
      </c>
      <c r="AF58">
        <f>SUMIF(L7:L56,AF57,G7:G56)</f>
        <v>0</v>
      </c>
      <c r="AG58" t="s">
        <v>183</v>
      </c>
    </row>
    <row r="59" spans="1:60" x14ac:dyDescent="0.2">
      <c r="A59" s="5"/>
      <c r="B59" s="6"/>
      <c r="C59" s="189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5"/>
      <c r="B60" s="6"/>
      <c r="C60" s="189"/>
      <c r="D60" s="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239" t="s">
        <v>184</v>
      </c>
      <c r="B61" s="239"/>
      <c r="C61" s="240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241"/>
      <c r="B62" s="242"/>
      <c r="C62" s="243"/>
      <c r="D62" s="242"/>
      <c r="E62" s="242"/>
      <c r="F62" s="242"/>
      <c r="G62" s="24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G62" t="s">
        <v>185</v>
      </c>
    </row>
    <row r="63" spans="1:60" x14ac:dyDescent="0.2">
      <c r="A63" s="245"/>
      <c r="B63" s="246"/>
      <c r="C63" s="247"/>
      <c r="D63" s="246"/>
      <c r="E63" s="246"/>
      <c r="F63" s="246"/>
      <c r="G63" s="24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45"/>
      <c r="B64" s="246"/>
      <c r="C64" s="247"/>
      <c r="D64" s="246"/>
      <c r="E64" s="246"/>
      <c r="F64" s="246"/>
      <c r="G64" s="24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3" x14ac:dyDescent="0.2">
      <c r="A65" s="245"/>
      <c r="B65" s="246"/>
      <c r="C65" s="247"/>
      <c r="D65" s="246"/>
      <c r="E65" s="246"/>
      <c r="F65" s="246"/>
      <c r="G65" s="24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49"/>
      <c r="B66" s="250"/>
      <c r="C66" s="251"/>
      <c r="D66" s="250"/>
      <c r="E66" s="250"/>
      <c r="F66" s="250"/>
      <c r="G66" s="25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189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C68" s="191"/>
      <c r="D68" s="142"/>
      <c r="AG68" t="s">
        <v>186</v>
      </c>
    </row>
    <row r="69" spans="1:33" x14ac:dyDescent="0.2">
      <c r="D69" s="142"/>
    </row>
    <row r="70" spans="1:33" x14ac:dyDescent="0.2">
      <c r="D70" s="142"/>
    </row>
    <row r="71" spans="1:33" x14ac:dyDescent="0.2">
      <c r="D71" s="142"/>
    </row>
    <row r="72" spans="1:33" x14ac:dyDescent="0.2">
      <c r="D72" s="142"/>
    </row>
    <row r="73" spans="1:33" x14ac:dyDescent="0.2">
      <c r="D73" s="142"/>
    </row>
    <row r="74" spans="1:33" x14ac:dyDescent="0.2">
      <c r="D74" s="142"/>
    </row>
    <row r="75" spans="1:33" x14ac:dyDescent="0.2">
      <c r="D75" s="142"/>
    </row>
    <row r="76" spans="1:33" x14ac:dyDescent="0.2">
      <c r="D76" s="142"/>
    </row>
    <row r="77" spans="1:33" x14ac:dyDescent="0.2">
      <c r="D77" s="142"/>
    </row>
    <row r="78" spans="1:33" x14ac:dyDescent="0.2">
      <c r="D78" s="142"/>
    </row>
    <row r="79" spans="1:33" x14ac:dyDescent="0.2">
      <c r="D79" s="142"/>
    </row>
    <row r="80" spans="1:33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14">
    <mergeCell ref="A1:G1"/>
    <mergeCell ref="C2:G2"/>
    <mergeCell ref="C3:G3"/>
    <mergeCell ref="C4:G4"/>
    <mergeCell ref="A61:C61"/>
    <mergeCell ref="A62:G66"/>
    <mergeCell ref="C17:G17"/>
    <mergeCell ref="C45:G45"/>
    <mergeCell ref="C47:G47"/>
    <mergeCell ref="C49:G49"/>
    <mergeCell ref="C51:G51"/>
    <mergeCell ref="C52:G52"/>
    <mergeCell ref="C54:G54"/>
    <mergeCell ref="C56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01 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oadresa</vt:lpstr>
      <vt:lpstr>Stavba!Objednatel</vt:lpstr>
      <vt:lpstr>Stavba!Objekt</vt:lpstr>
      <vt:lpstr>'01 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KULOVÁ Alena Ing.</cp:lastModifiedBy>
  <cp:lastPrinted>2018-01-18T12:38:06Z</cp:lastPrinted>
  <dcterms:created xsi:type="dcterms:W3CDTF">2009-04-08T07:15:50Z</dcterms:created>
  <dcterms:modified xsi:type="dcterms:W3CDTF">2018-01-18T12:38:12Z</dcterms:modified>
</cp:coreProperties>
</file>