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30" windowWidth="12855" windowHeight="4965" activeTab="3"/>
  </bookViews>
  <sheets>
    <sheet name="Krycí list" sheetId="1" r:id="rId1"/>
    <sheet name="Rekapitulace" sheetId="2" r:id="rId2"/>
    <sheet name="Položky" sheetId="3" r:id="rId3"/>
    <sheet name="ZTI" sheetId="4" r:id="rId4"/>
  </sheets>
  <externalReferences>
    <externalReference r:id="rId7"/>
  </externalReferences>
  <definedNames>
    <definedName name="cisloobjektu">'Krycí list'!#REF!</definedName>
    <definedName name="cislostavby">'Krycí list'!#REF!</definedName>
    <definedName name="Datum">'Krycí list'!$B$27</definedName>
    <definedName name="Dil">'Rekapitulace'!$A$6</definedName>
    <definedName name="Dodavka">'Rekapitulace'!$G$11</definedName>
    <definedName name="Dodavka0" localSheetId="3">'[1]Položky'!#REF!</definedName>
    <definedName name="Dodavka0">'Položky'!#REF!</definedName>
    <definedName name="HSV">'Rekapitulace'!$E$11</definedName>
    <definedName name="HSV0" localSheetId="3">'[1]Položky'!#REF!</definedName>
    <definedName name="HSV0">'Položky'!#REF!</definedName>
    <definedName name="HZS">'Rekapitulace'!$I$11</definedName>
    <definedName name="HZS0" localSheetId="3">'[1]Položky'!#REF!</definedName>
    <definedName name="HZS0">'Položky'!#REF!</definedName>
    <definedName name="JKSO">'Krycí list'!$G$2</definedName>
    <definedName name="MJ">'Krycí list'!#REF!</definedName>
    <definedName name="Mont">'Rekapitulace'!$H$11</definedName>
    <definedName name="Montaz0" localSheetId="3">'[1]Položky'!#REF!</definedName>
    <definedName name="Montaz0">'Položky'!#REF!</definedName>
    <definedName name="NazevDilu">'Rekapitulace'!$B$6</definedName>
    <definedName name="nazevobjektu">'Krycí list'!#REF!</definedName>
    <definedName name="nazevstavby">'Krycí list'!#REF!</definedName>
    <definedName name="_xlnm.Print_Titles" localSheetId="2">'Položky'!$1:$6</definedName>
    <definedName name="_xlnm.Print_Titles" localSheetId="1">'Rekapitulace'!$3:$6</definedName>
    <definedName name="Objednatel">'Krycí list'!#REF!</definedName>
    <definedName name="_xlnm.Print_Area" localSheetId="0">'Krycí list'!$A$1:$G$45</definedName>
    <definedName name="_xlnm.Print_Area" localSheetId="2">'Položky'!$A$1:$G$15</definedName>
    <definedName name="_xlnm.Print_Area" localSheetId="1">'Rekapitulace'!$A$3:$I$25</definedName>
    <definedName name="_xlnm.Print_Area" localSheetId="3">'ZTI'!$A$4:$L$88</definedName>
    <definedName name="PocetMJ">'Krycí list'!#REF!</definedName>
    <definedName name="Poznamka">'Krycí list'!$B$37</definedName>
    <definedName name="Projektant">'Krycí list'!#REF!</definedName>
    <definedName name="PSV">'Rekapitulace'!$F$11</definedName>
    <definedName name="PSV0" localSheetId="3">'[1]Položky'!#REF!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 localSheetId="3">'[1]Položky'!#REF!</definedName>
    <definedName name="Typ">'Položky'!#REF!</definedName>
    <definedName name="VRN">'Rekapitulace'!$H$24</definedName>
    <definedName name="VRNKc" localSheetId="3">'[1]Rekapitulace'!#REF!</definedName>
    <definedName name="VRNKc">'Rekapitulace'!#REF!</definedName>
    <definedName name="VRNnazev" localSheetId="3">'[1]Rekapitulace'!#REF!</definedName>
    <definedName name="VRNnazev">'Rekapitulace'!#REF!</definedName>
    <definedName name="VRNproc" localSheetId="3">'[1]Rekapitulace'!#REF!</definedName>
    <definedName name="VRNproc">'Rekapitulace'!#REF!</definedName>
    <definedName name="VRNzakl" localSheetId="3">'[1]Rekapitulace'!#REF!</definedName>
    <definedName name="VRNzakl">'Rekapitulace'!#REF!</definedName>
    <definedName name="Zakazka">'Krycí list'!#REF!</definedName>
    <definedName name="Zaklad22">'Krycí list'!$F$32</definedName>
    <definedName name="Zaklad5">'Krycí list'!$F$30</definedName>
    <definedName name="Zhotovitel">'Krycí list'!#REF!</definedName>
  </definedNames>
  <calcPr fullCalcOnLoad="1"/>
</workbook>
</file>

<file path=xl/sharedStrings.xml><?xml version="1.0" encoding="utf-8"?>
<sst xmlns="http://schemas.openxmlformats.org/spreadsheetml/2006/main" count="390" uniqueCount="239">
  <si>
    <t xml:space="preserve">JKSO </t>
  </si>
  <si>
    <t xml:space="preserve">SKP </t>
  </si>
  <si>
    <t xml:space="preserve"> </t>
  </si>
  <si>
    <t>Měrná jednotka</t>
  </si>
  <si>
    <t>Stavba</t>
  </si>
  <si>
    <t>Počet jednotek</t>
  </si>
  <si>
    <t>Náklady na m.j.</t>
  </si>
  <si>
    <t>Projektant</t>
  </si>
  <si>
    <t>Typ rozpočtu</t>
  </si>
  <si>
    <t>Objednatel</t>
  </si>
  <si>
    <t xml:space="preserve">Zakázkové číslo 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</si>
  <si>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</si>
  <si>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</si>
  <si>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</si>
  <si>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</si>
  <si>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</si>
  <si>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</si>
  <si>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</si>
  <si>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</si>
  <si>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</si>
  <si>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</si>
  <si>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</si>
  <si>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</si>
  <si>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</si>
  <si>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</si>
  <si>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</si>
  <si>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</si>
  <si>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</si>
  <si>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</si>
  <si>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</si>
  <si>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</si>
  <si>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</si>
  <si>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</si>
  <si>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</si>
  <si>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</si>
  <si>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</si>
  <si>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</si>
  <si>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</si>
  <si>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</si>
  <si>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</si>
  <si>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</si>
  <si>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</si>
  <si>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</si>
  <si>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</si>
  <si>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</si>
  <si>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</si>
  <si>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</si>
  <si>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</si>
  <si>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</si>
  <si>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</si>
  <si>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</si>
  <si>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</si>
  <si>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</si>
  <si>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</si>
  <si>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</si>
  <si>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</si>
  <si>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</si>
  <si>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</si>
  <si>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</si>
  <si>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</si>
  <si>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</si>
  <si>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</si>
  <si>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</si>
  <si>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</si>
  <si>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</si>
  <si>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01</t>
  </si>
  <si>
    <t>m2</t>
  </si>
  <si>
    <t>9</t>
  </si>
  <si>
    <t>Ostatní konstrukce, bourání</t>
  </si>
  <si>
    <t xml:space="preserve">Vyčištění budov o výšce podlaží do 4 m </t>
  </si>
  <si>
    <t>m</t>
  </si>
  <si>
    <t>t</t>
  </si>
  <si>
    <t>94</t>
  </si>
  <si>
    <t>Lešení a stavební výtahy</t>
  </si>
  <si>
    <t>941955002R00</t>
  </si>
  <si>
    <t xml:space="preserve">Lešení lehké pomocné, výška podlahy do 1,9 m </t>
  </si>
  <si>
    <t>D96</t>
  </si>
  <si>
    <t>Přesuny suti a vybouraných hmot</t>
  </si>
  <si>
    <t>979981104R00</t>
  </si>
  <si>
    <t>kpl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</si>
  <si>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</si>
  <si>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</si>
  <si>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</si>
  <si>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</si>
  <si>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</si>
  <si>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</si>
  <si>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</si>
  <si>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</si>
  <si>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NÁVOD:</t>
  </si>
  <si>
    <t>VYPLNIT POLÍČKA S ČERVENÝM TEXTEM - TEXT PAK PŘEVÉST NA ČERNÝ</t>
  </si>
  <si>
    <t xml:space="preserve">ROZTÁHNOU SOUČTOVÉ VZORCE JEDNOTLIVÝCH ČÁSTÍ NA VŠECHNY ŘÁDKY </t>
  </si>
  <si>
    <t>investor:</t>
  </si>
  <si>
    <t>projektant části:</t>
  </si>
  <si>
    <t>ING. ZDENĚK SADÍLEK, KRÁTKÁ 460, 252 62 HOROMĚŘICE</t>
  </si>
  <si>
    <t>název části:</t>
  </si>
  <si>
    <t>VNITŘNÍ ROZVODY VODY</t>
  </si>
  <si>
    <t>Nedílnou součástí rozpočtu jsou technické listy materiálových standardů.</t>
  </si>
  <si>
    <t>Celková cena:</t>
  </si>
  <si>
    <t>číslo/ ozn.</t>
  </si>
  <si>
    <t>číslo tech.listu</t>
  </si>
  <si>
    <t>Popis, rozměry, specifikace, typ</t>
  </si>
  <si>
    <t>měrná jednotka</t>
  </si>
  <si>
    <t>dodávka/ jednotku (Kč)</t>
  </si>
  <si>
    <t>Celkem dodávka (Kč)</t>
  </si>
  <si>
    <t>montáž/ jednotku (Kč)</t>
  </si>
  <si>
    <t>Celkem montáž (Kč)</t>
  </si>
  <si>
    <t>M+D/ jednotku (Kč)</t>
  </si>
  <si>
    <t>Celkem    (Kč)</t>
  </si>
  <si>
    <t>Celkem část</t>
  </si>
  <si>
    <t>01.01</t>
  </si>
  <si>
    <t>01.02</t>
  </si>
  <si>
    <t>01.03</t>
  </si>
  <si>
    <t>01.04</t>
  </si>
  <si>
    <t>01.05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</si>
  <si>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</si>
  <si>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</si>
  <si>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</si>
  <si>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</si>
  <si>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</si>
  <si>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</si>
  <si>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</si>
  <si>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</si>
  <si>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</si>
  <si>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</si>
  <si>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</si>
  <si>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</si>
  <si>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</si>
  <si>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02.13</t>
  </si>
  <si>
    <t>02.14</t>
  </si>
  <si>
    <t>02.15</t>
  </si>
  <si>
    <t>02.16</t>
  </si>
  <si>
    <t>02.17</t>
  </si>
  <si>
    <t>02.18</t>
  </si>
  <si>
    <t>02.19</t>
  </si>
  <si>
    <t>02.20</t>
  </si>
  <si>
    <t>02.21</t>
  </si>
  <si>
    <t>02.22</t>
  </si>
  <si>
    <t>02.23</t>
  </si>
  <si>
    <t>Propojení se stávajícím potrubím plastovým d20</t>
  </si>
  <si>
    <t>Propojení se stávajícím potrubím plastovým d25</t>
  </si>
  <si>
    <t>Proplach a desinfekce potrubí vodovodního do DN 80</t>
  </si>
  <si>
    <t>Zkouška tlaková potrubí vodovodního do DN 50</t>
  </si>
  <si>
    <t>Vnitrostaveništní přesun vybouraných hmot, výška obj. do 24m</t>
  </si>
  <si>
    <t>Přesun hmot pro vnitřní vodovod, výška objektu do 24m</t>
  </si>
  <si>
    <t>ZTI</t>
  </si>
  <si>
    <t>ING. ZDENĚK SADÍLEK</t>
  </si>
  <si>
    <t>KRÁTKÁ 460, 252 62 HOROMĚŘICE</t>
  </si>
  <si>
    <t>VĚZEŇSKÁ SLUŽBA ČESKÉ REPUBLIKY</t>
  </si>
  <si>
    <t>VAZEBNÍ VĚZNICE PRAHA - PANKRÁC</t>
  </si>
  <si>
    <t>01.06</t>
  </si>
  <si>
    <t>01.07</t>
  </si>
  <si>
    <t>01.08</t>
  </si>
  <si>
    <t>01.09</t>
  </si>
  <si>
    <t>01.10</t>
  </si>
  <si>
    <t>01.11</t>
  </si>
  <si>
    <t>01.12</t>
  </si>
  <si>
    <t>Ing. Zd. Sadílek</t>
  </si>
  <si>
    <t>Kontejner,odvoz a likvidace, 5 t</t>
  </si>
  <si>
    <t>SOUDNÍ 988/1, 140 57 PRAHA 4</t>
  </si>
  <si>
    <t xml:space="preserve">Pokyny pro vyplnění výkazu dodavateli: V tabulce prosíme o vyplnění ceny za dodávku, montáž a celkovou cenu položky. </t>
  </si>
  <si>
    <t>ČESKÁ REPUBLIKA, VĚZEŇSKÁ SLUŽBA ČESKÉ REPUBLIKY, VAZEBNÍ VĚZNICE PRAHA - PANKRÁC, SOUDNÍ 988, 140 57 PRAHA 4</t>
  </si>
  <si>
    <t>Kohout kulový plastový d20 s ovládací pákou</t>
  </si>
  <si>
    <t>Kohout kulový plastový d25 s ovládací pákou</t>
  </si>
  <si>
    <t>Uzavření nebo otevření vodovodního potrubí při opravách vč. napuštění a vypuštění</t>
  </si>
  <si>
    <t>Zaslepení potrubí ocelového do DN50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</si>
  <si>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</si>
  <si>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</si>
  <si>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</si>
  <si>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</si>
  <si>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</si>
  <si>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</si>
  <si>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</si>
  <si>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</si>
  <si>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</si>
  <si>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</si>
  <si>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</si>
  <si>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</si>
  <si>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</si>
  <si>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</si>
  <si>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</si>
  <si>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</si>
  <si>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VÝMĚNA ROZVODŮ VODY V 1.NP OBJEKTU č.13 A VE 3.NP OBJEKTU č.14</t>
  </si>
  <si>
    <t>POLOŽKOVÝ ROZPOČET</t>
  </si>
  <si>
    <t>DMT stávajících rozvodů vč. armatur a izolace</t>
  </si>
  <si>
    <t>kpl.</t>
  </si>
  <si>
    <t>Trubka polypropylénová PP-RCT 20x2.3, S4, vč. montážního materiálu</t>
  </si>
  <si>
    <t>Trubka polypropylénová PP-RCT 25x2.8, S4, vč. montážního materiálu</t>
  </si>
  <si>
    <t>Trubka polypropylénová PP-RCT 32x3.6, S4, vč. montážního materiálu</t>
  </si>
  <si>
    <t>Trubka polypropylénová PP-RCT 40x4.5, S4, vč. montážního materiálu</t>
  </si>
  <si>
    <t>Tepelná izolace na bázi pěnového polyethylenu, vnitřní průměr izolace 20mm, tl. izolace 5mm</t>
  </si>
  <si>
    <t>Tepelná izolace na bázi pěnového polyethylenu, vnitřní průměr izolace 22mm, tl. izolace 25mm</t>
  </si>
  <si>
    <t>Tepelná izolace na bázi pěnového polyethylenu, vnitřní průměr izolace 25mm, tl. izolace 5mm</t>
  </si>
  <si>
    <t>Tepelná izolace na bázi pěnového polyethylenu, vnitřní průměr izolace 28mm, tl. izolace 30mm</t>
  </si>
  <si>
    <t>Tepelná izolace na bázi pěnového polyethylenu, vnitřní průměr izolace 35mm, tl. izolace 5mm</t>
  </si>
  <si>
    <t>Tepelná izolace na bázi pěnového polyethylenu, vnitřní průměr izolace 35mm, tl. izolace 30mm</t>
  </si>
  <si>
    <t>Tepelná izolace na bázi pěnového polyethylenu, vnitřní průměr izolace 42mm, tl. izolace 9mm</t>
  </si>
  <si>
    <t>Tepelná izolace na bázi pěnového polyethylenu, vnitřní průměr izolace 54mm, tl. izolace 9mm</t>
  </si>
  <si>
    <t>01/01</t>
  </si>
  <si>
    <t>01/02</t>
  </si>
  <si>
    <t>Trubka ocelová závitová DN 50, pozinkovaná,  vč. tepelné izolace tl. 9mm, nátěru a montážního materiálu</t>
  </si>
  <si>
    <t>Trubka ocelová závitová DN 25, pozinkovaná,  vč. tepelné izolace tl. 5mm, nátěru a montážního materiálu</t>
  </si>
  <si>
    <t>Kohout kulový plastový d32 s ovládací pákou</t>
  </si>
  <si>
    <t>Vyvažovací ventil cirkulace TV DN15, PN 16, uzavírací</t>
  </si>
  <si>
    <t>Vsazení odbočky do stávajícího potrubí ocelového DN80</t>
  </si>
  <si>
    <t>Kohout kulový DN 50 závitový, plnoprůtokový, ovládací páka, odvodňovací ventilek</t>
  </si>
  <si>
    <t>Hydrant typu D, průtok Q=0,3l/s, průměr tvarově stálé hadice 19mm, délka hadice 20m, instalace na stěnu</t>
  </si>
  <si>
    <t>Vsazení odbočky do stávajícího potrubí plastového d32</t>
  </si>
  <si>
    <t>Vsazení odbočky do stávajícího potrubí plastového d40</t>
  </si>
  <si>
    <t>01/03</t>
  </si>
  <si>
    <t>01/04</t>
  </si>
  <si>
    <t>01/05</t>
  </si>
  <si>
    <t>01/06</t>
  </si>
  <si>
    <t>01/07</t>
  </si>
  <si>
    <t>VNITŘNÍ VODOVOD - OBJEKT č.14, 3.NP</t>
  </si>
  <si>
    <t>VNITŘNÍ VODOVOD - OBJEKT č.13, 1.NP</t>
  </si>
  <si>
    <t>Položkový rozpočet</t>
  </si>
  <si>
    <t>02/2018</t>
  </si>
  <si>
    <t>02.24</t>
  </si>
  <si>
    <t>Kohout kulový plastový d40 s ovládací pákou</t>
  </si>
  <si>
    <t>01.30</t>
  </si>
  <si>
    <t xml:space="preserve">Spojka pro spojení žlab-žlab, </t>
  </si>
  <si>
    <t>01/08</t>
  </si>
  <si>
    <t>01.31</t>
  </si>
  <si>
    <t>01.32</t>
  </si>
  <si>
    <t>01.33</t>
  </si>
  <si>
    <t>01.34</t>
  </si>
  <si>
    <t>02.25</t>
  </si>
  <si>
    <t>02.26</t>
  </si>
  <si>
    <t>02.27</t>
  </si>
  <si>
    <t>02.28</t>
  </si>
  <si>
    <t>02.29</t>
  </si>
  <si>
    <t>Drátěný žlab pro uložení potrubí, délka žlabu 2000mm, šířka žlabu 100mm, výška žlabu 50mm</t>
  </si>
  <si>
    <t>Drátěný žlab pro uložení potrubí, délka žlabu 2000mm, šířka žlabu 250mm, výška žlabu 50mm</t>
  </si>
  <si>
    <t>Držák žlabu šířky 100-150mm, vč. závitové tyče a spojovacího materiálu</t>
  </si>
  <si>
    <t>Držák žlabu šířky 200-300mm, vč. závitové tyče a spojovacího materiálu</t>
  </si>
  <si>
    <t>01.21</t>
  </si>
  <si>
    <t>Drátěný žlab pro uložení potrubí, délka žlabu 2000mm, šířka žlabu 150mm, výška žlabu 50mm</t>
  </si>
  <si>
    <t>02.30</t>
  </si>
  <si>
    <t>VÝKAZ VÝMĚR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</si>
</sst>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u val="single"/>
      <sz val="14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0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22" fillId="0" borderId="16" xfId="0" applyFont="1" applyBorder="1" applyAlignment="1">
      <alignment horizontal="centerContinuous" vertical="center"/>
    </xf>
    <xf numFmtId="0" fontId="25" fillId="0" borderId="17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1" fillId="18" borderId="19" xfId="0" applyFont="1" applyFill="1" applyBorder="1" applyAlignment="1">
      <alignment horizontal="left"/>
    </xf>
    <xf numFmtId="0" fontId="0" fillId="18" borderId="20" xfId="0" applyFill="1" applyBorder="1" applyAlignment="1">
      <alignment horizontal="left"/>
    </xf>
    <xf numFmtId="0" fontId="0" fillId="18" borderId="21" xfId="0" applyFill="1" applyBorder="1" applyAlignment="1">
      <alignment horizontal="centerContinuous"/>
    </xf>
    <xf numFmtId="0" fontId="1" fillId="18" borderId="20" xfId="0" applyFont="1" applyFill="1" applyBorder="1" applyAlignment="1">
      <alignment horizontal="centerContinuous"/>
    </xf>
    <xf numFmtId="0" fontId="0" fillId="18" borderId="20" xfId="0" applyFill="1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 shrinkToFit="1"/>
    </xf>
    <xf numFmtId="0" fontId="0" fillId="0" borderId="29" xfId="0" applyBorder="1" applyAlignment="1">
      <alignment/>
    </xf>
    <xf numFmtId="0" fontId="0" fillId="0" borderId="11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1" fillId="18" borderId="25" xfId="0" applyFont="1" applyFill="1" applyBorder="1" applyAlignment="1">
      <alignment/>
    </xf>
    <xf numFmtId="0" fontId="1" fillId="18" borderId="26" xfId="0" applyFont="1" applyFill="1" applyBorder="1" applyAlignment="1">
      <alignment/>
    </xf>
    <xf numFmtId="0" fontId="1" fillId="18" borderId="27" xfId="0" applyFont="1" applyFill="1" applyBorder="1" applyAlignment="1">
      <alignment/>
    </xf>
    <xf numFmtId="0" fontId="1" fillId="18" borderId="35" xfId="0" applyFont="1" applyFill="1" applyBorder="1" applyAlignment="1">
      <alignment/>
    </xf>
    <xf numFmtId="0" fontId="1" fillId="18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66" fontId="0" fillId="0" borderId="44" xfId="0" applyNumberFormat="1" applyBorder="1" applyAlignment="1">
      <alignment horizontal="right"/>
    </xf>
    <xf numFmtId="0" fontId="0" fillId="0" borderId="44" xfId="0" applyBorder="1" applyAlignment="1">
      <alignment/>
    </xf>
    <xf numFmtId="0" fontId="0" fillId="0" borderId="13" xfId="0" applyBorder="1" applyAlignment="1">
      <alignment/>
    </xf>
    <xf numFmtId="166" fontId="0" fillId="0" borderId="12" xfId="0" applyNumberFormat="1" applyBorder="1" applyAlignment="1">
      <alignment horizontal="right"/>
    </xf>
    <xf numFmtId="0" fontId="25" fillId="18" borderId="32" xfId="0" applyFont="1" applyFill="1" applyBorder="1" applyAlignment="1">
      <alignment/>
    </xf>
    <xf numFmtId="0" fontId="25" fillId="18" borderId="33" xfId="0" applyFont="1" applyFill="1" applyBorder="1" applyAlignment="1">
      <alignment/>
    </xf>
    <xf numFmtId="0" fontId="25" fillId="18" borderId="34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19" xfId="0" applyNumberFormat="1" applyFont="1" applyFill="1" applyBorder="1" applyAlignment="1">
      <alignment horizontal="center"/>
    </xf>
    <xf numFmtId="0" fontId="1" fillId="18" borderId="20" xfId="0" applyFont="1" applyFill="1" applyBorder="1" applyAlignment="1">
      <alignment horizontal="center"/>
    </xf>
    <xf numFmtId="0" fontId="1" fillId="18" borderId="21" xfId="0" applyFont="1" applyFill="1" applyBorder="1" applyAlignment="1">
      <alignment horizontal="center"/>
    </xf>
    <xf numFmtId="0" fontId="1" fillId="18" borderId="45" xfId="0" applyFont="1" applyFill="1" applyBorder="1" applyAlignment="1">
      <alignment horizontal="center"/>
    </xf>
    <xf numFmtId="0" fontId="1" fillId="18" borderId="46" xfId="0" applyFont="1" applyFill="1" applyBorder="1" applyAlignment="1">
      <alignment horizontal="center"/>
    </xf>
    <xf numFmtId="0" fontId="1" fillId="18" borderId="47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1" fillId="18" borderId="19" xfId="0" applyFont="1" applyFill="1" applyBorder="1" applyAlignment="1">
      <alignment/>
    </xf>
    <xf numFmtId="0" fontId="1" fillId="18" borderId="20" xfId="0" applyFont="1" applyFill="1" applyBorder="1" applyAlignment="1">
      <alignment/>
    </xf>
    <xf numFmtId="3" fontId="1" fillId="18" borderId="21" xfId="0" applyNumberFormat="1" applyFont="1" applyFill="1" applyBorder="1" applyAlignment="1">
      <alignment/>
    </xf>
    <xf numFmtId="3" fontId="1" fillId="18" borderId="45" xfId="0" applyNumberFormat="1" applyFont="1" applyFill="1" applyBorder="1" applyAlignment="1">
      <alignment/>
    </xf>
    <xf numFmtId="3" fontId="1" fillId="18" borderId="46" xfId="0" applyNumberFormat="1" applyFont="1" applyFill="1" applyBorder="1" applyAlignment="1">
      <alignment/>
    </xf>
    <xf numFmtId="3" fontId="1" fillId="18" borderId="47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36" xfId="0" applyFill="1" applyBorder="1" applyAlignment="1">
      <alignment/>
    </xf>
    <xf numFmtId="0" fontId="1" fillId="18" borderId="48" xfId="0" applyFont="1" applyFill="1" applyBorder="1" applyAlignment="1">
      <alignment horizontal="right"/>
    </xf>
    <xf numFmtId="0" fontId="1" fillId="18" borderId="26" xfId="0" applyFont="1" applyFill="1" applyBorder="1" applyAlignment="1">
      <alignment horizontal="right"/>
    </xf>
    <xf numFmtId="0" fontId="1" fillId="18" borderId="27" xfId="0" applyFont="1" applyFill="1" applyBorder="1" applyAlignment="1">
      <alignment horizontal="center"/>
    </xf>
    <xf numFmtId="4" fontId="24" fillId="18" borderId="26" xfId="0" applyNumberFormat="1" applyFont="1" applyFill="1" applyBorder="1" applyAlignment="1">
      <alignment horizontal="right"/>
    </xf>
    <xf numFmtId="4" fontId="24" fillId="18" borderId="36" xfId="0" applyNumberFormat="1" applyFont="1" applyFill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9" xfId="0" applyFont="1" applyBorder="1" applyAlignment="1">
      <alignment/>
    </xf>
    <xf numFmtId="3" fontId="0" fillId="0" borderId="28" xfId="0" applyNumberFormat="1" applyFont="1" applyBorder="1" applyAlignment="1">
      <alignment horizontal="right"/>
    </xf>
    <xf numFmtId="166" fontId="0" fillId="0" borderId="14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0" fontId="0" fillId="18" borderId="32" xfId="0" applyFill="1" applyBorder="1" applyAlignment="1">
      <alignment/>
    </xf>
    <xf numFmtId="0" fontId="1" fillId="18" borderId="33" xfId="0" applyFont="1" applyFill="1" applyBorder="1" applyAlignment="1">
      <alignment/>
    </xf>
    <xf numFmtId="0" fontId="0" fillId="18" borderId="33" xfId="0" applyFill="1" applyBorder="1" applyAlignment="1">
      <alignment/>
    </xf>
    <xf numFmtId="4" fontId="0" fillId="18" borderId="50" xfId="0" applyNumberFormat="1" applyFill="1" applyBorder="1" applyAlignment="1">
      <alignment/>
    </xf>
    <xf numFmtId="4" fontId="0" fillId="18" borderId="32" xfId="0" applyNumberFormat="1" applyFill="1" applyBorder="1" applyAlignment="1">
      <alignment/>
    </xf>
    <xf numFmtId="4" fontId="0" fillId="18" borderId="33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4" xfId="47" applyNumberFormat="1" applyFont="1" applyFill="1" applyBorder="1">
      <alignment/>
      <protection/>
    </xf>
    <xf numFmtId="0" fontId="23" fillId="18" borderId="12" xfId="47" applyFont="1" applyFill="1" applyBorder="1" applyAlignment="1">
      <alignment horizontal="center"/>
      <protection/>
    </xf>
    <xf numFmtId="0" fontId="23" fillId="18" borderId="12" xfId="47" applyNumberFormat="1" applyFont="1" applyFill="1" applyBorder="1" applyAlignment="1">
      <alignment horizontal="center"/>
      <protection/>
    </xf>
    <xf numFmtId="0" fontId="23" fillId="18" borderId="14" xfId="47" applyFont="1" applyFill="1" applyBorder="1" applyAlignment="1">
      <alignment horizontal="center"/>
      <protection/>
    </xf>
    <xf numFmtId="0" fontId="1" fillId="0" borderId="51" xfId="47" applyFont="1" applyBorder="1" applyAlignment="1">
      <alignment horizontal="center"/>
      <protection/>
    </xf>
    <xf numFmtId="49" fontId="1" fillId="0" borderId="51" xfId="47" applyNumberFormat="1" applyFont="1" applyBorder="1" applyAlignment="1">
      <alignment horizontal="left"/>
      <protection/>
    </xf>
    <xf numFmtId="0" fontId="1" fillId="0" borderId="52" xfId="47" applyFont="1" applyBorder="1">
      <alignment/>
      <protection/>
    </xf>
    <xf numFmtId="0" fontId="0" fillId="0" borderId="13" xfId="47" applyBorder="1" applyAlignment="1">
      <alignment horizontal="center"/>
      <protection/>
    </xf>
    <xf numFmtId="0" fontId="0" fillId="0" borderId="13" xfId="47" applyNumberFormat="1" applyBorder="1" applyAlignment="1">
      <alignment horizontal="right"/>
      <protection/>
    </xf>
    <xf numFmtId="0" fontId="0" fillId="0" borderId="12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53" xfId="47" applyFont="1" applyBorder="1" applyAlignment="1">
      <alignment horizontal="center" vertical="top"/>
      <protection/>
    </xf>
    <xf numFmtId="49" fontId="26" fillId="0" borderId="53" xfId="47" applyNumberFormat="1" applyFont="1" applyBorder="1" applyAlignment="1">
      <alignment horizontal="left" vertical="top"/>
      <protection/>
    </xf>
    <xf numFmtId="0" fontId="26" fillId="0" borderId="53" xfId="47" applyFont="1" applyBorder="1" applyAlignment="1">
      <alignment vertical="top" wrapText="1"/>
      <protection/>
    </xf>
    <xf numFmtId="49" fontId="26" fillId="0" borderId="53" xfId="47" applyNumberFormat="1" applyFont="1" applyBorder="1" applyAlignment="1">
      <alignment horizontal="center" shrinkToFit="1"/>
      <protection/>
    </xf>
    <xf numFmtId="4" fontId="26" fillId="0" borderId="53" xfId="47" applyNumberFormat="1" applyFont="1" applyBorder="1" applyAlignment="1">
      <alignment horizontal="right"/>
      <protection/>
    </xf>
    <xf numFmtId="4" fontId="26" fillId="0" borderId="53" xfId="47" applyNumberFormat="1" applyFont="1" applyBorder="1">
      <alignment/>
      <protection/>
    </xf>
    <xf numFmtId="0" fontId="30" fillId="0" borderId="0" xfId="47" applyFont="1">
      <alignment/>
      <protection/>
    </xf>
    <xf numFmtId="0" fontId="0" fillId="18" borderId="14" xfId="47" applyFill="1" applyBorder="1" applyAlignment="1">
      <alignment horizontal="center"/>
      <protection/>
    </xf>
    <xf numFmtId="49" fontId="3" fillId="18" borderId="14" xfId="47" applyNumberFormat="1" applyFont="1" applyFill="1" applyBorder="1" applyAlignment="1">
      <alignment horizontal="left"/>
      <protection/>
    </xf>
    <xf numFmtId="0" fontId="3" fillId="18" borderId="52" xfId="47" applyFont="1" applyFill="1" applyBorder="1">
      <alignment/>
      <protection/>
    </xf>
    <xf numFmtId="0" fontId="0" fillId="18" borderId="13" xfId="47" applyFill="1" applyBorder="1" applyAlignment="1">
      <alignment horizontal="center"/>
      <protection/>
    </xf>
    <xf numFmtId="4" fontId="0" fillId="18" borderId="13" xfId="47" applyNumberFormat="1" applyFill="1" applyBorder="1" applyAlignment="1">
      <alignment horizontal="right"/>
      <protection/>
    </xf>
    <xf numFmtId="4" fontId="0" fillId="18" borderId="12" xfId="47" applyNumberFormat="1" applyFill="1" applyBorder="1" applyAlignment="1">
      <alignment horizontal="right"/>
      <protection/>
    </xf>
    <xf numFmtId="4" fontId="1" fillId="18" borderId="14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30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45" fillId="18" borderId="27" xfId="0" applyFont="1" applyFill="1" applyBorder="1" applyAlignment="1">
      <alignment horizontal="centerContinuous"/>
    </xf>
    <xf numFmtId="0" fontId="46" fillId="18" borderId="25" xfId="0" applyFont="1" applyFill="1" applyBorder="1" applyAlignment="1">
      <alignment horizontal="left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 horizontal="left"/>
    </xf>
    <xf numFmtId="0" fontId="48" fillId="0" borderId="11" xfId="0" applyFont="1" applyBorder="1" applyAlignment="1">
      <alignment/>
    </xf>
    <xf numFmtId="49" fontId="47" fillId="0" borderId="15" xfId="0" applyNumberFormat="1" applyFont="1" applyBorder="1" applyAlignment="1">
      <alignment horizontal="left"/>
    </xf>
    <xf numFmtId="49" fontId="48" fillId="0" borderId="11" xfId="0" applyNumberFormat="1" applyFont="1" applyFill="1" applyBorder="1" applyAlignment="1">
      <alignment/>
    </xf>
    <xf numFmtId="49" fontId="33" fillId="0" borderId="12" xfId="0" applyNumberFormat="1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3" fontId="47" fillId="0" borderId="15" xfId="0" applyNumberFormat="1" applyFont="1" applyBorder="1" applyAlignment="1">
      <alignment horizontal="left"/>
    </xf>
    <xf numFmtId="49" fontId="48" fillId="0" borderId="30" xfId="0" applyNumberFormat="1" applyFont="1" applyFill="1" applyBorder="1" applyAlignment="1">
      <alignment/>
    </xf>
    <xf numFmtId="49" fontId="33" fillId="0" borderId="37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47" fillId="0" borderId="11" xfId="0" applyFont="1" applyBorder="1" applyAlignment="1">
      <alignment/>
    </xf>
    <xf numFmtId="49" fontId="47" fillId="0" borderId="14" xfId="0" applyNumberFormat="1" applyFont="1" applyBorder="1" applyAlignment="1">
      <alignment horizontal="left"/>
    </xf>
    <xf numFmtId="0" fontId="47" fillId="0" borderId="55" xfId="0" applyNumberFormat="1" applyFont="1" applyBorder="1" applyAlignment="1">
      <alignment horizontal="left"/>
    </xf>
    <xf numFmtId="0" fontId="47" fillId="0" borderId="14" xfId="0" applyNumberFormat="1" applyFont="1" applyBorder="1" applyAlignment="1">
      <alignment/>
    </xf>
    <xf numFmtId="0" fontId="47" fillId="0" borderId="55" xfId="0" applyFont="1" applyBorder="1" applyAlignment="1">
      <alignment horizontal="left"/>
    </xf>
    <xf numFmtId="0" fontId="47" fillId="0" borderId="14" xfId="0" applyFont="1" applyFill="1" applyBorder="1" applyAlignment="1">
      <alignment/>
    </xf>
    <xf numFmtId="0" fontId="47" fillId="0" borderId="55" xfId="0" applyFont="1" applyFill="1" applyBorder="1" applyAlignment="1">
      <alignment/>
    </xf>
    <xf numFmtId="0" fontId="47" fillId="0" borderId="14" xfId="0" applyFont="1" applyBorder="1" applyAlignment="1">
      <alignment/>
    </xf>
    <xf numFmtId="0" fontId="47" fillId="0" borderId="55" xfId="0" applyFont="1" applyBorder="1" applyAlignment="1">
      <alignment/>
    </xf>
    <xf numFmtId="0" fontId="47" fillId="0" borderId="56" xfId="0" applyFont="1" applyBorder="1" applyAlignment="1">
      <alignment horizontal="left"/>
    </xf>
    <xf numFmtId="0" fontId="47" fillId="0" borderId="49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48" fillId="0" borderId="0" xfId="47" applyFont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35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>
      <alignment/>
    </xf>
    <xf numFmtId="49" fontId="34" fillId="0" borderId="0" xfId="0" applyNumberFormat="1" applyFont="1" applyAlignment="1" applyProtection="1">
      <alignment vertical="top" wrapText="1"/>
      <protection/>
    </xf>
    <xf numFmtId="49" fontId="41" fillId="0" borderId="0" xfId="0" applyNumberFormat="1" applyFont="1" applyAlignment="1" applyProtection="1">
      <alignment vertical="top" wrapText="1"/>
      <protection/>
    </xf>
    <xf numFmtId="49" fontId="34" fillId="0" borderId="23" xfId="0" applyNumberFormat="1" applyFont="1" applyBorder="1" applyAlignment="1">
      <alignment/>
    </xf>
    <xf numFmtId="49" fontId="34" fillId="0" borderId="23" xfId="0" applyNumberFormat="1" applyFont="1" applyBorder="1" applyAlignment="1">
      <alignment horizontal="center" wrapText="1"/>
    </xf>
    <xf numFmtId="49" fontId="34" fillId="0" borderId="23" xfId="0" applyNumberFormat="1" applyFont="1" applyBorder="1" applyAlignment="1" applyProtection="1">
      <alignment wrapText="1"/>
      <protection/>
    </xf>
    <xf numFmtId="3" fontId="34" fillId="0" borderId="23" xfId="0" applyNumberFormat="1" applyFont="1" applyBorder="1" applyAlignment="1" applyProtection="1">
      <alignment horizontal="center" wrapText="1"/>
      <protection/>
    </xf>
    <xf numFmtId="4" fontId="34" fillId="0" borderId="23" xfId="0" applyNumberFormat="1" applyFont="1" applyBorder="1" applyAlignment="1" applyProtection="1">
      <alignment horizontal="center"/>
      <protection/>
    </xf>
    <xf numFmtId="4" fontId="34" fillId="0" borderId="23" xfId="0" applyNumberFormat="1" applyFont="1" applyBorder="1" applyAlignment="1" applyProtection="1">
      <alignment horizontal="center" wrapText="1"/>
      <protection/>
    </xf>
    <xf numFmtId="4" fontId="34" fillId="0" borderId="23" xfId="0" applyNumberFormat="1" applyFont="1" applyFill="1" applyBorder="1" applyAlignment="1" applyProtection="1">
      <alignment horizontal="center" wrapText="1"/>
      <protection/>
    </xf>
    <xf numFmtId="4" fontId="40" fillId="0" borderId="23" xfId="0" applyNumberFormat="1" applyFont="1" applyBorder="1" applyAlignment="1" applyProtection="1">
      <alignment horizontal="center" wrapText="1"/>
      <protection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Border="1" applyAlignment="1" applyProtection="1">
      <alignment vertical="top" wrapText="1"/>
      <protection/>
    </xf>
    <xf numFmtId="3" fontId="43" fillId="0" borderId="0" xfId="0" applyNumberFormat="1" applyFont="1" applyBorder="1" applyAlignment="1" applyProtection="1">
      <alignment horizontal="center"/>
      <protection/>
    </xf>
    <xf numFmtId="4" fontId="43" fillId="0" borderId="0" xfId="0" applyNumberFormat="1" applyFont="1" applyBorder="1" applyAlignment="1" applyProtection="1">
      <alignment horizontal="center"/>
      <protection/>
    </xf>
    <xf numFmtId="4" fontId="43" fillId="0" borderId="0" xfId="0" applyNumberFormat="1" applyFont="1" applyBorder="1" applyAlignment="1" applyProtection="1">
      <alignment horizontal="right"/>
      <protection/>
    </xf>
    <xf numFmtId="0" fontId="43" fillId="0" borderId="44" xfId="0" applyFont="1" applyBorder="1" applyAlignment="1" applyProtection="1">
      <alignment/>
      <protection/>
    </xf>
    <xf numFmtId="4" fontId="43" fillId="0" borderId="43" xfId="0" applyNumberFormat="1" applyFont="1" applyBorder="1" applyAlignment="1" applyProtection="1">
      <alignment horizontal="right"/>
      <protection/>
    </xf>
    <xf numFmtId="4" fontId="34" fillId="0" borderId="0" xfId="0" applyNumberFormat="1" applyFont="1" applyBorder="1" applyAlignment="1" applyProtection="1">
      <alignment horizontal="right"/>
      <protection/>
    </xf>
    <xf numFmtId="49" fontId="40" fillId="0" borderId="14" xfId="0" applyNumberFormat="1" applyFont="1" applyFill="1" applyBorder="1" applyAlignment="1">
      <alignment/>
    </xf>
    <xf numFmtId="0" fontId="40" fillId="0" borderId="14" xfId="0" applyFont="1" applyFill="1" applyBorder="1" applyAlignment="1">
      <alignment/>
    </xf>
    <xf numFmtId="3" fontId="41" fillId="0" borderId="23" xfId="0" applyNumberFormat="1" applyFont="1" applyFill="1" applyBorder="1" applyAlignment="1" applyProtection="1">
      <alignment/>
      <protection/>
    </xf>
    <xf numFmtId="0" fontId="34" fillId="0" borderId="23" xfId="0" applyNumberFormat="1" applyFont="1" applyBorder="1" applyAlignment="1" applyProtection="1">
      <alignment horizontal="right"/>
      <protection/>
    </xf>
    <xf numFmtId="3" fontId="41" fillId="0" borderId="23" xfId="0" applyNumberFormat="1" applyFont="1" applyFill="1" applyBorder="1" applyAlignment="1" applyProtection="1">
      <alignment/>
      <protection locked="0"/>
    </xf>
    <xf numFmtId="3" fontId="41" fillId="0" borderId="23" xfId="0" applyNumberFormat="1" applyFont="1" applyFill="1" applyBorder="1" applyAlignment="1" applyProtection="1">
      <alignment/>
      <protection/>
    </xf>
    <xf numFmtId="3" fontId="43" fillId="0" borderId="40" xfId="0" applyNumberFormat="1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 applyProtection="1">
      <alignment/>
      <protection/>
    </xf>
    <xf numFmtId="49" fontId="34" fillId="0" borderId="57" xfId="0" applyNumberFormat="1" applyFont="1" applyBorder="1" applyAlignment="1">
      <alignment vertical="center"/>
    </xf>
    <xf numFmtId="49" fontId="34" fillId="0" borderId="57" xfId="0" applyNumberFormat="1" applyFont="1" applyBorder="1" applyAlignment="1">
      <alignment horizontal="center" vertical="center"/>
    </xf>
    <xf numFmtId="0" fontId="34" fillId="0" borderId="57" xfId="0" applyFont="1" applyBorder="1" applyAlignment="1">
      <alignment horizontal="justify" vertical="center" wrapText="1"/>
    </xf>
    <xf numFmtId="0" fontId="34" fillId="0" borderId="57" xfId="0" applyFont="1" applyBorder="1" applyAlignment="1" applyProtection="1">
      <alignment horizontal="center" vertical="center" wrapText="1"/>
      <protection/>
    </xf>
    <xf numFmtId="2" fontId="34" fillId="0" borderId="57" xfId="0" applyNumberFormat="1" applyFont="1" applyBorder="1" applyAlignment="1" applyProtection="1">
      <alignment horizontal="right" vertical="center"/>
      <protection/>
    </xf>
    <xf numFmtId="169" fontId="34" fillId="7" borderId="57" xfId="0" applyNumberFormat="1" applyFont="1" applyFill="1" applyBorder="1" applyAlignment="1" applyProtection="1">
      <alignment vertical="center"/>
      <protection locked="0"/>
    </xf>
    <xf numFmtId="169" fontId="34" fillId="0" borderId="57" xfId="0" applyNumberFormat="1" applyFont="1" applyBorder="1" applyAlignment="1" applyProtection="1">
      <alignment vertical="center"/>
      <protection/>
    </xf>
    <xf numFmtId="169" fontId="40" fillId="5" borderId="58" xfId="0" applyNumberFormat="1" applyFont="1" applyFill="1" applyBorder="1" applyAlignment="1" applyProtection="1">
      <alignment vertical="center"/>
      <protection/>
    </xf>
    <xf numFmtId="169" fontId="40" fillId="0" borderId="57" xfId="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Border="1" applyAlignment="1" applyProtection="1">
      <alignment/>
      <protection/>
    </xf>
    <xf numFmtId="2" fontId="34" fillId="0" borderId="0" xfId="0" applyNumberFormat="1" applyFont="1" applyAlignment="1">
      <alignment/>
    </xf>
    <xf numFmtId="49" fontId="34" fillId="0" borderId="57" xfId="0" applyNumberFormat="1" applyFont="1" applyFill="1" applyBorder="1" applyAlignment="1">
      <alignment horizontal="center" vertical="center"/>
    </xf>
    <xf numFmtId="169" fontId="40" fillId="5" borderId="59" xfId="0" applyNumberFormat="1" applyFont="1" applyFill="1" applyBorder="1" applyAlignment="1" applyProtection="1">
      <alignment vertical="center"/>
      <protection/>
    </xf>
    <xf numFmtId="169" fontId="40" fillId="0" borderId="60" xfId="0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 vertical="center"/>
    </xf>
    <xf numFmtId="2" fontId="44" fillId="0" borderId="0" xfId="0" applyNumberFormat="1" applyFont="1" applyAlignment="1">
      <alignment/>
    </xf>
    <xf numFmtId="0" fontId="34" fillId="0" borderId="0" xfId="0" applyFont="1" applyAlignment="1">
      <alignment vertical="center"/>
    </xf>
    <xf numFmtId="0" fontId="26" fillId="0" borderId="53" xfId="47" applyFont="1" applyBorder="1" applyAlignment="1">
      <alignment vertical="center" wrapText="1"/>
      <protection/>
    </xf>
    <xf numFmtId="0" fontId="26" fillId="0" borderId="53" xfId="47" applyFont="1" applyBorder="1" applyAlignment="1">
      <alignment horizontal="center" vertical="center"/>
      <protection/>
    </xf>
    <xf numFmtId="49" fontId="26" fillId="0" borderId="53" xfId="47" applyNumberFormat="1" applyFont="1" applyBorder="1" applyAlignment="1">
      <alignment horizontal="left" vertical="center"/>
      <protection/>
    </xf>
    <xf numFmtId="49" fontId="26" fillId="0" borderId="53" xfId="47" applyNumberFormat="1" applyFont="1" applyBorder="1" applyAlignment="1">
      <alignment horizontal="center" vertical="center" shrinkToFit="1"/>
      <protection/>
    </xf>
    <xf numFmtId="4" fontId="26" fillId="0" borderId="53" xfId="47" applyNumberFormat="1" applyFont="1" applyBorder="1" applyAlignment="1">
      <alignment horizontal="right" vertical="center"/>
      <protection/>
    </xf>
    <xf numFmtId="4" fontId="26" fillId="0" borderId="53" xfId="47" applyNumberFormat="1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>
      <alignment vertical="center"/>
      <protection/>
    </xf>
    <xf numFmtId="169" fontId="40" fillId="0" borderId="61" xfId="0" applyNumberFormat="1" applyFont="1" applyFill="1" applyBorder="1" applyAlignment="1" applyProtection="1">
      <alignment vertical="center"/>
      <protection/>
    </xf>
    <xf numFmtId="4" fontId="43" fillId="0" borderId="62" xfId="0" applyNumberFormat="1" applyFont="1" applyBorder="1" applyAlignment="1" applyProtection="1">
      <alignment horizontal="right"/>
      <protection/>
    </xf>
    <xf numFmtId="49" fontId="33" fillId="0" borderId="37" xfId="0" applyNumberFormat="1" applyFont="1" applyBorder="1" applyAlignment="1">
      <alignment horizontal="center"/>
    </xf>
    <xf numFmtId="0" fontId="34" fillId="0" borderId="57" xfId="0" applyFont="1" applyFill="1" applyBorder="1" applyAlignment="1">
      <alignment horizontal="justify" vertical="center" wrapText="1"/>
    </xf>
    <xf numFmtId="3" fontId="34" fillId="0" borderId="43" xfId="0" applyNumberFormat="1" applyFont="1" applyBorder="1" applyAlignment="1" applyProtection="1">
      <alignment/>
      <protection/>
    </xf>
    <xf numFmtId="4" fontId="34" fillId="0" borderId="60" xfId="0" applyNumberFormat="1" applyFont="1" applyFill="1" applyBorder="1" applyAlignment="1" applyProtection="1">
      <alignment horizontal="right" vertical="center"/>
      <protection/>
    </xf>
    <xf numFmtId="166" fontId="34" fillId="7" borderId="57" xfId="0" applyNumberFormat="1" applyFont="1" applyFill="1" applyBorder="1" applyAlignment="1" applyProtection="1">
      <alignment vertical="center"/>
      <protection locked="0"/>
    </xf>
    <xf numFmtId="166" fontId="34" fillId="0" borderId="60" xfId="0" applyNumberFormat="1" applyFont="1" applyFill="1" applyBorder="1" applyAlignment="1" applyProtection="1">
      <alignment vertical="center"/>
      <protection/>
    </xf>
    <xf numFmtId="166" fontId="40" fillId="19" borderId="59" xfId="0" applyNumberFormat="1" applyFont="1" applyFill="1" applyBorder="1" applyAlignment="1" applyProtection="1">
      <alignment vertical="center"/>
      <protection/>
    </xf>
    <xf numFmtId="0" fontId="34" fillId="0" borderId="57" xfId="0" applyFont="1" applyFill="1" applyBorder="1" applyAlignment="1" applyProtection="1">
      <alignment horizontal="center" vertical="center" wrapText="1"/>
      <protection/>
    </xf>
    <xf numFmtId="2" fontId="34" fillId="0" borderId="57" xfId="0" applyNumberFormat="1" applyFont="1" applyFill="1" applyBorder="1" applyAlignment="1" applyProtection="1">
      <alignment horizontal="right" vertical="center"/>
      <protection/>
    </xf>
    <xf numFmtId="169" fontId="34" fillId="0" borderId="57" xfId="0" applyNumberFormat="1" applyFont="1" applyFill="1" applyBorder="1" applyAlignment="1" applyProtection="1">
      <alignment vertical="center"/>
      <protection locked="0"/>
    </xf>
    <xf numFmtId="169" fontId="34" fillId="0" borderId="57" xfId="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57" xfId="0" applyFont="1" applyFill="1" applyBorder="1" applyAlignment="1">
      <alignment vertical="center"/>
    </xf>
    <xf numFmtId="169" fontId="40" fillId="0" borderId="63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wrapText="1"/>
    </xf>
    <xf numFmtId="167" fontId="25" fillId="18" borderId="64" xfId="0" applyNumberFormat="1" applyFont="1" applyFill="1" applyBorder="1" applyAlignment="1">
      <alignment horizontal="right" indent="2"/>
    </xf>
    <xf numFmtId="167" fontId="25" fillId="18" borderId="50" xfId="0" applyNumberFormat="1" applyFont="1" applyFill="1" applyBorder="1" applyAlignment="1">
      <alignment horizontal="right" indent="2"/>
    </xf>
    <xf numFmtId="0" fontId="1" fillId="18" borderId="35" xfId="0" applyFont="1" applyFill="1" applyBorder="1" applyAlignment="1">
      <alignment horizontal="center"/>
    </xf>
    <xf numFmtId="0" fontId="1" fillId="18" borderId="26" xfId="0" applyFont="1" applyFill="1" applyBorder="1" applyAlignment="1">
      <alignment horizontal="center"/>
    </xf>
    <xf numFmtId="0" fontId="1" fillId="18" borderId="36" xfId="0" applyFont="1" applyFill="1" applyBorder="1" applyAlignment="1">
      <alignment horizontal="center"/>
    </xf>
    <xf numFmtId="0" fontId="47" fillId="0" borderId="14" xfId="0" applyFont="1" applyBorder="1" applyAlignment="1">
      <alignment horizontal="left"/>
    </xf>
    <xf numFmtId="0" fontId="47" fillId="0" borderId="52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0" fontId="26" fillId="0" borderId="0" xfId="0" applyFont="1" applyAlignment="1">
      <alignment horizontal="left" vertical="top" wrapText="1"/>
    </xf>
    <xf numFmtId="0" fontId="0" fillId="0" borderId="32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167" fontId="0" fillId="0" borderId="52" xfId="0" applyNumberFormat="1" applyBorder="1" applyAlignment="1">
      <alignment horizontal="right" indent="2"/>
    </xf>
    <xf numFmtId="167" fontId="0" fillId="0" borderId="55" xfId="0" applyNumberFormat="1" applyBorder="1" applyAlignment="1">
      <alignment horizontal="right" indent="2"/>
    </xf>
    <xf numFmtId="0" fontId="33" fillId="0" borderId="65" xfId="47" applyFont="1" applyBorder="1" applyAlignment="1">
      <alignment horizontal="center" vertical="center"/>
      <protection/>
    </xf>
    <xf numFmtId="0" fontId="33" fillId="0" borderId="66" xfId="47" applyFont="1" applyBorder="1" applyAlignment="1">
      <alignment horizontal="center" vertical="center"/>
      <protection/>
    </xf>
    <xf numFmtId="0" fontId="33" fillId="0" borderId="67" xfId="47" applyFont="1" applyBorder="1" applyAlignment="1">
      <alignment horizontal="center" vertical="center"/>
      <protection/>
    </xf>
    <xf numFmtId="0" fontId="33" fillId="0" borderId="68" xfId="47" applyFont="1" applyBorder="1" applyAlignment="1">
      <alignment horizontal="center" vertical="center"/>
      <protection/>
    </xf>
    <xf numFmtId="0" fontId="48" fillId="0" borderId="69" xfId="47" applyFont="1" applyBorder="1" applyAlignment="1">
      <alignment horizontal="center" vertical="center"/>
      <protection/>
    </xf>
    <xf numFmtId="0" fontId="48" fillId="0" borderId="70" xfId="47" applyFont="1" applyBorder="1" applyAlignment="1">
      <alignment horizontal="center" vertical="center"/>
      <protection/>
    </xf>
    <xf numFmtId="0" fontId="48" fillId="0" borderId="71" xfId="47" applyFont="1" applyBorder="1" applyAlignment="1">
      <alignment horizontal="center" vertical="center"/>
      <protection/>
    </xf>
    <xf numFmtId="0" fontId="48" fillId="0" borderId="72" xfId="47" applyFont="1" applyBorder="1" applyAlignment="1">
      <alignment horizontal="center" vertical="center"/>
      <protection/>
    </xf>
    <xf numFmtId="0" fontId="48" fillId="0" borderId="73" xfId="47" applyFont="1" applyBorder="1" applyAlignment="1">
      <alignment horizontal="center" vertical="center"/>
      <protection/>
    </xf>
    <xf numFmtId="0" fontId="48" fillId="0" borderId="74" xfId="47" applyFont="1" applyBorder="1" applyAlignment="1">
      <alignment horizontal="center" vertical="center"/>
      <protection/>
    </xf>
    <xf numFmtId="3" fontId="1" fillId="18" borderId="33" xfId="0" applyNumberFormat="1" applyFont="1" applyFill="1" applyBorder="1" applyAlignment="1">
      <alignment horizontal="right"/>
    </xf>
    <xf numFmtId="3" fontId="1" fillId="18" borderId="50" xfId="0" applyNumberFormat="1" applyFont="1" applyFill="1" applyBorder="1" applyAlignment="1">
      <alignment horizontal="right"/>
    </xf>
    <xf numFmtId="0" fontId="27" fillId="0" borderId="0" xfId="47" applyFont="1" applyAlignment="1">
      <alignment horizontal="center"/>
      <protection/>
    </xf>
    <xf numFmtId="0" fontId="35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49" fontId="40" fillId="0" borderId="52" xfId="0" applyNumberFormat="1" applyFont="1" applyBorder="1" applyAlignment="1" applyProtection="1">
      <alignment vertical="top" wrapText="1"/>
      <protection/>
    </xf>
    <xf numFmtId="0" fontId="34" fillId="0" borderId="13" xfId="0" applyFont="1" applyBorder="1" applyAlignment="1">
      <alignment/>
    </xf>
    <xf numFmtId="0" fontId="34" fillId="0" borderId="12" xfId="0" applyFont="1" applyBorder="1" applyAlignment="1">
      <alignment/>
    </xf>
    <xf numFmtId="167" fontId="39" fillId="0" borderId="75" xfId="0" applyNumberFormat="1" applyFont="1" applyBorder="1" applyAlignment="1">
      <alignment horizontal="right"/>
    </xf>
    <xf numFmtId="167" fontId="39" fillId="0" borderId="46" xfId="0" applyNumberFormat="1" applyFont="1" applyBorder="1" applyAlignment="1">
      <alignment horizontal="right"/>
    </xf>
    <xf numFmtId="167" fontId="39" fillId="0" borderId="47" xfId="0" applyNumberFormat="1" applyFont="1" applyBorder="1" applyAlignment="1">
      <alignment horizontal="right"/>
    </xf>
    <xf numFmtId="0" fontId="39" fillId="10" borderId="14" xfId="0" applyFont="1" applyFill="1" applyBorder="1" applyAlignment="1">
      <alignment horizontal="right"/>
    </xf>
    <xf numFmtId="0" fontId="34" fillId="10" borderId="14" xfId="0" applyFont="1" applyFill="1" applyBorder="1" applyAlignment="1">
      <alignment/>
    </xf>
    <xf numFmtId="0" fontId="34" fillId="10" borderId="52" xfId="0" applyFont="1" applyFill="1" applyBorder="1" applyAlignment="1">
      <alignment/>
    </xf>
    <xf numFmtId="0" fontId="34" fillId="0" borderId="0" xfId="0" applyNumberFormat="1" applyFont="1" applyAlignment="1" applyProtection="1">
      <alignment vertical="top" wrapText="1"/>
      <protection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>
      <alignment/>
    </xf>
    <xf numFmtId="49" fontId="34" fillId="0" borderId="0" xfId="0" applyNumberFormat="1" applyFont="1" applyAlignment="1" applyProtection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CAD%20-%20DWG\AKCE\VV_PANKR&#193;C\NEMOCNICE_REKONSTRUKCE_VODOVODN&#205;CH_ROZVOD&#366;\ROZPO&#268;ET\Pankr&#225;c-nemocn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Z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182</v>
      </c>
      <c r="B1" s="2"/>
      <c r="C1" s="2"/>
      <c r="D1" s="2"/>
      <c r="E1" s="2"/>
      <c r="F1" s="2"/>
      <c r="G1" s="2"/>
    </row>
    <row r="2" spans="1:7" ht="20.25" customHeight="1">
      <c r="A2" s="155" t="s">
        <v>4</v>
      </c>
      <c r="B2" s="154"/>
      <c r="C2" s="268" t="s">
        <v>181</v>
      </c>
      <c r="D2" s="269"/>
      <c r="E2" s="269"/>
      <c r="F2" s="269"/>
      <c r="G2" s="270"/>
    </row>
    <row r="3" spans="1:7" ht="3.75" customHeight="1">
      <c r="A3" s="3"/>
      <c r="B3" s="4"/>
      <c r="C3" s="5"/>
      <c r="D3" s="5"/>
      <c r="E3" s="4"/>
      <c r="F3" s="6"/>
      <c r="G3" s="7"/>
    </row>
    <row r="4" spans="1:7" ht="12.75" customHeight="1">
      <c r="A4" s="160"/>
      <c r="B4" s="156"/>
      <c r="C4" s="157"/>
      <c r="D4" s="157"/>
      <c r="E4" s="156"/>
      <c r="F4" s="158" t="s">
        <v>0</v>
      </c>
      <c r="G4" s="161"/>
    </row>
    <row r="5" spans="1:7" ht="18" customHeight="1">
      <c r="A5" s="162"/>
      <c r="B5" s="163" t="s">
        <v>7</v>
      </c>
      <c r="C5" s="164" t="s">
        <v>145</v>
      </c>
      <c r="D5" s="165"/>
      <c r="E5" s="166"/>
      <c r="F5" t="s">
        <v>1</v>
      </c>
      <c r="G5" s="159"/>
    </row>
    <row r="6" spans="1:15" ht="12.75" customHeight="1">
      <c r="A6" s="160"/>
      <c r="B6" s="156"/>
      <c r="C6" s="157" t="s">
        <v>146</v>
      </c>
      <c r="D6" s="157"/>
      <c r="E6" s="156"/>
      <c r="F6" s="158" t="s">
        <v>3</v>
      </c>
      <c r="G6" s="167"/>
      <c r="O6" s="8"/>
    </row>
    <row r="7" spans="1:7" ht="12.75" customHeight="1">
      <c r="A7" s="168"/>
      <c r="B7" s="169"/>
      <c r="C7" s="170"/>
      <c r="D7" s="171"/>
      <c r="E7" s="171"/>
      <c r="F7" s="172" t="s">
        <v>5</v>
      </c>
      <c r="G7" s="167"/>
    </row>
    <row r="8" spans="1:9" ht="12.75">
      <c r="A8" s="173"/>
      <c r="B8" s="156"/>
      <c r="C8" s="271"/>
      <c r="D8" s="271"/>
      <c r="E8" s="272"/>
      <c r="F8" s="174" t="s">
        <v>6</v>
      </c>
      <c r="G8" s="175"/>
      <c r="H8" s="9"/>
      <c r="I8" s="10"/>
    </row>
    <row r="9" spans="1:8" ht="12.75">
      <c r="A9" s="173"/>
      <c r="B9" s="156" t="s">
        <v>9</v>
      </c>
      <c r="C9" s="273" t="s">
        <v>147</v>
      </c>
      <c r="D9" s="274"/>
      <c r="E9" s="275"/>
      <c r="F9" s="176" t="s">
        <v>8</v>
      </c>
      <c r="G9" s="177"/>
      <c r="H9" s="11"/>
    </row>
    <row r="10" spans="1:8" ht="12.75">
      <c r="A10" s="173"/>
      <c r="B10" s="156"/>
      <c r="C10" s="271" t="s">
        <v>148</v>
      </c>
      <c r="D10" s="271"/>
      <c r="E10" s="271"/>
      <c r="F10" s="178"/>
      <c r="G10" s="179"/>
      <c r="H10" s="12"/>
    </row>
    <row r="11" spans="1:57" ht="13.5" customHeight="1">
      <c r="A11" s="173"/>
      <c r="B11" s="156"/>
      <c r="C11" s="271" t="s">
        <v>158</v>
      </c>
      <c r="D11" s="271"/>
      <c r="E11" s="271"/>
      <c r="F11" s="180" t="s">
        <v>10</v>
      </c>
      <c r="G11" s="181"/>
      <c r="H11" s="11"/>
      <c r="BA11" s="13"/>
      <c r="BB11" s="13"/>
      <c r="BC11" s="13"/>
      <c r="BD11" s="13"/>
      <c r="BE11" s="13"/>
    </row>
    <row r="12" spans="1:8" ht="12.75" customHeight="1">
      <c r="A12" s="173"/>
      <c r="B12" s="156"/>
      <c r="C12" s="276"/>
      <c r="D12" s="276"/>
      <c r="E12" s="276"/>
      <c r="F12" s="182" t="s">
        <v>11</v>
      </c>
      <c r="G12" s="183"/>
      <c r="H12" s="11"/>
    </row>
    <row r="13" spans="1:8" ht="28.5" customHeight="1" thickBot="1">
      <c r="A13" s="14" t="s">
        <v>12</v>
      </c>
      <c r="B13" s="15"/>
      <c r="C13" s="15"/>
      <c r="D13" s="15"/>
      <c r="E13" s="16"/>
      <c r="F13" s="16"/>
      <c r="G13" s="17"/>
      <c r="H13" s="11"/>
    </row>
    <row r="14" spans="1:7" ht="17.25" customHeight="1" thickBot="1">
      <c r="A14" s="18" t="s">
        <v>13</v>
      </c>
      <c r="B14" s="19"/>
      <c r="C14" s="20"/>
      <c r="D14" s="21" t="s">
        <v>14</v>
      </c>
      <c r="E14" s="22"/>
      <c r="F14" s="22"/>
      <c r="G14" s="20"/>
    </row>
    <row r="15" spans="1:7" ht="15.75" customHeight="1">
      <c r="A15" s="23"/>
      <c r="B15" s="24" t="s">
        <v>15</v>
      </c>
      <c r="C15" s="25">
        <f>HSV</f>
        <v>0</v>
      </c>
      <c r="D15" s="26" t="str">
        <f>Rekapitulace!A16</f>
        <v>Ztížené výrobní podmínky</v>
      </c>
      <c r="E15" s="27"/>
      <c r="F15" s="28"/>
      <c r="G15" s="25">
        <f>Rekapitulace!I16</f>
        <v>0</v>
      </c>
    </row>
    <row r="16" spans="1:7" ht="15.75" customHeight="1">
      <c r="A16" s="23" t="s">
        <v>16</v>
      </c>
      <c r="B16" s="24" t="s">
        <v>17</v>
      </c>
      <c r="C16" s="25">
        <f>PSV</f>
        <v>0</v>
      </c>
      <c r="D16" s="29" t="str">
        <f>Rekapitulace!A17</f>
        <v>Oborová přirážka</v>
      </c>
      <c r="E16" s="30"/>
      <c r="F16" s="31"/>
      <c r="G16" s="25">
        <f>Rekapitulace!I17</f>
        <v>0</v>
      </c>
    </row>
    <row r="17" spans="1:7" ht="15.75" customHeight="1">
      <c r="A17" s="23" t="s">
        <v>18</v>
      </c>
      <c r="B17" s="24" t="s">
        <v>19</v>
      </c>
      <c r="C17" s="25">
        <f>Mont</f>
        <v>0</v>
      </c>
      <c r="D17" s="29" t="str">
        <f>Rekapitulace!A18</f>
        <v>Přesun stavebních kapacit</v>
      </c>
      <c r="E17" s="30"/>
      <c r="F17" s="31"/>
      <c r="G17" s="25">
        <f>Rekapitulace!I18</f>
        <v>0</v>
      </c>
    </row>
    <row r="18" spans="1:7" ht="15.75" customHeight="1">
      <c r="A18" s="32" t="s">
        <v>20</v>
      </c>
      <c r="B18" s="33" t="s">
        <v>21</v>
      </c>
      <c r="C18" s="25">
        <f>Dodavka</f>
        <v>0</v>
      </c>
      <c r="D18" s="29" t="str">
        <f>Rekapitulace!A19</f>
        <v>Mimostaveništní doprava</v>
      </c>
      <c r="E18" s="30"/>
      <c r="F18" s="31"/>
      <c r="G18" s="25">
        <f>Rekapitulace!I19</f>
        <v>0</v>
      </c>
    </row>
    <row r="19" spans="1:7" ht="15.75" customHeight="1">
      <c r="A19" s="34" t="s">
        <v>22</v>
      </c>
      <c r="B19" s="24"/>
      <c r="C19" s="25">
        <f>SUM(C15:C18)</f>
        <v>0</v>
      </c>
      <c r="D19" s="35" t="str">
        <f>Rekapitulace!A20</f>
        <v>Zařízení staveniště</v>
      </c>
      <c r="E19" s="30"/>
      <c r="F19" s="31"/>
      <c r="G19" s="25">
        <f>Rekapitulace!I20</f>
        <v>0</v>
      </c>
    </row>
    <row r="20" spans="1:7" ht="15.75" customHeight="1">
      <c r="A20" s="34"/>
      <c r="B20" s="24"/>
      <c r="C20" s="25"/>
      <c r="D20" s="29" t="str">
        <f>Rekapitulace!A21</f>
        <v>Provoz investora</v>
      </c>
      <c r="E20" s="30"/>
      <c r="F20" s="31"/>
      <c r="G20" s="25">
        <f>Rekapitulace!I21</f>
        <v>0</v>
      </c>
    </row>
    <row r="21" spans="1:7" ht="15.75" customHeight="1">
      <c r="A21" s="34" t="s">
        <v>23</v>
      </c>
      <c r="B21" s="24"/>
      <c r="C21" s="25">
        <f>HZS</f>
        <v>0</v>
      </c>
      <c r="D21" s="29" t="str">
        <f>Rekapitulace!A22</f>
        <v>Kompletační činnost (IČD)</v>
      </c>
      <c r="E21" s="30"/>
      <c r="F21" s="31"/>
      <c r="G21" s="25">
        <f>Rekapitulace!I22</f>
        <v>0</v>
      </c>
    </row>
    <row r="22" spans="1:7" ht="15.75" customHeight="1">
      <c r="A22" s="36" t="s">
        <v>24</v>
      </c>
      <c r="B22" s="11"/>
      <c r="C22" s="25">
        <f>C19+C21</f>
        <v>0</v>
      </c>
      <c r="D22" s="29" t="s">
        <v>25</v>
      </c>
      <c r="E22" s="30"/>
      <c r="F22" s="31"/>
      <c r="G22" s="25">
        <f>G23-SUM(G15:G21)</f>
        <v>0</v>
      </c>
    </row>
    <row r="23" spans="1:7" ht="15.75" customHeight="1" thickBot="1">
      <c r="A23" s="278" t="s">
        <v>26</v>
      </c>
      <c r="B23" s="279"/>
      <c r="C23" s="37">
        <f>C22+G23</f>
        <v>0</v>
      </c>
      <c r="D23" s="38" t="s">
        <v>27</v>
      </c>
      <c r="E23" s="39"/>
      <c r="F23" s="40"/>
      <c r="G23" s="25">
        <f>VRN</f>
        <v>0</v>
      </c>
    </row>
    <row r="24" spans="1:7" ht="12.75">
      <c r="A24" s="41" t="s">
        <v>28</v>
      </c>
      <c r="B24" s="42"/>
      <c r="C24" s="43"/>
      <c r="D24" s="42" t="s">
        <v>29</v>
      </c>
      <c r="E24" s="42"/>
      <c r="F24" s="44" t="s">
        <v>30</v>
      </c>
      <c r="G24" s="45"/>
    </row>
    <row r="25" spans="1:7" ht="12.75">
      <c r="A25" s="36" t="s">
        <v>31</v>
      </c>
      <c r="B25" s="11"/>
      <c r="C25" s="46" t="s">
        <v>156</v>
      </c>
      <c r="D25" s="11" t="s">
        <v>31</v>
      </c>
      <c r="F25" s="47" t="s">
        <v>31</v>
      </c>
      <c r="G25" s="48"/>
    </row>
    <row r="26" spans="1:7" ht="37.5" customHeight="1">
      <c r="A26" s="36" t="s">
        <v>32</v>
      </c>
      <c r="B26" s="49"/>
      <c r="C26" s="250" t="s">
        <v>216</v>
      </c>
      <c r="D26" s="11" t="s">
        <v>32</v>
      </c>
      <c r="F26" s="47" t="s">
        <v>32</v>
      </c>
      <c r="G26" s="48"/>
    </row>
    <row r="27" spans="1:7" ht="12.75">
      <c r="A27" s="36"/>
      <c r="B27" s="50"/>
      <c r="C27" s="46"/>
      <c r="D27" s="11"/>
      <c r="F27" s="47"/>
      <c r="G27" s="48"/>
    </row>
    <row r="28" spans="1:7" ht="12.75">
      <c r="A28" s="36" t="s">
        <v>33</v>
      </c>
      <c r="B28" s="11"/>
      <c r="C28" s="46"/>
      <c r="D28" s="47" t="s">
        <v>34</v>
      </c>
      <c r="E28" s="46"/>
      <c r="F28" s="51" t="s">
        <v>34</v>
      </c>
      <c r="G28" s="48"/>
    </row>
    <row r="29" spans="1:7" ht="69" customHeight="1">
      <c r="A29" s="36"/>
      <c r="B29" s="11"/>
      <c r="C29" s="52"/>
      <c r="D29" s="53"/>
      <c r="E29" s="52"/>
      <c r="F29" s="11"/>
      <c r="G29" s="48"/>
    </row>
    <row r="30" spans="1:7" ht="12.75">
      <c r="A30" s="54" t="s">
        <v>35</v>
      </c>
      <c r="B30" s="55"/>
      <c r="C30" s="56">
        <v>21</v>
      </c>
      <c r="D30" s="55" t="s">
        <v>36</v>
      </c>
      <c r="E30" s="57"/>
      <c r="F30" s="280">
        <f>ROUND(C23-F32,0)</f>
        <v>0</v>
      </c>
      <c r="G30" s="281"/>
    </row>
    <row r="31" spans="1:7" ht="12.75">
      <c r="A31" s="54" t="s">
        <v>37</v>
      </c>
      <c r="B31" s="55"/>
      <c r="C31" s="56">
        <f>SazbaDPH1</f>
        <v>21</v>
      </c>
      <c r="D31" s="55" t="s">
        <v>38</v>
      </c>
      <c r="E31" s="57"/>
      <c r="F31" s="280">
        <f>ROUND(PRODUCT(F30,C31/100),1)</f>
        <v>0</v>
      </c>
      <c r="G31" s="281"/>
    </row>
    <row r="32" spans="1:7" ht="12.75">
      <c r="A32" s="54" t="s">
        <v>35</v>
      </c>
      <c r="B32" s="55"/>
      <c r="C32" s="56">
        <v>0</v>
      </c>
      <c r="D32" s="55" t="s">
        <v>38</v>
      </c>
      <c r="E32" s="57"/>
      <c r="F32" s="280">
        <v>0</v>
      </c>
      <c r="G32" s="281"/>
    </row>
    <row r="33" spans="1:7" ht="12.75">
      <c r="A33" s="54" t="s">
        <v>37</v>
      </c>
      <c r="B33" s="58"/>
      <c r="C33" s="59">
        <f>SazbaDPH2</f>
        <v>0</v>
      </c>
      <c r="D33" s="55" t="s">
        <v>38</v>
      </c>
      <c r="E33" s="31"/>
      <c r="F33" s="280">
        <f>ROUND(PRODUCT(F32,C33/100),1)</f>
        <v>0</v>
      </c>
      <c r="G33" s="281"/>
    </row>
    <row r="34" spans="1:7" s="63" customFormat="1" ht="19.5" customHeight="1" thickBot="1">
      <c r="A34" s="60" t="s">
        <v>39</v>
      </c>
      <c r="B34" s="61"/>
      <c r="C34" s="61"/>
      <c r="D34" s="61"/>
      <c r="E34" s="62"/>
      <c r="F34" s="266">
        <f>CEILING(SUM(F30:F33),IF(SUM(F30:F33)&gt;=0,1,-1))</f>
        <v>0</v>
      </c>
      <c r="G34" s="267"/>
    </row>
    <row r="36" spans="1:8" ht="12.75">
      <c r="A36" s="64" t="s">
        <v>40</v>
      </c>
      <c r="B36" s="64"/>
      <c r="C36" s="64"/>
      <c r="D36" s="64"/>
      <c r="E36" s="64"/>
      <c r="F36" s="64"/>
      <c r="G36" s="64"/>
      <c r="H36" t="s">
        <v>2</v>
      </c>
    </row>
    <row r="37" spans="1:8" ht="14.25" customHeight="1">
      <c r="A37" s="64"/>
      <c r="B37" s="277"/>
      <c r="C37" s="277"/>
      <c r="D37" s="277"/>
      <c r="E37" s="277"/>
      <c r="F37" s="277"/>
      <c r="G37" s="277"/>
      <c r="H37" t="s">
        <v>2</v>
      </c>
    </row>
    <row r="38" spans="1:8" ht="12.75" customHeight="1">
      <c r="A38" s="65"/>
      <c r="B38" s="277"/>
      <c r="C38" s="277"/>
      <c r="D38" s="277"/>
      <c r="E38" s="277"/>
      <c r="F38" s="277"/>
      <c r="G38" s="277"/>
      <c r="H38" t="s">
        <v>2</v>
      </c>
    </row>
    <row r="39" spans="1:8" ht="12.75">
      <c r="A39" s="65"/>
      <c r="B39" s="277"/>
      <c r="C39" s="277"/>
      <c r="D39" s="277"/>
      <c r="E39" s="277"/>
      <c r="F39" s="277"/>
      <c r="G39" s="277"/>
      <c r="H39" t="s">
        <v>2</v>
      </c>
    </row>
    <row r="40" spans="1:8" ht="12.75">
      <c r="A40" s="65"/>
      <c r="B40" s="277"/>
      <c r="C40" s="277"/>
      <c r="D40" s="277"/>
      <c r="E40" s="277"/>
      <c r="F40" s="277"/>
      <c r="G40" s="277"/>
      <c r="H40" t="s">
        <v>2</v>
      </c>
    </row>
    <row r="41" spans="1:8" ht="12.75">
      <c r="A41" s="65"/>
      <c r="B41" s="277"/>
      <c r="C41" s="277"/>
      <c r="D41" s="277"/>
      <c r="E41" s="277"/>
      <c r="F41" s="277"/>
      <c r="G41" s="277"/>
      <c r="H41" t="s">
        <v>2</v>
      </c>
    </row>
    <row r="42" spans="1:8" ht="12.75">
      <c r="A42" s="65"/>
      <c r="B42" s="277"/>
      <c r="C42" s="277"/>
      <c r="D42" s="277"/>
      <c r="E42" s="277"/>
      <c r="F42" s="277"/>
      <c r="G42" s="277"/>
      <c r="H42" t="s">
        <v>2</v>
      </c>
    </row>
    <row r="43" spans="1:8" ht="12.75">
      <c r="A43" s="65"/>
      <c r="B43" s="277"/>
      <c r="C43" s="277"/>
      <c r="D43" s="277"/>
      <c r="E43" s="277"/>
      <c r="F43" s="277"/>
      <c r="G43" s="277"/>
      <c r="H43" t="s">
        <v>2</v>
      </c>
    </row>
    <row r="44" spans="1:8" ht="12.75">
      <c r="A44" s="65"/>
      <c r="B44" s="277"/>
      <c r="C44" s="277"/>
      <c r="D44" s="277"/>
      <c r="E44" s="277"/>
      <c r="F44" s="277"/>
      <c r="G44" s="277"/>
      <c r="H44" t="s">
        <v>2</v>
      </c>
    </row>
    <row r="45" spans="1:8" ht="0.75" customHeight="1">
      <c r="A45" s="65"/>
      <c r="B45" s="277"/>
      <c r="C45" s="277"/>
      <c r="D45" s="277"/>
      <c r="E45" s="277"/>
      <c r="F45" s="277"/>
      <c r="G45" s="277"/>
      <c r="H45" t="s">
        <v>2</v>
      </c>
    </row>
    <row r="46" spans="2:7" ht="12.75">
      <c r="B46" s="265"/>
      <c r="C46" s="265"/>
      <c r="D46" s="265"/>
      <c r="E46" s="265"/>
      <c r="F46" s="265"/>
      <c r="G46" s="265"/>
    </row>
    <row r="47" spans="2:7" ht="12.75">
      <c r="B47" s="265"/>
      <c r="C47" s="265"/>
      <c r="D47" s="265"/>
      <c r="E47" s="265"/>
      <c r="F47" s="265"/>
      <c r="G47" s="265"/>
    </row>
    <row r="48" spans="2:7" ht="12.75">
      <c r="B48" s="265"/>
      <c r="C48" s="265"/>
      <c r="D48" s="265"/>
      <c r="E48" s="265"/>
      <c r="F48" s="265"/>
      <c r="G48" s="265"/>
    </row>
    <row r="49" spans="2:7" ht="12.75">
      <c r="B49" s="265"/>
      <c r="C49" s="265"/>
      <c r="D49" s="265"/>
      <c r="E49" s="265"/>
      <c r="F49" s="265"/>
      <c r="G49" s="265"/>
    </row>
    <row r="50" spans="2:7" ht="12.75">
      <c r="B50" s="265"/>
      <c r="C50" s="265"/>
      <c r="D50" s="265"/>
      <c r="E50" s="265"/>
      <c r="F50" s="265"/>
      <c r="G50" s="265"/>
    </row>
    <row r="51" spans="2:7" ht="12.75">
      <c r="B51" s="265"/>
      <c r="C51" s="265"/>
      <c r="D51" s="265"/>
      <c r="E51" s="265"/>
      <c r="F51" s="265"/>
      <c r="G51" s="265"/>
    </row>
    <row r="52" spans="2:7" ht="12.75">
      <c r="B52" s="265"/>
      <c r="C52" s="265"/>
      <c r="D52" s="265"/>
      <c r="E52" s="265"/>
      <c r="F52" s="265"/>
      <c r="G52" s="265"/>
    </row>
    <row r="53" spans="2:7" ht="12.75">
      <c r="B53" s="265"/>
      <c r="C53" s="265"/>
      <c r="D53" s="265"/>
      <c r="E53" s="265"/>
      <c r="F53" s="265"/>
      <c r="G53" s="265"/>
    </row>
    <row r="54" spans="2:7" ht="12.75">
      <c r="B54" s="265"/>
      <c r="C54" s="265"/>
      <c r="D54" s="265"/>
      <c r="E54" s="265"/>
      <c r="F54" s="265"/>
      <c r="G54" s="265"/>
    </row>
    <row r="55" spans="2:7" ht="12.75">
      <c r="B55" s="265"/>
      <c r="C55" s="265"/>
      <c r="D55" s="265"/>
      <c r="E55" s="265"/>
      <c r="F55" s="265"/>
      <c r="G55" s="265"/>
    </row>
  </sheetData>
  <sheetProtection/>
  <mergeCells count="23">
    <mergeCell ref="B47:G47"/>
    <mergeCell ref="B48:G48"/>
    <mergeCell ref="B37:G45"/>
    <mergeCell ref="B53:G53"/>
    <mergeCell ref="B46:G46"/>
    <mergeCell ref="A23:B23"/>
    <mergeCell ref="F30:G30"/>
    <mergeCell ref="F31:G31"/>
    <mergeCell ref="F32:G32"/>
    <mergeCell ref="F33:G33"/>
    <mergeCell ref="F34:G34"/>
    <mergeCell ref="C2:G2"/>
    <mergeCell ref="C8:E8"/>
    <mergeCell ref="C9:E9"/>
    <mergeCell ref="C10:E10"/>
    <mergeCell ref="C11:E11"/>
    <mergeCell ref="C12:E12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M30" sqref="M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82" t="s">
        <v>41</v>
      </c>
      <c r="B1" s="283"/>
      <c r="C1" s="286" t="s">
        <v>181</v>
      </c>
      <c r="D1" s="287"/>
      <c r="E1" s="287"/>
      <c r="F1" s="287"/>
      <c r="G1" s="287"/>
      <c r="H1" s="287"/>
      <c r="I1" s="288"/>
    </row>
    <row r="2" spans="1:9" ht="13.5" thickBot="1">
      <c r="A2" s="284"/>
      <c r="B2" s="285"/>
      <c r="C2" s="289"/>
      <c r="D2" s="290"/>
      <c r="E2" s="290"/>
      <c r="F2" s="290"/>
      <c r="G2" s="290"/>
      <c r="H2" s="290"/>
      <c r="I2" s="291"/>
    </row>
    <row r="3" ht="13.5" thickTop="1">
      <c r="F3" s="11"/>
    </row>
    <row r="4" spans="1:9" ht="19.5" customHeight="1">
      <c r="A4" s="66" t="s">
        <v>42</v>
      </c>
      <c r="B4" s="67"/>
      <c r="C4" s="67"/>
      <c r="D4" s="67"/>
      <c r="E4" s="68"/>
      <c r="F4" s="67"/>
      <c r="G4" s="67"/>
      <c r="H4" s="67"/>
      <c r="I4" s="67"/>
    </row>
    <row r="5" ht="13.5" thickBot="1"/>
    <row r="6" spans="1:9" s="11" customFormat="1" ht="13.5" thickBot="1">
      <c r="A6" s="69"/>
      <c r="B6" s="70" t="s">
        <v>43</v>
      </c>
      <c r="C6" s="70"/>
      <c r="D6" s="71"/>
      <c r="E6" s="72" t="s">
        <v>44</v>
      </c>
      <c r="F6" s="73" t="s">
        <v>45</v>
      </c>
      <c r="G6" s="73" t="s">
        <v>46</v>
      </c>
      <c r="H6" s="73" t="s">
        <v>47</v>
      </c>
      <c r="I6" s="74" t="s">
        <v>23</v>
      </c>
    </row>
    <row r="7" spans="1:9" s="11" customFormat="1" ht="12.75">
      <c r="A7" s="150" t="str">
        <f>Položky!B7</f>
        <v>9</v>
      </c>
      <c r="B7" s="75" t="str">
        <f>Položky!C7</f>
        <v>Ostatní konstrukce, bourání</v>
      </c>
      <c r="D7" s="76"/>
      <c r="E7" s="151">
        <f>Položky!BA9</f>
        <v>0</v>
      </c>
      <c r="F7" s="152">
        <f>Položky!BB9</f>
        <v>0</v>
      </c>
      <c r="G7" s="152">
        <f>Položky!BC9</f>
        <v>0</v>
      </c>
      <c r="H7" s="152">
        <f>Položky!BD9</f>
        <v>0</v>
      </c>
      <c r="I7" s="153">
        <f>Položky!BE9</f>
        <v>0</v>
      </c>
    </row>
    <row r="8" spans="1:9" s="11" customFormat="1" ht="12.75">
      <c r="A8" s="150" t="str">
        <f>Položky!B10</f>
        <v>94</v>
      </c>
      <c r="B8" s="75" t="str">
        <f>Položky!C10</f>
        <v>Lešení a stavební výtahy</v>
      </c>
      <c r="D8" s="76"/>
      <c r="E8" s="151">
        <f>Položky!BA12</f>
        <v>0</v>
      </c>
      <c r="F8" s="152">
        <f>Položky!BB12</f>
        <v>0</v>
      </c>
      <c r="G8" s="152">
        <f>Položky!BC12</f>
        <v>0</v>
      </c>
      <c r="H8" s="152">
        <f>Položky!BD12</f>
        <v>0</v>
      </c>
      <c r="I8" s="153">
        <f>Položky!BE12</f>
        <v>0</v>
      </c>
    </row>
    <row r="9" spans="1:9" s="11" customFormat="1" ht="12.75">
      <c r="A9" s="150" t="str">
        <f>Položky!B13</f>
        <v>D96</v>
      </c>
      <c r="B9" s="75" t="str">
        <f>Položky!C13</f>
        <v>Přesuny suti a vybouraných hmot</v>
      </c>
      <c r="D9" s="76"/>
      <c r="E9" s="151">
        <f>Položky!BA15</f>
        <v>0</v>
      </c>
      <c r="F9" s="152">
        <f>Položky!BB15</f>
        <v>0</v>
      </c>
      <c r="G9" s="152">
        <f>Položky!BC15</f>
        <v>0</v>
      </c>
      <c r="H9" s="152">
        <f>Položky!BD15</f>
        <v>0</v>
      </c>
      <c r="I9" s="153">
        <f>Položky!BE15</f>
        <v>0</v>
      </c>
    </row>
    <row r="10" spans="1:9" s="11" customFormat="1" ht="13.5" thickBot="1">
      <c r="A10" s="150" t="s">
        <v>144</v>
      </c>
      <c r="B10" s="75" t="s">
        <v>95</v>
      </c>
      <c r="D10" s="76"/>
      <c r="E10" s="151">
        <v>0</v>
      </c>
      <c r="F10" s="152">
        <f>ZTI!L21+ZTI!L57</f>
        <v>0</v>
      </c>
      <c r="G10" s="152">
        <f>Položky!BC14</f>
        <v>0</v>
      </c>
      <c r="H10" s="152">
        <f>Položky!BD14</f>
        <v>0</v>
      </c>
      <c r="I10" s="153">
        <f>Položky!BE14</f>
        <v>0</v>
      </c>
    </row>
    <row r="11" spans="1:11" s="83" customFormat="1" ht="13.5" thickBot="1">
      <c r="A11" s="77"/>
      <c r="B11" s="78" t="s">
        <v>48</v>
      </c>
      <c r="C11" s="78"/>
      <c r="D11" s="79"/>
      <c r="E11" s="80">
        <f>SUM(E7:E10)</f>
        <v>0</v>
      </c>
      <c r="F11" s="81">
        <f>SUM(F7:F10)</f>
        <v>0</v>
      </c>
      <c r="G11" s="81">
        <f>SUM(G7:G9)</f>
        <v>0</v>
      </c>
      <c r="H11" s="81">
        <f>SUM(H7:H9)</f>
        <v>0</v>
      </c>
      <c r="I11" s="82">
        <f>SUM(I7:I9)</f>
        <v>0</v>
      </c>
      <c r="K11" s="184"/>
    </row>
    <row r="12" spans="1:9" ht="12.75">
      <c r="A12" s="11"/>
      <c r="B12" s="11"/>
      <c r="C12" s="11"/>
      <c r="D12" s="11"/>
      <c r="E12" s="11"/>
      <c r="F12" s="11"/>
      <c r="G12" s="11"/>
      <c r="H12" s="11"/>
      <c r="I12" s="11"/>
    </row>
    <row r="13" spans="1:57" ht="19.5" customHeight="1">
      <c r="A13" s="67" t="s">
        <v>49</v>
      </c>
      <c r="B13" s="67"/>
      <c r="C13" s="67"/>
      <c r="D13" s="67"/>
      <c r="E13" s="67"/>
      <c r="F13" s="67"/>
      <c r="G13" s="84"/>
      <c r="H13" s="67"/>
      <c r="I13" s="67"/>
      <c r="BA13" s="13"/>
      <c r="BB13" s="13"/>
      <c r="BC13" s="13"/>
      <c r="BD13" s="13"/>
      <c r="BE13" s="13"/>
    </row>
    <row r="14" ht="13.5" thickBot="1"/>
    <row r="15" spans="1:9" ht="12.75">
      <c r="A15" s="41" t="s">
        <v>50</v>
      </c>
      <c r="B15" s="42"/>
      <c r="C15" s="42"/>
      <c r="D15" s="85"/>
      <c r="E15" s="86" t="s">
        <v>51</v>
      </c>
      <c r="F15" s="87" t="s">
        <v>52</v>
      </c>
      <c r="G15" s="88" t="s">
        <v>53</v>
      </c>
      <c r="H15" s="89"/>
      <c r="I15" s="90" t="s">
        <v>51</v>
      </c>
    </row>
    <row r="16" spans="1:53" ht="12.75">
      <c r="A16" s="91" t="s">
        <v>80</v>
      </c>
      <c r="B16" s="92"/>
      <c r="C16" s="92"/>
      <c r="D16" s="93"/>
      <c r="E16" s="94">
        <v>0</v>
      </c>
      <c r="F16" s="95">
        <v>0</v>
      </c>
      <c r="G16" s="96">
        <f aca="true" t="shared" si="0" ref="G16:G23">CHOOSE(BA16+1,HSV+PSV,HSV+PSV+Mont,HSV+PSV+Dodavka+Mont,HSV,PSV,Mont,Dodavka,Mont+Dodavka,0)</f>
        <v>0</v>
      </c>
      <c r="H16" s="97"/>
      <c r="I16" s="98">
        <f aca="true" t="shared" si="1" ref="I16:I23">E16+F16*G16/100</f>
        <v>0</v>
      </c>
      <c r="BA16">
        <v>0</v>
      </c>
    </row>
    <row r="17" spans="1:53" ht="12.75">
      <c r="A17" s="91" t="s">
        <v>81</v>
      </c>
      <c r="B17" s="92"/>
      <c r="C17" s="92"/>
      <c r="D17" s="93"/>
      <c r="E17" s="94">
        <v>0</v>
      </c>
      <c r="F17" s="95">
        <v>0</v>
      </c>
      <c r="G17" s="96">
        <f t="shared" si="0"/>
        <v>0</v>
      </c>
      <c r="H17" s="97"/>
      <c r="I17" s="98">
        <f t="shared" si="1"/>
        <v>0</v>
      </c>
      <c r="BA17">
        <v>0</v>
      </c>
    </row>
    <row r="18" spans="1:53" ht="12.75">
      <c r="A18" s="91" t="s">
        <v>82</v>
      </c>
      <c r="B18" s="92"/>
      <c r="C18" s="92"/>
      <c r="D18" s="93"/>
      <c r="E18" s="94">
        <v>0</v>
      </c>
      <c r="F18" s="95">
        <v>0</v>
      </c>
      <c r="G18" s="96">
        <f t="shared" si="0"/>
        <v>0</v>
      </c>
      <c r="H18" s="97"/>
      <c r="I18" s="98">
        <f t="shared" si="1"/>
        <v>0</v>
      </c>
      <c r="BA18">
        <v>0</v>
      </c>
    </row>
    <row r="19" spans="1:53" ht="12.75">
      <c r="A19" s="91" t="s">
        <v>83</v>
      </c>
      <c r="B19" s="92"/>
      <c r="C19" s="92"/>
      <c r="D19" s="93"/>
      <c r="E19" s="94">
        <v>0</v>
      </c>
      <c r="F19" s="95">
        <v>0</v>
      </c>
      <c r="G19" s="96">
        <f t="shared" si="0"/>
        <v>0</v>
      </c>
      <c r="H19" s="97"/>
      <c r="I19" s="98">
        <f t="shared" si="1"/>
        <v>0</v>
      </c>
      <c r="BA19">
        <v>0</v>
      </c>
    </row>
    <row r="20" spans="1:53" ht="12.75">
      <c r="A20" s="91" t="s">
        <v>84</v>
      </c>
      <c r="B20" s="92"/>
      <c r="C20" s="92"/>
      <c r="D20" s="93"/>
      <c r="E20" s="94">
        <v>0</v>
      </c>
      <c r="F20" s="95">
        <v>2.5</v>
      </c>
      <c r="G20" s="96">
        <f t="shared" si="0"/>
        <v>0</v>
      </c>
      <c r="H20" s="97"/>
      <c r="I20" s="98">
        <f t="shared" si="1"/>
        <v>0</v>
      </c>
      <c r="BA20">
        <v>1</v>
      </c>
    </row>
    <row r="21" spans="1:53" ht="12.75">
      <c r="A21" s="91" t="s">
        <v>85</v>
      </c>
      <c r="B21" s="92"/>
      <c r="C21" s="92"/>
      <c r="D21" s="93"/>
      <c r="E21" s="94">
        <v>0</v>
      </c>
      <c r="F21" s="95">
        <v>1.5</v>
      </c>
      <c r="G21" s="96">
        <f t="shared" si="0"/>
        <v>0</v>
      </c>
      <c r="H21" s="97"/>
      <c r="I21" s="98">
        <f t="shared" si="1"/>
        <v>0</v>
      </c>
      <c r="BA21">
        <v>1</v>
      </c>
    </row>
    <row r="22" spans="1:53" ht="12.75">
      <c r="A22" s="91" t="s">
        <v>86</v>
      </c>
      <c r="B22" s="92"/>
      <c r="C22" s="92"/>
      <c r="D22" s="93"/>
      <c r="E22" s="94">
        <v>0</v>
      </c>
      <c r="F22" s="95">
        <v>0</v>
      </c>
      <c r="G22" s="96">
        <f t="shared" si="0"/>
        <v>0</v>
      </c>
      <c r="H22" s="97"/>
      <c r="I22" s="98">
        <f t="shared" si="1"/>
        <v>0</v>
      </c>
      <c r="BA22">
        <v>2</v>
      </c>
    </row>
    <row r="23" spans="1:53" ht="12.75">
      <c r="A23" s="91" t="s">
        <v>87</v>
      </c>
      <c r="B23" s="92"/>
      <c r="C23" s="92"/>
      <c r="D23" s="93"/>
      <c r="E23" s="94">
        <v>0</v>
      </c>
      <c r="F23" s="95">
        <v>0</v>
      </c>
      <c r="G23" s="96">
        <f t="shared" si="0"/>
        <v>0</v>
      </c>
      <c r="H23" s="97"/>
      <c r="I23" s="98">
        <f t="shared" si="1"/>
        <v>0</v>
      </c>
      <c r="BA23">
        <v>2</v>
      </c>
    </row>
    <row r="24" spans="1:9" ht="13.5" thickBot="1">
      <c r="A24" s="99"/>
      <c r="B24" s="100" t="s">
        <v>54</v>
      </c>
      <c r="C24" s="101"/>
      <c r="D24" s="102"/>
      <c r="E24" s="103"/>
      <c r="F24" s="104"/>
      <c r="G24" s="104"/>
      <c r="H24" s="292">
        <f>SUM(I16:I23)</f>
        <v>0</v>
      </c>
      <c r="I24" s="293"/>
    </row>
    <row r="26" spans="2:9" ht="12.75">
      <c r="B26" s="83"/>
      <c r="F26" s="105"/>
      <c r="G26" s="106"/>
      <c r="H26" s="106"/>
      <c r="I26" s="107"/>
    </row>
    <row r="27" spans="6:9" ht="12.75">
      <c r="F27" s="105"/>
      <c r="G27" s="106"/>
      <c r="H27" s="106"/>
      <c r="I27" s="107"/>
    </row>
    <row r="28" spans="6:9" ht="12.75">
      <c r="F28" s="105"/>
      <c r="G28" s="106"/>
      <c r="H28" s="106"/>
      <c r="I28" s="107"/>
    </row>
    <row r="29" spans="6:9" ht="12.75">
      <c r="F29" s="105"/>
      <c r="G29" s="106"/>
      <c r="H29" s="106"/>
      <c r="I29" s="107"/>
    </row>
    <row r="30" spans="6:9" ht="12.75">
      <c r="F30" s="105"/>
      <c r="G30" s="106"/>
      <c r="H30" s="106"/>
      <c r="I30" s="107"/>
    </row>
    <row r="31" spans="6:9" ht="12.75">
      <c r="F31" s="105"/>
      <c r="G31" s="106"/>
      <c r="H31" s="106"/>
      <c r="I31" s="107"/>
    </row>
    <row r="32" spans="6:9" ht="12.75">
      <c r="F32" s="105"/>
      <c r="G32" s="106"/>
      <c r="H32" s="106"/>
      <c r="I32" s="107"/>
    </row>
    <row r="33" spans="6:9" ht="12.75">
      <c r="F33" s="105"/>
      <c r="G33" s="106"/>
      <c r="H33" s="106"/>
      <c r="I33" s="107"/>
    </row>
    <row r="34" spans="6:9" ht="12.75">
      <c r="F34" s="105"/>
      <c r="G34" s="106"/>
      <c r="H34" s="106"/>
      <c r="I34" s="107"/>
    </row>
    <row r="35" spans="6:9" ht="12.75">
      <c r="F35" s="105"/>
      <c r="G35" s="106"/>
      <c r="H35" s="106"/>
      <c r="I35" s="107"/>
    </row>
    <row r="36" spans="6:9" ht="12.75">
      <c r="F36" s="105"/>
      <c r="G36" s="106"/>
      <c r="H36" s="106"/>
      <c r="I36" s="107"/>
    </row>
    <row r="37" spans="6:9" ht="12.75">
      <c r="F37" s="105"/>
      <c r="G37" s="106"/>
      <c r="H37" s="106"/>
      <c r="I37" s="107"/>
    </row>
    <row r="38" spans="6:9" ht="12.75">
      <c r="F38" s="105"/>
      <c r="G38" s="106"/>
      <c r="H38" s="106"/>
      <c r="I38" s="107"/>
    </row>
    <row r="39" spans="6:9" ht="12.75">
      <c r="F39" s="105"/>
      <c r="G39" s="106"/>
      <c r="H39" s="106"/>
      <c r="I39" s="107"/>
    </row>
    <row r="40" spans="6:9" ht="12.75">
      <c r="F40" s="105"/>
      <c r="G40" s="106"/>
      <c r="H40" s="106"/>
      <c r="I40" s="107"/>
    </row>
    <row r="41" spans="6:9" ht="12.75">
      <c r="F41" s="105"/>
      <c r="G41" s="106"/>
      <c r="H41" s="106"/>
      <c r="I41" s="107"/>
    </row>
    <row r="42" spans="6:9" ht="12.75">
      <c r="F42" s="105"/>
      <c r="G42" s="106"/>
      <c r="H42" s="106"/>
      <c r="I42" s="107"/>
    </row>
    <row r="43" spans="6:9" ht="12.75">
      <c r="F43" s="105"/>
      <c r="G43" s="106"/>
      <c r="H43" s="106"/>
      <c r="I43" s="107"/>
    </row>
    <row r="44" spans="6:9" ht="12.75">
      <c r="F44" s="105"/>
      <c r="G44" s="106"/>
      <c r="H44" s="106"/>
      <c r="I44" s="107"/>
    </row>
    <row r="45" spans="6:9" ht="12.75">
      <c r="F45" s="105"/>
      <c r="G45" s="106"/>
      <c r="H45" s="106"/>
      <c r="I45" s="107"/>
    </row>
    <row r="46" spans="6:9" ht="12.75">
      <c r="F46" s="105"/>
      <c r="G46" s="106"/>
      <c r="H46" s="106"/>
      <c r="I46" s="107"/>
    </row>
    <row r="47" spans="6:9" ht="12.75">
      <c r="F47" s="105"/>
      <c r="G47" s="106"/>
      <c r="H47" s="106"/>
      <c r="I47" s="107"/>
    </row>
    <row r="48" spans="6:9" ht="12.75">
      <c r="F48" s="105"/>
      <c r="G48" s="106"/>
      <c r="H48" s="106"/>
      <c r="I48" s="107"/>
    </row>
    <row r="49" spans="6:9" ht="12.75">
      <c r="F49" s="105"/>
      <c r="G49" s="106"/>
      <c r="H49" s="106"/>
      <c r="I49" s="107"/>
    </row>
    <row r="50" spans="6:9" ht="12.75">
      <c r="F50" s="105"/>
      <c r="G50" s="106"/>
      <c r="H50" s="106"/>
      <c r="I50" s="107"/>
    </row>
    <row r="51" spans="6:9" ht="12.75">
      <c r="F51" s="105"/>
      <c r="G51" s="106"/>
      <c r="H51" s="106"/>
      <c r="I51" s="107"/>
    </row>
    <row r="52" spans="6:9" ht="12.75">
      <c r="F52" s="105"/>
      <c r="G52" s="106"/>
      <c r="H52" s="106"/>
      <c r="I52" s="107"/>
    </row>
    <row r="53" spans="6:9" ht="12.75">
      <c r="F53" s="105"/>
      <c r="G53" s="106"/>
      <c r="H53" s="106"/>
      <c r="I53" s="107"/>
    </row>
    <row r="54" spans="6:9" ht="12.75">
      <c r="F54" s="105"/>
      <c r="G54" s="106"/>
      <c r="H54" s="106"/>
      <c r="I54" s="107"/>
    </row>
    <row r="55" spans="6:9" ht="12.75">
      <c r="F55" s="105"/>
      <c r="G55" s="106"/>
      <c r="H55" s="106"/>
      <c r="I55" s="107"/>
    </row>
    <row r="56" spans="6:9" ht="12.75">
      <c r="F56" s="105"/>
      <c r="G56" s="106"/>
      <c r="H56" s="106"/>
      <c r="I56" s="107"/>
    </row>
    <row r="57" spans="6:9" ht="12.75">
      <c r="F57" s="105"/>
      <c r="G57" s="106"/>
      <c r="H57" s="106"/>
      <c r="I57" s="107"/>
    </row>
    <row r="58" spans="6:9" ht="12.75">
      <c r="F58" s="105"/>
      <c r="G58" s="106"/>
      <c r="H58" s="106"/>
      <c r="I58" s="107"/>
    </row>
    <row r="59" spans="6:9" ht="12.75">
      <c r="F59" s="105"/>
      <c r="G59" s="106"/>
      <c r="H59" s="106"/>
      <c r="I59" s="107"/>
    </row>
    <row r="60" spans="6:9" ht="12.75">
      <c r="F60" s="105"/>
      <c r="G60" s="106"/>
      <c r="H60" s="106"/>
      <c r="I60" s="107"/>
    </row>
    <row r="61" spans="6:9" ht="12.75">
      <c r="F61" s="105"/>
      <c r="G61" s="106"/>
      <c r="H61" s="106"/>
      <c r="I61" s="107"/>
    </row>
    <row r="62" spans="6:9" ht="12.75">
      <c r="F62" s="105"/>
      <c r="G62" s="106"/>
      <c r="H62" s="106"/>
      <c r="I62" s="107"/>
    </row>
    <row r="63" spans="6:9" ht="12.75">
      <c r="F63" s="105"/>
      <c r="G63" s="106"/>
      <c r="H63" s="106"/>
      <c r="I63" s="107"/>
    </row>
    <row r="64" spans="6:9" ht="12.75">
      <c r="F64" s="105"/>
      <c r="G64" s="106"/>
      <c r="H64" s="106"/>
      <c r="I64" s="107"/>
    </row>
    <row r="65" spans="6:9" ht="12.75">
      <c r="F65" s="105"/>
      <c r="G65" s="106"/>
      <c r="H65" s="106"/>
      <c r="I65" s="107"/>
    </row>
    <row r="66" spans="6:9" ht="12.75">
      <c r="F66" s="105"/>
      <c r="G66" s="106"/>
      <c r="H66" s="106"/>
      <c r="I66" s="107"/>
    </row>
    <row r="67" spans="6:9" ht="12.75">
      <c r="F67" s="105"/>
      <c r="G67" s="106"/>
      <c r="H67" s="106"/>
      <c r="I67" s="107"/>
    </row>
    <row r="68" spans="6:9" ht="12.75">
      <c r="F68" s="105"/>
      <c r="G68" s="106"/>
      <c r="H68" s="106"/>
      <c r="I68" s="107"/>
    </row>
    <row r="69" spans="6:9" ht="12.75">
      <c r="F69" s="105"/>
      <c r="G69" s="106"/>
      <c r="H69" s="106"/>
      <c r="I69" s="107"/>
    </row>
    <row r="70" spans="6:9" ht="12.75">
      <c r="F70" s="105"/>
      <c r="G70" s="106"/>
      <c r="H70" s="106"/>
      <c r="I70" s="107"/>
    </row>
    <row r="71" spans="6:9" ht="12.75">
      <c r="F71" s="105"/>
      <c r="G71" s="106"/>
      <c r="H71" s="106"/>
      <c r="I71" s="107"/>
    </row>
    <row r="72" spans="6:9" ht="12.75">
      <c r="F72" s="105"/>
      <c r="G72" s="106"/>
      <c r="H72" s="106"/>
      <c r="I72" s="107"/>
    </row>
    <row r="73" spans="6:9" ht="12.75">
      <c r="F73" s="105"/>
      <c r="G73" s="106"/>
      <c r="H73" s="106"/>
      <c r="I73" s="107"/>
    </row>
    <row r="74" spans="6:9" ht="12.75">
      <c r="F74" s="105"/>
      <c r="G74" s="106"/>
      <c r="H74" s="106"/>
      <c r="I74" s="107"/>
    </row>
    <row r="75" spans="6:9" ht="12.75">
      <c r="F75" s="105"/>
      <c r="G75" s="106"/>
      <c r="H75" s="106"/>
      <c r="I75" s="107"/>
    </row>
  </sheetData>
  <sheetProtection/>
  <mergeCells count="3">
    <mergeCell ref="A1:B2"/>
    <mergeCell ref="C1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88"/>
  <sheetViews>
    <sheetView showGridLines="0" showZeros="0" zoomScalePageLayoutView="0" workbookViewId="0" topLeftCell="A1">
      <selection activeCell="J24" sqref="J24"/>
    </sheetView>
  </sheetViews>
  <sheetFormatPr defaultColWidth="9.00390625" defaultRowHeight="12.75"/>
  <cols>
    <col min="1" max="1" width="4.375" style="108" customWidth="1"/>
    <col min="2" max="2" width="11.625" style="108" customWidth="1"/>
    <col min="3" max="3" width="40.375" style="108" customWidth="1"/>
    <col min="4" max="4" width="5.625" style="108" customWidth="1"/>
    <col min="5" max="5" width="8.625" style="114" customWidth="1"/>
    <col min="6" max="6" width="9.875" style="108" customWidth="1"/>
    <col min="7" max="7" width="13.875" style="108" customWidth="1"/>
    <col min="8" max="11" width="9.125" style="108" customWidth="1"/>
    <col min="12" max="12" width="75.375" style="108" customWidth="1"/>
    <col min="13" max="13" width="45.25390625" style="108" customWidth="1"/>
    <col min="14" max="16384" width="9.125" style="108" customWidth="1"/>
  </cols>
  <sheetData>
    <row r="1" spans="1:7" ht="15.75">
      <c r="A1" s="294" t="s">
        <v>215</v>
      </c>
      <c r="B1" s="294"/>
      <c r="C1" s="294"/>
      <c r="D1" s="294"/>
      <c r="E1" s="294"/>
      <c r="F1" s="294"/>
      <c r="G1" s="294"/>
    </row>
    <row r="2" spans="2:7" ht="14.25" customHeight="1" thickBot="1">
      <c r="B2" s="109"/>
      <c r="C2" s="110"/>
      <c r="D2" s="110"/>
      <c r="E2" s="111"/>
      <c r="F2" s="110"/>
      <c r="G2" s="110"/>
    </row>
    <row r="3" spans="1:9" ht="13.5" thickTop="1">
      <c r="A3" s="282" t="s">
        <v>41</v>
      </c>
      <c r="B3" s="283"/>
      <c r="C3" s="286" t="s">
        <v>181</v>
      </c>
      <c r="D3" s="287"/>
      <c r="E3" s="287"/>
      <c r="F3" s="287"/>
      <c r="G3" s="288"/>
      <c r="H3" s="185"/>
      <c r="I3" s="185"/>
    </row>
    <row r="4" spans="1:9" ht="13.5" thickBot="1">
      <c r="A4" s="284"/>
      <c r="B4" s="285"/>
      <c r="C4" s="289"/>
      <c r="D4" s="290"/>
      <c r="E4" s="290"/>
      <c r="F4" s="290"/>
      <c r="G4" s="291"/>
      <c r="H4" s="185"/>
      <c r="I4" s="185"/>
    </row>
    <row r="5" spans="1:7" ht="13.5" thickTop="1">
      <c r="A5" s="112"/>
      <c r="B5" s="113"/>
      <c r="C5" s="113"/>
      <c r="G5" s="115"/>
    </row>
    <row r="6" spans="1:7" ht="12.75">
      <c r="A6" s="116" t="s">
        <v>55</v>
      </c>
      <c r="B6" s="117" t="s">
        <v>56</v>
      </c>
      <c r="C6" s="117" t="s">
        <v>57</v>
      </c>
      <c r="D6" s="117" t="s">
        <v>58</v>
      </c>
      <c r="E6" s="118" t="s">
        <v>59</v>
      </c>
      <c r="F6" s="117" t="s">
        <v>60</v>
      </c>
      <c r="G6" s="119" t="s">
        <v>61</v>
      </c>
    </row>
    <row r="7" spans="1:15" ht="12.75">
      <c r="A7" s="120" t="s">
        <v>62</v>
      </c>
      <c r="B7" s="121" t="s">
        <v>67</v>
      </c>
      <c r="C7" s="122" t="s">
        <v>68</v>
      </c>
      <c r="D7" s="123"/>
      <c r="E7" s="124"/>
      <c r="F7" s="124"/>
      <c r="G7" s="125"/>
      <c r="H7" s="126"/>
      <c r="I7" s="126"/>
      <c r="O7" s="127">
        <v>1</v>
      </c>
    </row>
    <row r="8" spans="1:104" s="245" customFormat="1" ht="12.75">
      <c r="A8" s="240">
        <v>1</v>
      </c>
      <c r="B8" s="241"/>
      <c r="C8" s="239" t="s">
        <v>69</v>
      </c>
      <c r="D8" s="242" t="s">
        <v>66</v>
      </c>
      <c r="E8" s="243">
        <v>540</v>
      </c>
      <c r="F8" s="243">
        <v>0</v>
      </c>
      <c r="G8" s="244">
        <f>E8*F8</f>
        <v>0</v>
      </c>
      <c r="O8" s="246">
        <v>2</v>
      </c>
      <c r="AA8" s="245">
        <v>1</v>
      </c>
      <c r="AB8" s="245">
        <v>1</v>
      </c>
      <c r="AC8" s="245">
        <v>1</v>
      </c>
      <c r="AZ8" s="245">
        <v>1</v>
      </c>
      <c r="BA8" s="245">
        <f>IF(AZ8=1,G8,0)</f>
        <v>0</v>
      </c>
      <c r="BB8" s="245">
        <f>IF(AZ8=2,G8,0)</f>
        <v>0</v>
      </c>
      <c r="BC8" s="245">
        <f>IF(AZ8=3,G8,0)</f>
        <v>0</v>
      </c>
      <c r="BD8" s="245">
        <f>IF(AZ8=4,G8,0)</f>
        <v>0</v>
      </c>
      <c r="BE8" s="245">
        <f>IF(AZ8=5,G8,0)</f>
        <v>0</v>
      </c>
      <c r="CA8" s="247">
        <v>1</v>
      </c>
      <c r="CB8" s="247">
        <v>1</v>
      </c>
      <c r="CZ8" s="245">
        <v>4E-05</v>
      </c>
    </row>
    <row r="9" spans="1:57" ht="12.75">
      <c r="A9" s="135"/>
      <c r="B9" s="136" t="s">
        <v>64</v>
      </c>
      <c r="C9" s="137" t="str">
        <f>CONCATENATE(B7," ",C7)</f>
        <v>9 Ostatní konstrukce, bourání</v>
      </c>
      <c r="D9" s="138"/>
      <c r="E9" s="139"/>
      <c r="F9" s="140"/>
      <c r="G9" s="141">
        <f>SUM(G7:G8)</f>
        <v>0</v>
      </c>
      <c r="O9" s="127">
        <v>4</v>
      </c>
      <c r="BA9" s="142">
        <f>SUM(BA7:BA8)</f>
        <v>0</v>
      </c>
      <c r="BB9" s="142">
        <f>SUM(BB7:BB8)</f>
        <v>0</v>
      </c>
      <c r="BC9" s="142">
        <f>SUM(BC7:BC8)</f>
        <v>0</v>
      </c>
      <c r="BD9" s="142">
        <f>SUM(BD7:BD8)</f>
        <v>0</v>
      </c>
      <c r="BE9" s="142">
        <f>SUM(BE7:BE8)</f>
        <v>0</v>
      </c>
    </row>
    <row r="10" spans="1:15" ht="12.75">
      <c r="A10" s="120" t="s">
        <v>62</v>
      </c>
      <c r="B10" s="121" t="s">
        <v>72</v>
      </c>
      <c r="C10" s="122" t="s">
        <v>73</v>
      </c>
      <c r="D10" s="123"/>
      <c r="E10" s="124"/>
      <c r="F10" s="124"/>
      <c r="G10" s="125"/>
      <c r="H10" s="126"/>
      <c r="I10" s="126"/>
      <c r="O10" s="127">
        <v>1</v>
      </c>
    </row>
    <row r="11" spans="1:104" ht="12.75">
      <c r="A11" s="128">
        <v>2</v>
      </c>
      <c r="B11" s="129" t="s">
        <v>74</v>
      </c>
      <c r="C11" s="130" t="s">
        <v>75</v>
      </c>
      <c r="D11" s="131" t="s">
        <v>66</v>
      </c>
      <c r="E11" s="132">
        <v>240</v>
      </c>
      <c r="F11" s="132">
        <v>0</v>
      </c>
      <c r="G11" s="133">
        <f>E11*F11</f>
        <v>0</v>
      </c>
      <c r="O11" s="127">
        <v>2</v>
      </c>
      <c r="AA11" s="108">
        <v>1</v>
      </c>
      <c r="AB11" s="108">
        <v>1</v>
      </c>
      <c r="AC11" s="108">
        <v>1</v>
      </c>
      <c r="AZ11" s="108">
        <v>1</v>
      </c>
      <c r="BA11" s="108">
        <f>IF(AZ11=1,G11,0)</f>
        <v>0</v>
      </c>
      <c r="BB11" s="108">
        <f>IF(AZ11=2,G11,0)</f>
        <v>0</v>
      </c>
      <c r="BC11" s="108">
        <f>IF(AZ11=3,G11,0)</f>
        <v>0</v>
      </c>
      <c r="BD11" s="108">
        <f>IF(AZ11=4,G11,0)</f>
        <v>0</v>
      </c>
      <c r="BE11" s="108">
        <f>IF(AZ11=5,G11,0)</f>
        <v>0</v>
      </c>
      <c r="CA11" s="134">
        <v>1</v>
      </c>
      <c r="CB11" s="134">
        <v>1</v>
      </c>
      <c r="CZ11" s="108">
        <v>0.00158</v>
      </c>
    </row>
    <row r="12" spans="1:57" ht="12.75">
      <c r="A12" s="135"/>
      <c r="B12" s="136" t="s">
        <v>64</v>
      </c>
      <c r="C12" s="137" t="str">
        <f>CONCATENATE(B10," ",C10)</f>
        <v>94 Lešení a stavební výtahy</v>
      </c>
      <c r="D12" s="138"/>
      <c r="E12" s="139"/>
      <c r="F12" s="140"/>
      <c r="G12" s="141">
        <f>SUM(G10:G11)</f>
        <v>0</v>
      </c>
      <c r="O12" s="127">
        <v>4</v>
      </c>
      <c r="BA12" s="142">
        <f>SUM(BA10:BA11)</f>
        <v>0</v>
      </c>
      <c r="BB12" s="142">
        <f>SUM(BB10:BB11)</f>
        <v>0</v>
      </c>
      <c r="BC12" s="142">
        <f>SUM(BC10:BC11)</f>
        <v>0</v>
      </c>
      <c r="BD12" s="142">
        <f>SUM(BD10:BD11)</f>
        <v>0</v>
      </c>
      <c r="BE12" s="142">
        <f>SUM(BE10:BE11)</f>
        <v>0</v>
      </c>
    </row>
    <row r="13" spans="1:15" ht="12.75">
      <c r="A13" s="120" t="s">
        <v>62</v>
      </c>
      <c r="B13" s="121" t="s">
        <v>76</v>
      </c>
      <c r="C13" s="122" t="s">
        <v>77</v>
      </c>
      <c r="D13" s="123"/>
      <c r="E13" s="124"/>
      <c r="F13" s="124"/>
      <c r="G13" s="125"/>
      <c r="H13" s="126"/>
      <c r="I13" s="126"/>
      <c r="O13" s="127">
        <v>1</v>
      </c>
    </row>
    <row r="14" spans="1:104" ht="12.75">
      <c r="A14" s="128">
        <v>3</v>
      </c>
      <c r="B14" s="129" t="s">
        <v>78</v>
      </c>
      <c r="C14" s="130" t="s">
        <v>157</v>
      </c>
      <c r="D14" s="131" t="s">
        <v>79</v>
      </c>
      <c r="E14" s="132">
        <v>1</v>
      </c>
      <c r="F14" s="132">
        <v>0</v>
      </c>
      <c r="G14" s="133">
        <f>E14*F14</f>
        <v>0</v>
      </c>
      <c r="O14" s="127">
        <v>2</v>
      </c>
      <c r="AA14" s="108">
        <v>11</v>
      </c>
      <c r="AB14" s="108">
        <v>3</v>
      </c>
      <c r="AC14" s="108">
        <v>2</v>
      </c>
      <c r="AZ14" s="108">
        <v>1</v>
      </c>
      <c r="BA14" s="108">
        <f>IF(AZ14=1,G14,0)</f>
        <v>0</v>
      </c>
      <c r="BB14" s="108">
        <f>IF(AZ14=2,G14,0)</f>
        <v>0</v>
      </c>
      <c r="BC14" s="108">
        <f>IF(AZ14=3,G14,0)</f>
        <v>0</v>
      </c>
      <c r="BD14" s="108">
        <f>IF(AZ14=4,G14,0)</f>
        <v>0</v>
      </c>
      <c r="BE14" s="108">
        <f>IF(AZ14=5,G14,0)</f>
        <v>0</v>
      </c>
      <c r="CA14" s="134">
        <v>11</v>
      </c>
      <c r="CB14" s="134">
        <v>3</v>
      </c>
      <c r="CZ14" s="108">
        <v>0</v>
      </c>
    </row>
    <row r="15" spans="1:57" ht="12.75">
      <c r="A15" s="135"/>
      <c r="B15" s="136" t="s">
        <v>64</v>
      </c>
      <c r="C15" s="137" t="str">
        <f>CONCATENATE(B13," ",C13)</f>
        <v>D96 Přesuny suti a vybouraných hmot</v>
      </c>
      <c r="D15" s="138"/>
      <c r="E15" s="139"/>
      <c r="F15" s="140"/>
      <c r="G15" s="141">
        <f>SUM(G13:G14)</f>
        <v>0</v>
      </c>
      <c r="O15" s="127">
        <v>4</v>
      </c>
      <c r="BA15" s="142">
        <f>SUM(BA13:BA14)</f>
        <v>0</v>
      </c>
      <c r="BB15" s="142">
        <f>SUM(BB13:BB14)</f>
        <v>0</v>
      </c>
      <c r="BC15" s="142">
        <f>SUM(BC13:BC14)</f>
        <v>0</v>
      </c>
      <c r="BD15" s="142">
        <f>SUM(BD13:BD14)</f>
        <v>0</v>
      </c>
      <c r="BE15" s="142">
        <f>SUM(BE13:BE14)</f>
        <v>0</v>
      </c>
    </row>
    <row r="16" ht="12.75">
      <c r="E16" s="108"/>
    </row>
    <row r="17" ht="12.75">
      <c r="E17" s="108"/>
    </row>
    <row r="18" ht="12.75">
      <c r="E18" s="108"/>
    </row>
    <row r="19" ht="12.75">
      <c r="E19" s="108"/>
    </row>
    <row r="20" ht="12.75">
      <c r="E20" s="108"/>
    </row>
    <row r="21" ht="12.75">
      <c r="E21" s="108"/>
    </row>
    <row r="22" ht="12.75">
      <c r="E22" s="108"/>
    </row>
    <row r="23" ht="12.75">
      <c r="E23" s="108"/>
    </row>
    <row r="24" ht="12.75">
      <c r="E24" s="108"/>
    </row>
    <row r="25" ht="12.75">
      <c r="E25" s="108"/>
    </row>
    <row r="26" ht="12.75">
      <c r="E26" s="108"/>
    </row>
    <row r="27" ht="12.75">
      <c r="E27" s="108"/>
    </row>
    <row r="28" ht="12.75">
      <c r="E28" s="108"/>
    </row>
    <row r="29" ht="12.75">
      <c r="E29" s="108"/>
    </row>
    <row r="30" ht="12.75">
      <c r="E30" s="108"/>
    </row>
    <row r="31" ht="12.75">
      <c r="E31" s="108"/>
    </row>
    <row r="32" ht="12.75">
      <c r="E32" s="108"/>
    </row>
    <row r="33" ht="12.75">
      <c r="E33" s="108"/>
    </row>
    <row r="34" ht="12.75">
      <c r="E34" s="108"/>
    </row>
    <row r="35" ht="12.75">
      <c r="E35" s="108"/>
    </row>
    <row r="36" ht="12.75">
      <c r="E36" s="108"/>
    </row>
    <row r="37" ht="12.75">
      <c r="E37" s="108"/>
    </row>
    <row r="38" ht="12.75">
      <c r="E38" s="108"/>
    </row>
    <row r="39" spans="1:7" ht="12.75">
      <c r="A39" s="143"/>
      <c r="B39" s="143"/>
      <c r="C39" s="143"/>
      <c r="D39" s="143"/>
      <c r="E39" s="143"/>
      <c r="F39" s="143"/>
      <c r="G39" s="143"/>
    </row>
    <row r="40" spans="1:7" ht="12.75">
      <c r="A40" s="143"/>
      <c r="B40" s="143"/>
      <c r="C40" s="143"/>
      <c r="D40" s="143"/>
      <c r="E40" s="143"/>
      <c r="F40" s="143"/>
      <c r="G40" s="143"/>
    </row>
    <row r="41" spans="1:7" ht="12.75">
      <c r="A41" s="143"/>
      <c r="B41" s="143"/>
      <c r="C41" s="143"/>
      <c r="D41" s="143"/>
      <c r="E41" s="143"/>
      <c r="F41" s="143"/>
      <c r="G41" s="143"/>
    </row>
    <row r="42" spans="1:7" ht="12.75">
      <c r="A42" s="143"/>
      <c r="B42" s="143"/>
      <c r="C42" s="143"/>
      <c r="D42" s="143"/>
      <c r="E42" s="143"/>
      <c r="F42" s="143"/>
      <c r="G42" s="143"/>
    </row>
    <row r="43" ht="12.75">
      <c r="E43" s="108"/>
    </row>
    <row r="44" ht="12.75">
      <c r="E44" s="108"/>
    </row>
    <row r="45" ht="12.75">
      <c r="E45" s="108"/>
    </row>
    <row r="46" ht="12.75">
      <c r="E46" s="108"/>
    </row>
    <row r="47" ht="12.75">
      <c r="E47" s="108"/>
    </row>
    <row r="48" ht="12.75">
      <c r="E48" s="108"/>
    </row>
    <row r="49" ht="12.75">
      <c r="E49" s="108"/>
    </row>
    <row r="50" ht="12.75">
      <c r="E50" s="108"/>
    </row>
    <row r="51" ht="12.75">
      <c r="E51" s="108"/>
    </row>
    <row r="52" ht="12.75">
      <c r="E52" s="108"/>
    </row>
    <row r="53" ht="12.75">
      <c r="E53" s="108"/>
    </row>
    <row r="54" ht="12.75">
      <c r="E54" s="108"/>
    </row>
    <row r="55" ht="12.75">
      <c r="E55" s="108"/>
    </row>
    <row r="56" ht="12.75">
      <c r="E56" s="108"/>
    </row>
    <row r="57" ht="12.75">
      <c r="E57" s="108"/>
    </row>
    <row r="58" ht="12.75">
      <c r="E58" s="108"/>
    </row>
    <row r="59" ht="12.75">
      <c r="E59" s="108"/>
    </row>
    <row r="60" ht="12.75">
      <c r="E60" s="108"/>
    </row>
    <row r="61" ht="12.75">
      <c r="E61" s="108"/>
    </row>
    <row r="62" ht="12.75">
      <c r="E62" s="108"/>
    </row>
    <row r="63" ht="12.75">
      <c r="E63" s="108"/>
    </row>
    <row r="64" ht="12.75">
      <c r="E64" s="108"/>
    </row>
    <row r="65" ht="12.75">
      <c r="E65" s="108"/>
    </row>
    <row r="66" ht="12.75">
      <c r="E66" s="108"/>
    </row>
    <row r="67" ht="12.75">
      <c r="E67" s="108"/>
    </row>
    <row r="68" ht="12.75">
      <c r="E68" s="108"/>
    </row>
    <row r="69" ht="12.75">
      <c r="E69" s="108"/>
    </row>
    <row r="70" ht="12.75">
      <c r="E70" s="108"/>
    </row>
    <row r="71" ht="12.75">
      <c r="E71" s="108"/>
    </row>
    <row r="72" ht="12.75">
      <c r="E72" s="108"/>
    </row>
    <row r="73" ht="12.75">
      <c r="E73" s="108"/>
    </row>
    <row r="74" spans="1:2" ht="12.75">
      <c r="A74" s="144"/>
      <c r="B74" s="144"/>
    </row>
    <row r="75" spans="1:7" ht="12.75">
      <c r="A75" s="143"/>
      <c r="B75" s="143"/>
      <c r="C75" s="145"/>
      <c r="D75" s="145"/>
      <c r="E75" s="146"/>
      <c r="F75" s="145"/>
      <c r="G75" s="147"/>
    </row>
    <row r="76" spans="1:7" ht="12.75">
      <c r="A76" s="148"/>
      <c r="B76" s="148"/>
      <c r="C76" s="143"/>
      <c r="D76" s="143"/>
      <c r="E76" s="149"/>
      <c r="F76" s="143"/>
      <c r="G76" s="143"/>
    </row>
    <row r="77" spans="1:7" ht="12.75">
      <c r="A77" s="143"/>
      <c r="B77" s="143"/>
      <c r="C77" s="143"/>
      <c r="D77" s="143"/>
      <c r="E77" s="149"/>
      <c r="F77" s="143"/>
      <c r="G77" s="143"/>
    </row>
    <row r="78" spans="1:7" ht="12.75">
      <c r="A78" s="143"/>
      <c r="B78" s="143"/>
      <c r="C78" s="143"/>
      <c r="D78" s="143"/>
      <c r="E78" s="149"/>
      <c r="F78" s="143"/>
      <c r="G78" s="143"/>
    </row>
    <row r="79" spans="1:7" ht="12.75">
      <c r="A79" s="143"/>
      <c r="B79" s="143"/>
      <c r="C79" s="143"/>
      <c r="D79" s="143"/>
      <c r="E79" s="149"/>
      <c r="F79" s="143"/>
      <c r="G79" s="143"/>
    </row>
    <row r="80" spans="1:7" ht="12.75">
      <c r="A80" s="143"/>
      <c r="B80" s="143"/>
      <c r="C80" s="143"/>
      <c r="D80" s="143"/>
      <c r="E80" s="149"/>
      <c r="F80" s="143"/>
      <c r="G80" s="143"/>
    </row>
    <row r="81" spans="1:7" ht="12.75">
      <c r="A81" s="143"/>
      <c r="B81" s="143"/>
      <c r="C81" s="143"/>
      <c r="D81" s="143"/>
      <c r="E81" s="149"/>
      <c r="F81" s="143"/>
      <c r="G81" s="143"/>
    </row>
    <row r="82" spans="1:7" ht="12.75">
      <c r="A82" s="143"/>
      <c r="B82" s="143"/>
      <c r="C82" s="143"/>
      <c r="D82" s="143"/>
      <c r="E82" s="149"/>
      <c r="F82" s="143"/>
      <c r="G82" s="143"/>
    </row>
    <row r="83" spans="1:7" ht="12.75">
      <c r="A83" s="143"/>
      <c r="B83" s="143"/>
      <c r="C83" s="143"/>
      <c r="D83" s="143"/>
      <c r="E83" s="149"/>
      <c r="F83" s="143"/>
      <c r="G83" s="143"/>
    </row>
    <row r="84" spans="1:7" ht="12.75">
      <c r="A84" s="143"/>
      <c r="B84" s="143"/>
      <c r="C84" s="143"/>
      <c r="D84" s="143"/>
      <c r="E84" s="149"/>
      <c r="F84" s="143"/>
      <c r="G84" s="143"/>
    </row>
    <row r="85" spans="1:7" ht="12.75">
      <c r="A85" s="143"/>
      <c r="B85" s="143"/>
      <c r="C85" s="143"/>
      <c r="D85" s="143"/>
      <c r="E85" s="149"/>
      <c r="F85" s="143"/>
      <c r="G85" s="143"/>
    </row>
    <row r="86" spans="1:7" ht="12.75">
      <c r="A86" s="143"/>
      <c r="B86" s="143"/>
      <c r="C86" s="143"/>
      <c r="D86" s="143"/>
      <c r="E86" s="149"/>
      <c r="F86" s="143"/>
      <c r="G86" s="143"/>
    </row>
    <row r="87" spans="1:7" ht="12.75">
      <c r="A87" s="143"/>
      <c r="B87" s="143"/>
      <c r="C87" s="143"/>
      <c r="D87" s="143"/>
      <c r="E87" s="149"/>
      <c r="F87" s="143"/>
      <c r="G87" s="143"/>
    </row>
    <row r="88" spans="1:7" ht="12.75">
      <c r="A88" s="143"/>
      <c r="B88" s="143"/>
      <c r="C88" s="143"/>
      <c r="D88" s="143"/>
      <c r="E88" s="149"/>
      <c r="F88" s="143"/>
      <c r="G88" s="143"/>
    </row>
  </sheetData>
  <sheetProtection/>
  <mergeCells count="3">
    <mergeCell ref="A3:B4"/>
    <mergeCell ref="C3:G4"/>
    <mergeCell ref="A1:G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20"/>
  <sheetViews>
    <sheetView tabSelected="1" view="pageBreakPreview" zoomScaleNormal="120" zoomScaleSheetLayoutView="100" zoomScalePageLayoutView="0" workbookViewId="0" topLeftCell="A1">
      <selection activeCell="R48" sqref="R48"/>
    </sheetView>
  </sheetViews>
  <sheetFormatPr defaultColWidth="9.00390625" defaultRowHeight="12.75"/>
  <cols>
    <col min="1" max="1" width="10.125" style="186" customWidth="1"/>
    <col min="2" max="2" width="6.25390625" style="186" customWidth="1"/>
    <col min="3" max="3" width="43.625" style="186" customWidth="1"/>
    <col min="4" max="12" width="8.75390625" style="186" customWidth="1"/>
    <col min="13" max="16384" width="9.125" style="186" customWidth="1"/>
  </cols>
  <sheetData>
    <row r="1" spans="1:3" ht="12.75">
      <c r="A1" s="186" t="s">
        <v>88</v>
      </c>
      <c r="C1" s="186" t="s">
        <v>89</v>
      </c>
    </row>
    <row r="2" ht="12.75">
      <c r="C2" s="186" t="s">
        <v>90</v>
      </c>
    </row>
    <row r="4" spans="1:12" ht="18">
      <c r="A4" s="295" t="s">
        <v>181</v>
      </c>
      <c r="B4" s="295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ht="18">
      <c r="A5" s="297" t="s">
        <v>238</v>
      </c>
      <c r="B5" s="297"/>
      <c r="C5" s="298"/>
      <c r="D5" s="298"/>
      <c r="E5" s="298"/>
      <c r="F5" s="298"/>
      <c r="G5" s="298"/>
      <c r="H5" s="298"/>
      <c r="I5" s="298"/>
      <c r="J5" s="298"/>
      <c r="K5" s="298"/>
      <c r="L5" s="298"/>
    </row>
    <row r="6" spans="1:12" ht="18">
      <c r="A6" s="187"/>
      <c r="B6" s="187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spans="1:3" ht="15.75">
      <c r="A7" s="189" t="s">
        <v>91</v>
      </c>
      <c r="B7" s="189"/>
      <c r="C7" s="190" t="s">
        <v>160</v>
      </c>
    </row>
    <row r="8" spans="1:3" ht="15.75">
      <c r="A8" s="189" t="s">
        <v>92</v>
      </c>
      <c r="B8" s="189"/>
      <c r="C8" s="190" t="s">
        <v>93</v>
      </c>
    </row>
    <row r="9" spans="1:2" ht="13.5">
      <c r="A9" s="189"/>
      <c r="B9" s="189"/>
    </row>
    <row r="10" spans="1:3" ht="18">
      <c r="A10" s="189" t="s">
        <v>94</v>
      </c>
      <c r="B10" s="189"/>
      <c r="C10" s="191" t="s">
        <v>95</v>
      </c>
    </row>
    <row r="11" spans="3:11" ht="12.75">
      <c r="C11" s="308"/>
      <c r="D11" s="309"/>
      <c r="E11" s="309"/>
      <c r="F11" s="309"/>
      <c r="G11" s="309"/>
      <c r="H11" s="309"/>
      <c r="I11" s="309"/>
      <c r="J11" s="310"/>
      <c r="K11" s="310"/>
    </row>
    <row r="12" spans="3:11" ht="12.75">
      <c r="C12" s="308" t="s">
        <v>96</v>
      </c>
      <c r="D12" s="309"/>
      <c r="E12" s="309"/>
      <c r="F12" s="309"/>
      <c r="G12" s="309"/>
      <c r="H12" s="309"/>
      <c r="I12" s="309"/>
      <c r="J12" s="310"/>
      <c r="K12" s="310"/>
    </row>
    <row r="13" spans="3:11" ht="12.75">
      <c r="C13" s="311"/>
      <c r="D13" s="309"/>
      <c r="E13" s="309"/>
      <c r="F13" s="309"/>
      <c r="G13" s="309"/>
      <c r="H13" s="309"/>
      <c r="I13" s="309"/>
      <c r="J13" s="310"/>
      <c r="K13" s="310"/>
    </row>
    <row r="14" spans="3:11" ht="13.5" thickBot="1">
      <c r="C14" s="194"/>
      <c r="D14" s="192"/>
      <c r="E14" s="192"/>
      <c r="F14" s="192"/>
      <c r="G14" s="192"/>
      <c r="H14" s="192"/>
      <c r="I14" s="192"/>
      <c r="J14" s="193"/>
      <c r="K14" s="193"/>
    </row>
    <row r="15" spans="6:12" ht="16.5" thickBot="1">
      <c r="F15" s="305" t="s">
        <v>97</v>
      </c>
      <c r="G15" s="306"/>
      <c r="H15" s="306"/>
      <c r="I15" s="307"/>
      <c r="J15" s="302">
        <f>SUM(L21,L57)</f>
        <v>0</v>
      </c>
      <c r="K15" s="303"/>
      <c r="L15" s="304"/>
    </row>
    <row r="17" spans="3:12" ht="12.75">
      <c r="C17" s="299" t="s">
        <v>159</v>
      </c>
      <c r="D17" s="300"/>
      <c r="E17" s="300"/>
      <c r="F17" s="300"/>
      <c r="G17" s="300"/>
      <c r="H17" s="300"/>
      <c r="I17" s="300"/>
      <c r="J17" s="300"/>
      <c r="K17" s="300"/>
      <c r="L17" s="301"/>
    </row>
    <row r="18" spans="3:12" ht="12.75">
      <c r="C18" s="195"/>
      <c r="D18" s="193"/>
      <c r="E18" s="193"/>
      <c r="F18" s="193"/>
      <c r="G18" s="193"/>
      <c r="H18" s="193"/>
      <c r="I18" s="193"/>
      <c r="J18" s="193"/>
      <c r="K18" s="193"/>
      <c r="L18" s="193"/>
    </row>
    <row r="19" spans="1:12" ht="38.25">
      <c r="A19" s="196" t="s">
        <v>98</v>
      </c>
      <c r="B19" s="197" t="s">
        <v>99</v>
      </c>
      <c r="C19" s="198" t="s">
        <v>100</v>
      </c>
      <c r="D19" s="199" t="s">
        <v>101</v>
      </c>
      <c r="E19" s="200" t="s">
        <v>59</v>
      </c>
      <c r="F19" s="201" t="s">
        <v>102</v>
      </c>
      <c r="G19" s="201" t="s">
        <v>103</v>
      </c>
      <c r="H19" s="201" t="s">
        <v>104</v>
      </c>
      <c r="I19" s="201" t="s">
        <v>105</v>
      </c>
      <c r="J19" s="202" t="s">
        <v>106</v>
      </c>
      <c r="K19" s="201" t="s">
        <v>107</v>
      </c>
      <c r="L19" s="203" t="s">
        <v>108</v>
      </c>
    </row>
    <row r="20" spans="1:12" ht="13.5">
      <c r="A20" s="204"/>
      <c r="B20" s="204"/>
      <c r="C20" s="205"/>
      <c r="D20" s="206"/>
      <c r="E20" s="207"/>
      <c r="F20" s="207"/>
      <c r="G20" s="208"/>
      <c r="H20" s="208"/>
      <c r="I20" s="208"/>
      <c r="J20" s="209"/>
      <c r="K20" s="210"/>
      <c r="L20" s="211"/>
    </row>
    <row r="21" spans="1:12" ht="13.5">
      <c r="A21" s="212" t="s">
        <v>65</v>
      </c>
      <c r="B21" s="213"/>
      <c r="C21" s="213" t="s">
        <v>214</v>
      </c>
      <c r="D21" s="214"/>
      <c r="E21" s="215"/>
      <c r="F21" s="216"/>
      <c r="G21" s="217"/>
      <c r="H21" s="216"/>
      <c r="I21" s="217"/>
      <c r="J21" s="218"/>
      <c r="K21" s="217"/>
      <c r="L21" s="219">
        <f>SUM(K22:K55)</f>
        <v>0</v>
      </c>
    </row>
    <row r="22" spans="1:12" ht="12.75" customHeight="1">
      <c r="A22" s="220" t="s">
        <v>109</v>
      </c>
      <c r="B22" s="221"/>
      <c r="C22" s="222" t="s">
        <v>183</v>
      </c>
      <c r="D22" s="223" t="s">
        <v>184</v>
      </c>
      <c r="E22" s="224">
        <v>1</v>
      </c>
      <c r="F22" s="225">
        <v>0</v>
      </c>
      <c r="G22" s="226">
        <f>E22*F22</f>
        <v>0</v>
      </c>
      <c r="H22" s="225">
        <v>0</v>
      </c>
      <c r="I22" s="226">
        <f>E22*H22</f>
        <v>0</v>
      </c>
      <c r="J22" s="227">
        <f>+F22+H22</f>
        <v>0</v>
      </c>
      <c r="K22" s="228">
        <f>+G22+I22</f>
        <v>0</v>
      </c>
      <c r="L22" s="252"/>
    </row>
    <row r="23" spans="1:12" ht="27" customHeight="1">
      <c r="A23" s="220" t="s">
        <v>110</v>
      </c>
      <c r="B23" s="231" t="s">
        <v>197</v>
      </c>
      <c r="C23" s="222" t="s">
        <v>185</v>
      </c>
      <c r="D23" s="223" t="s">
        <v>70</v>
      </c>
      <c r="E23" s="224">
        <v>155</v>
      </c>
      <c r="F23" s="225">
        <v>0</v>
      </c>
      <c r="G23" s="226">
        <f aca="true" t="shared" si="0" ref="G23:G34">E23*F23</f>
        <v>0</v>
      </c>
      <c r="H23" s="225">
        <v>0</v>
      </c>
      <c r="I23" s="226">
        <f aca="true" t="shared" si="1" ref="I23:I34">E23*H23</f>
        <v>0</v>
      </c>
      <c r="J23" s="227">
        <f aca="true" t="shared" si="2" ref="J23:K38">+F23+H23</f>
        <v>0</v>
      </c>
      <c r="K23" s="228">
        <f t="shared" si="2"/>
        <v>0</v>
      </c>
      <c r="L23" s="229"/>
    </row>
    <row r="24" spans="1:12" ht="27" customHeight="1">
      <c r="A24" s="220" t="s">
        <v>111</v>
      </c>
      <c r="B24" s="231" t="s">
        <v>197</v>
      </c>
      <c r="C24" s="222" t="s">
        <v>186</v>
      </c>
      <c r="D24" s="223" t="s">
        <v>70</v>
      </c>
      <c r="E24" s="224">
        <v>96</v>
      </c>
      <c r="F24" s="225">
        <v>0</v>
      </c>
      <c r="G24" s="226">
        <f t="shared" si="0"/>
        <v>0</v>
      </c>
      <c r="H24" s="225">
        <v>0</v>
      </c>
      <c r="I24" s="226">
        <f t="shared" si="1"/>
        <v>0</v>
      </c>
      <c r="J24" s="227">
        <f t="shared" si="2"/>
        <v>0</v>
      </c>
      <c r="K24" s="228">
        <f t="shared" si="2"/>
        <v>0</v>
      </c>
      <c r="L24" s="229"/>
    </row>
    <row r="25" spans="1:15" ht="27" customHeight="1">
      <c r="A25" s="220" t="s">
        <v>112</v>
      </c>
      <c r="B25" s="231" t="s">
        <v>197</v>
      </c>
      <c r="C25" s="222" t="s">
        <v>187</v>
      </c>
      <c r="D25" s="223" t="s">
        <v>70</v>
      </c>
      <c r="E25" s="224">
        <v>36</v>
      </c>
      <c r="F25" s="225">
        <v>0</v>
      </c>
      <c r="G25" s="226">
        <f t="shared" si="0"/>
        <v>0</v>
      </c>
      <c r="H25" s="225">
        <v>0</v>
      </c>
      <c r="I25" s="226">
        <f t="shared" si="1"/>
        <v>0</v>
      </c>
      <c r="J25" s="227">
        <f t="shared" si="2"/>
        <v>0</v>
      </c>
      <c r="K25" s="228">
        <f t="shared" si="2"/>
        <v>0</v>
      </c>
      <c r="L25" s="229"/>
      <c r="O25" s="230"/>
    </row>
    <row r="26" spans="1:12" ht="27" customHeight="1">
      <c r="A26" s="220" t="s">
        <v>113</v>
      </c>
      <c r="B26" s="231" t="s">
        <v>198</v>
      </c>
      <c r="C26" s="222" t="s">
        <v>200</v>
      </c>
      <c r="D26" s="223" t="s">
        <v>70</v>
      </c>
      <c r="E26" s="224">
        <v>1</v>
      </c>
      <c r="F26" s="225">
        <v>0</v>
      </c>
      <c r="G26" s="226">
        <f t="shared" si="0"/>
        <v>0</v>
      </c>
      <c r="H26" s="225">
        <v>0</v>
      </c>
      <c r="I26" s="226">
        <f t="shared" si="1"/>
        <v>0</v>
      </c>
      <c r="J26" s="227">
        <f t="shared" si="2"/>
        <v>0</v>
      </c>
      <c r="K26" s="228">
        <f t="shared" si="2"/>
        <v>0</v>
      </c>
      <c r="L26" s="229"/>
    </row>
    <row r="27" spans="1:12" ht="27" customHeight="1">
      <c r="A27" s="220" t="s">
        <v>149</v>
      </c>
      <c r="B27" s="231" t="s">
        <v>198</v>
      </c>
      <c r="C27" s="222" t="s">
        <v>199</v>
      </c>
      <c r="D27" s="223" t="s">
        <v>70</v>
      </c>
      <c r="E27" s="253">
        <v>12</v>
      </c>
      <c r="F27" s="254">
        <v>0</v>
      </c>
      <c r="G27" s="255">
        <f t="shared" si="0"/>
        <v>0</v>
      </c>
      <c r="H27" s="254">
        <v>0</v>
      </c>
      <c r="I27" s="255">
        <f t="shared" si="1"/>
        <v>0</v>
      </c>
      <c r="J27" s="256">
        <f>F27+H27</f>
        <v>0</v>
      </c>
      <c r="K27" s="228">
        <f t="shared" si="2"/>
        <v>0</v>
      </c>
      <c r="L27" s="229"/>
    </row>
    <row r="28" spans="1:15" ht="27" customHeight="1">
      <c r="A28" s="220" t="s">
        <v>150</v>
      </c>
      <c r="B28" s="231" t="s">
        <v>208</v>
      </c>
      <c r="C28" s="222" t="s">
        <v>189</v>
      </c>
      <c r="D28" s="223" t="s">
        <v>70</v>
      </c>
      <c r="E28" s="224">
        <v>50</v>
      </c>
      <c r="F28" s="225">
        <v>0</v>
      </c>
      <c r="G28" s="226">
        <f t="shared" si="0"/>
        <v>0</v>
      </c>
      <c r="H28" s="225">
        <v>0</v>
      </c>
      <c r="I28" s="226">
        <f t="shared" si="1"/>
        <v>0</v>
      </c>
      <c r="J28" s="227">
        <f t="shared" si="2"/>
        <v>0</v>
      </c>
      <c r="K28" s="228">
        <f t="shared" si="2"/>
        <v>0</v>
      </c>
      <c r="L28" s="229"/>
      <c r="O28" s="230"/>
    </row>
    <row r="29" spans="1:15" ht="27" customHeight="1">
      <c r="A29" s="220" t="s">
        <v>151</v>
      </c>
      <c r="B29" s="231" t="s">
        <v>208</v>
      </c>
      <c r="C29" s="222" t="s">
        <v>190</v>
      </c>
      <c r="D29" s="223" t="s">
        <v>70</v>
      </c>
      <c r="E29" s="224">
        <v>105</v>
      </c>
      <c r="F29" s="225">
        <v>0</v>
      </c>
      <c r="G29" s="226">
        <f t="shared" si="0"/>
        <v>0</v>
      </c>
      <c r="H29" s="225">
        <v>0</v>
      </c>
      <c r="I29" s="226">
        <f t="shared" si="1"/>
        <v>0</v>
      </c>
      <c r="J29" s="227">
        <f t="shared" si="2"/>
        <v>0</v>
      </c>
      <c r="K29" s="228">
        <f t="shared" si="2"/>
        <v>0</v>
      </c>
      <c r="L29" s="229"/>
      <c r="N29" s="230"/>
      <c r="O29" s="230"/>
    </row>
    <row r="30" spans="1:15" ht="27" customHeight="1">
      <c r="A30" s="220" t="s">
        <v>152</v>
      </c>
      <c r="B30" s="231" t="s">
        <v>208</v>
      </c>
      <c r="C30" s="222" t="s">
        <v>191</v>
      </c>
      <c r="D30" s="223" t="s">
        <v>70</v>
      </c>
      <c r="E30" s="224">
        <v>59</v>
      </c>
      <c r="F30" s="225">
        <v>0</v>
      </c>
      <c r="G30" s="226">
        <f t="shared" si="0"/>
        <v>0</v>
      </c>
      <c r="H30" s="225">
        <v>0</v>
      </c>
      <c r="I30" s="226">
        <f t="shared" si="1"/>
        <v>0</v>
      </c>
      <c r="J30" s="227">
        <f t="shared" si="2"/>
        <v>0</v>
      </c>
      <c r="K30" s="228">
        <f t="shared" si="2"/>
        <v>0</v>
      </c>
      <c r="L30" s="229"/>
      <c r="O30" s="230"/>
    </row>
    <row r="31" spans="1:15" ht="27" customHeight="1">
      <c r="A31" s="220" t="s">
        <v>153</v>
      </c>
      <c r="B31" s="231" t="s">
        <v>208</v>
      </c>
      <c r="C31" s="222" t="s">
        <v>192</v>
      </c>
      <c r="D31" s="223" t="s">
        <v>70</v>
      </c>
      <c r="E31" s="224">
        <v>38</v>
      </c>
      <c r="F31" s="225">
        <v>0</v>
      </c>
      <c r="G31" s="226">
        <f t="shared" si="0"/>
        <v>0</v>
      </c>
      <c r="H31" s="225">
        <v>0</v>
      </c>
      <c r="I31" s="226">
        <f t="shared" si="1"/>
        <v>0</v>
      </c>
      <c r="J31" s="227">
        <f t="shared" si="2"/>
        <v>0</v>
      </c>
      <c r="K31" s="228">
        <f t="shared" si="2"/>
        <v>0</v>
      </c>
      <c r="L31" s="229"/>
      <c r="O31" s="230"/>
    </row>
    <row r="32" spans="1:15" ht="27" customHeight="1">
      <c r="A32" s="220" t="s">
        <v>154</v>
      </c>
      <c r="B32" s="231" t="s">
        <v>208</v>
      </c>
      <c r="C32" s="222" t="s">
        <v>193</v>
      </c>
      <c r="D32" s="223" t="s">
        <v>70</v>
      </c>
      <c r="E32" s="224">
        <v>22</v>
      </c>
      <c r="F32" s="225">
        <v>0</v>
      </c>
      <c r="G32" s="226">
        <f t="shared" si="0"/>
        <v>0</v>
      </c>
      <c r="H32" s="225">
        <v>0</v>
      </c>
      <c r="I32" s="226">
        <f t="shared" si="1"/>
        <v>0</v>
      </c>
      <c r="J32" s="227">
        <f t="shared" si="2"/>
        <v>0</v>
      </c>
      <c r="K32" s="228">
        <f t="shared" si="2"/>
        <v>0</v>
      </c>
      <c r="L32" s="229"/>
      <c r="O32" s="230"/>
    </row>
    <row r="33" spans="1:15" ht="27" customHeight="1">
      <c r="A33" s="220" t="s">
        <v>155</v>
      </c>
      <c r="B33" s="231" t="s">
        <v>208</v>
      </c>
      <c r="C33" s="222" t="s">
        <v>194</v>
      </c>
      <c r="D33" s="223" t="s">
        <v>70</v>
      </c>
      <c r="E33" s="224">
        <v>14</v>
      </c>
      <c r="F33" s="225">
        <v>0</v>
      </c>
      <c r="G33" s="226">
        <f t="shared" si="0"/>
        <v>0</v>
      </c>
      <c r="H33" s="225">
        <v>0</v>
      </c>
      <c r="I33" s="226">
        <f t="shared" si="1"/>
        <v>0</v>
      </c>
      <c r="J33" s="227">
        <f>+F33+H33</f>
        <v>0</v>
      </c>
      <c r="K33" s="228">
        <f t="shared" si="2"/>
        <v>0</v>
      </c>
      <c r="L33" s="229"/>
      <c r="O33" s="230"/>
    </row>
    <row r="34" spans="1:15" ht="27" customHeight="1">
      <c r="A34" s="220" t="s">
        <v>165</v>
      </c>
      <c r="B34" s="231" t="s">
        <v>208</v>
      </c>
      <c r="C34" s="222" t="s">
        <v>196</v>
      </c>
      <c r="D34" s="223" t="s">
        <v>70</v>
      </c>
      <c r="E34" s="224">
        <v>12</v>
      </c>
      <c r="F34" s="225">
        <v>0</v>
      </c>
      <c r="G34" s="226">
        <f t="shared" si="0"/>
        <v>0</v>
      </c>
      <c r="H34" s="225">
        <v>0</v>
      </c>
      <c r="I34" s="226">
        <f t="shared" si="1"/>
        <v>0</v>
      </c>
      <c r="J34" s="227">
        <f>+F34+H34</f>
        <v>0</v>
      </c>
      <c r="K34" s="228">
        <f t="shared" si="2"/>
        <v>0</v>
      </c>
      <c r="L34" s="229"/>
      <c r="O34" s="230"/>
    </row>
    <row r="35" spans="1:15" ht="27" customHeight="1">
      <c r="A35" s="220" t="s">
        <v>166</v>
      </c>
      <c r="B35" s="231" t="s">
        <v>209</v>
      </c>
      <c r="C35" s="222" t="s">
        <v>204</v>
      </c>
      <c r="D35" s="223" t="s">
        <v>63</v>
      </c>
      <c r="E35" s="224">
        <v>2</v>
      </c>
      <c r="F35" s="225">
        <v>0</v>
      </c>
      <c r="G35" s="226">
        <f aca="true" t="shared" si="3" ref="G35:G55">E35*F35</f>
        <v>0</v>
      </c>
      <c r="H35" s="225">
        <v>0</v>
      </c>
      <c r="I35" s="226">
        <f aca="true" t="shared" si="4" ref="I35:I55">E35*H35</f>
        <v>0</v>
      </c>
      <c r="J35" s="227">
        <f>+F35+H35</f>
        <v>0</v>
      </c>
      <c r="K35" s="228">
        <f t="shared" si="2"/>
        <v>0</v>
      </c>
      <c r="L35" s="229"/>
      <c r="O35" s="230"/>
    </row>
    <row r="36" spans="1:14" ht="12.75" customHeight="1">
      <c r="A36" s="220" t="s">
        <v>167</v>
      </c>
      <c r="B36" s="231" t="s">
        <v>210</v>
      </c>
      <c r="C36" s="251" t="s">
        <v>161</v>
      </c>
      <c r="D36" s="223" t="s">
        <v>63</v>
      </c>
      <c r="E36" s="253">
        <v>48</v>
      </c>
      <c r="F36" s="254">
        <v>0</v>
      </c>
      <c r="G36" s="255">
        <f t="shared" si="3"/>
        <v>0</v>
      </c>
      <c r="H36" s="254">
        <v>0</v>
      </c>
      <c r="I36" s="255">
        <f t="shared" si="4"/>
        <v>0</v>
      </c>
      <c r="J36" s="256">
        <f>F36+H36</f>
        <v>0</v>
      </c>
      <c r="K36" s="228">
        <f t="shared" si="2"/>
        <v>0</v>
      </c>
      <c r="L36" s="229"/>
      <c r="N36" s="230"/>
    </row>
    <row r="37" spans="1:14" ht="12.75" customHeight="1">
      <c r="A37" s="220" t="s">
        <v>168</v>
      </c>
      <c r="B37" s="231" t="s">
        <v>210</v>
      </c>
      <c r="C37" s="251" t="s">
        <v>162</v>
      </c>
      <c r="D37" s="223" t="s">
        <v>63</v>
      </c>
      <c r="E37" s="224">
        <v>1</v>
      </c>
      <c r="F37" s="225">
        <v>0</v>
      </c>
      <c r="G37" s="226">
        <f t="shared" si="3"/>
        <v>0</v>
      </c>
      <c r="H37" s="225">
        <v>0</v>
      </c>
      <c r="I37" s="226">
        <f t="shared" si="4"/>
        <v>0</v>
      </c>
      <c r="J37" s="227">
        <f>+F37+H37</f>
        <v>0</v>
      </c>
      <c r="K37" s="228">
        <f t="shared" si="2"/>
        <v>0</v>
      </c>
      <c r="L37" s="229"/>
      <c r="N37" s="230"/>
    </row>
    <row r="38" spans="1:12" ht="12.75" customHeight="1">
      <c r="A38" s="220" t="s">
        <v>169</v>
      </c>
      <c r="B38" s="231" t="s">
        <v>210</v>
      </c>
      <c r="C38" s="251" t="s">
        <v>201</v>
      </c>
      <c r="D38" s="223" t="s">
        <v>63</v>
      </c>
      <c r="E38" s="253">
        <v>4</v>
      </c>
      <c r="F38" s="254">
        <v>0</v>
      </c>
      <c r="G38" s="255">
        <f t="shared" si="3"/>
        <v>0</v>
      </c>
      <c r="H38" s="254">
        <v>0</v>
      </c>
      <c r="I38" s="255">
        <f t="shared" si="4"/>
        <v>0</v>
      </c>
      <c r="J38" s="256">
        <f>F38+H38</f>
        <v>0</v>
      </c>
      <c r="K38" s="228">
        <f t="shared" si="2"/>
        <v>0</v>
      </c>
      <c r="L38" s="229"/>
    </row>
    <row r="39" spans="1:12" ht="12.75" customHeight="1">
      <c r="A39" s="220" t="s">
        <v>170</v>
      </c>
      <c r="B39" s="231" t="s">
        <v>211</v>
      </c>
      <c r="C39" s="251" t="s">
        <v>202</v>
      </c>
      <c r="D39" s="223" t="s">
        <v>63</v>
      </c>
      <c r="E39" s="253">
        <v>2</v>
      </c>
      <c r="F39" s="254">
        <v>0</v>
      </c>
      <c r="G39" s="255">
        <f t="shared" si="3"/>
        <v>0</v>
      </c>
      <c r="H39" s="254">
        <v>0</v>
      </c>
      <c r="I39" s="255">
        <f t="shared" si="4"/>
        <v>0</v>
      </c>
      <c r="J39" s="256">
        <f>F39+H39</f>
        <v>0</v>
      </c>
      <c r="K39" s="228">
        <f aca="true" t="shared" si="5" ref="K39:K54">+G39+I39</f>
        <v>0</v>
      </c>
      <c r="L39" s="229"/>
    </row>
    <row r="40" spans="1:15" ht="27" customHeight="1">
      <c r="A40" s="220" t="s">
        <v>171</v>
      </c>
      <c r="B40" s="231" t="s">
        <v>212</v>
      </c>
      <c r="C40" s="222" t="s">
        <v>205</v>
      </c>
      <c r="D40" s="223" t="s">
        <v>63</v>
      </c>
      <c r="E40" s="253">
        <v>2</v>
      </c>
      <c r="F40" s="254">
        <v>0</v>
      </c>
      <c r="G40" s="255">
        <f t="shared" si="3"/>
        <v>0</v>
      </c>
      <c r="H40" s="254">
        <v>0</v>
      </c>
      <c r="I40" s="255">
        <f t="shared" si="4"/>
        <v>0</v>
      </c>
      <c r="J40" s="256">
        <f>F40+H40</f>
        <v>0</v>
      </c>
      <c r="K40" s="228">
        <f t="shared" si="5"/>
        <v>0</v>
      </c>
      <c r="L40" s="229"/>
      <c r="O40" s="230"/>
    </row>
    <row r="41" spans="1:15" ht="27" customHeight="1">
      <c r="A41" s="220" t="s">
        <v>172</v>
      </c>
      <c r="B41" s="231" t="s">
        <v>221</v>
      </c>
      <c r="C41" s="222" t="s">
        <v>231</v>
      </c>
      <c r="D41" s="223" t="s">
        <v>70</v>
      </c>
      <c r="E41" s="253">
        <v>34</v>
      </c>
      <c r="F41" s="254">
        <v>0</v>
      </c>
      <c r="G41" s="255">
        <f t="shared" si="3"/>
        <v>0</v>
      </c>
      <c r="H41" s="254">
        <v>0</v>
      </c>
      <c r="I41" s="255">
        <f t="shared" si="4"/>
        <v>0</v>
      </c>
      <c r="J41" s="256">
        <f aca="true" t="shared" si="6" ref="J41:J52">+F41+H41</f>
        <v>0</v>
      </c>
      <c r="K41" s="228">
        <f t="shared" si="5"/>
        <v>0</v>
      </c>
      <c r="L41" s="229"/>
      <c r="O41" s="230"/>
    </row>
    <row r="42" spans="1:15" ht="27" customHeight="1">
      <c r="A42" s="220" t="s">
        <v>235</v>
      </c>
      <c r="B42" s="231" t="s">
        <v>221</v>
      </c>
      <c r="C42" s="222" t="s">
        <v>232</v>
      </c>
      <c r="D42" s="223" t="s">
        <v>70</v>
      </c>
      <c r="E42" s="253">
        <v>82</v>
      </c>
      <c r="F42" s="254">
        <v>0</v>
      </c>
      <c r="G42" s="255">
        <f t="shared" si="3"/>
        <v>0</v>
      </c>
      <c r="H42" s="254">
        <v>0</v>
      </c>
      <c r="I42" s="255">
        <f t="shared" si="4"/>
        <v>0</v>
      </c>
      <c r="J42" s="256">
        <f t="shared" si="6"/>
        <v>0</v>
      </c>
      <c r="K42" s="228">
        <f t="shared" si="5"/>
        <v>0</v>
      </c>
      <c r="L42" s="229"/>
      <c r="O42" s="230"/>
    </row>
    <row r="43" spans="1:12" ht="12.75" customHeight="1">
      <c r="A43" s="220" t="s">
        <v>173</v>
      </c>
      <c r="B43" s="231" t="s">
        <v>221</v>
      </c>
      <c r="C43" s="251" t="s">
        <v>220</v>
      </c>
      <c r="D43" s="223" t="s">
        <v>63</v>
      </c>
      <c r="E43" s="253">
        <v>120</v>
      </c>
      <c r="F43" s="254">
        <v>0</v>
      </c>
      <c r="G43" s="255">
        <f t="shared" si="3"/>
        <v>0</v>
      </c>
      <c r="H43" s="254">
        <v>0</v>
      </c>
      <c r="I43" s="255">
        <f t="shared" si="4"/>
        <v>0</v>
      </c>
      <c r="J43" s="256">
        <f t="shared" si="6"/>
        <v>0</v>
      </c>
      <c r="K43" s="228">
        <f t="shared" si="5"/>
        <v>0</v>
      </c>
      <c r="L43" s="229"/>
    </row>
    <row r="44" spans="1:15" ht="27" customHeight="1">
      <c r="A44" s="220" t="s">
        <v>174</v>
      </c>
      <c r="B44" s="231" t="s">
        <v>221</v>
      </c>
      <c r="C44" s="222" t="s">
        <v>233</v>
      </c>
      <c r="D44" s="223" t="s">
        <v>63</v>
      </c>
      <c r="E44" s="253">
        <v>18</v>
      </c>
      <c r="F44" s="254">
        <v>0</v>
      </c>
      <c r="G44" s="255">
        <f t="shared" si="3"/>
        <v>0</v>
      </c>
      <c r="H44" s="254">
        <v>0</v>
      </c>
      <c r="I44" s="255">
        <f t="shared" si="4"/>
        <v>0</v>
      </c>
      <c r="J44" s="256">
        <f t="shared" si="6"/>
        <v>0</v>
      </c>
      <c r="K44" s="228">
        <f t="shared" si="5"/>
        <v>0</v>
      </c>
      <c r="L44" s="229"/>
      <c r="O44" s="230"/>
    </row>
    <row r="45" spans="1:15" ht="27" customHeight="1">
      <c r="A45" s="220" t="s">
        <v>175</v>
      </c>
      <c r="B45" s="231" t="s">
        <v>221</v>
      </c>
      <c r="C45" s="222" t="s">
        <v>234</v>
      </c>
      <c r="D45" s="223" t="s">
        <v>63</v>
      </c>
      <c r="E45" s="253">
        <v>42</v>
      </c>
      <c r="F45" s="254">
        <v>0</v>
      </c>
      <c r="G45" s="255">
        <f t="shared" si="3"/>
        <v>0</v>
      </c>
      <c r="H45" s="254">
        <v>0</v>
      </c>
      <c r="I45" s="255">
        <f t="shared" si="4"/>
        <v>0</v>
      </c>
      <c r="J45" s="256">
        <f t="shared" si="6"/>
        <v>0</v>
      </c>
      <c r="K45" s="228">
        <f t="shared" si="5"/>
        <v>0</v>
      </c>
      <c r="L45" s="229"/>
      <c r="O45" s="230"/>
    </row>
    <row r="46" spans="1:12" ht="12.75" customHeight="1">
      <c r="A46" s="220" t="s">
        <v>176</v>
      </c>
      <c r="B46" s="221"/>
      <c r="C46" s="222" t="s">
        <v>138</v>
      </c>
      <c r="D46" s="223" t="s">
        <v>63</v>
      </c>
      <c r="E46" s="224">
        <v>48</v>
      </c>
      <c r="F46" s="225">
        <v>0</v>
      </c>
      <c r="G46" s="226">
        <f t="shared" si="3"/>
        <v>0</v>
      </c>
      <c r="H46" s="225">
        <v>0</v>
      </c>
      <c r="I46" s="226">
        <f t="shared" si="4"/>
        <v>0</v>
      </c>
      <c r="J46" s="227">
        <f t="shared" si="6"/>
        <v>0</v>
      </c>
      <c r="K46" s="228">
        <f t="shared" si="5"/>
        <v>0</v>
      </c>
      <c r="L46" s="229"/>
    </row>
    <row r="47" spans="1:12" ht="12.75" customHeight="1">
      <c r="A47" s="220" t="s">
        <v>177</v>
      </c>
      <c r="B47" s="221"/>
      <c r="C47" s="222" t="s">
        <v>206</v>
      </c>
      <c r="D47" s="223" t="s">
        <v>63</v>
      </c>
      <c r="E47" s="224">
        <v>2</v>
      </c>
      <c r="F47" s="225">
        <v>0</v>
      </c>
      <c r="G47" s="226">
        <f t="shared" si="3"/>
        <v>0</v>
      </c>
      <c r="H47" s="225">
        <v>0</v>
      </c>
      <c r="I47" s="226">
        <f t="shared" si="4"/>
        <v>0</v>
      </c>
      <c r="J47" s="227">
        <f t="shared" si="6"/>
        <v>0</v>
      </c>
      <c r="K47" s="228">
        <f t="shared" si="5"/>
        <v>0</v>
      </c>
      <c r="L47" s="229"/>
    </row>
    <row r="48" spans="1:12" ht="12.75" customHeight="1">
      <c r="A48" s="220" t="s">
        <v>178</v>
      </c>
      <c r="B48" s="221"/>
      <c r="C48" s="222" t="s">
        <v>207</v>
      </c>
      <c r="D48" s="223" t="s">
        <v>63</v>
      </c>
      <c r="E48" s="224">
        <v>4</v>
      </c>
      <c r="F48" s="225">
        <v>0</v>
      </c>
      <c r="G48" s="226">
        <f t="shared" si="3"/>
        <v>0</v>
      </c>
      <c r="H48" s="225">
        <v>0</v>
      </c>
      <c r="I48" s="226">
        <f t="shared" si="4"/>
        <v>0</v>
      </c>
      <c r="J48" s="227">
        <f t="shared" si="6"/>
        <v>0</v>
      </c>
      <c r="K48" s="228">
        <f t="shared" si="5"/>
        <v>0</v>
      </c>
      <c r="L48" s="229"/>
    </row>
    <row r="49" spans="1:12" ht="12.75" customHeight="1">
      <c r="A49" s="220" t="s">
        <v>179</v>
      </c>
      <c r="B49" s="221"/>
      <c r="C49" s="222" t="s">
        <v>203</v>
      </c>
      <c r="D49" s="223" t="s">
        <v>63</v>
      </c>
      <c r="E49" s="224">
        <v>2</v>
      </c>
      <c r="F49" s="225">
        <v>0</v>
      </c>
      <c r="G49" s="226">
        <f t="shared" si="3"/>
        <v>0</v>
      </c>
      <c r="H49" s="225">
        <v>0</v>
      </c>
      <c r="I49" s="226">
        <f t="shared" si="4"/>
        <v>0</v>
      </c>
      <c r="J49" s="227">
        <f t="shared" si="6"/>
        <v>0</v>
      </c>
      <c r="K49" s="228">
        <f t="shared" si="5"/>
        <v>0</v>
      </c>
      <c r="L49" s="229"/>
    </row>
    <row r="50" spans="1:12" ht="12.75" customHeight="1">
      <c r="A50" s="220" t="s">
        <v>180</v>
      </c>
      <c r="B50" s="221"/>
      <c r="C50" s="222" t="s">
        <v>164</v>
      </c>
      <c r="D50" s="223" t="s">
        <v>63</v>
      </c>
      <c r="E50" s="224">
        <v>2</v>
      </c>
      <c r="F50" s="225">
        <v>0</v>
      </c>
      <c r="G50" s="226">
        <f t="shared" si="3"/>
        <v>0</v>
      </c>
      <c r="H50" s="225">
        <v>0</v>
      </c>
      <c r="I50" s="226">
        <f t="shared" si="4"/>
        <v>0</v>
      </c>
      <c r="J50" s="227">
        <f t="shared" si="6"/>
        <v>0</v>
      </c>
      <c r="K50" s="228">
        <f t="shared" si="5"/>
        <v>0</v>
      </c>
      <c r="L50" s="229"/>
    </row>
    <row r="51" spans="1:12" ht="25.5" customHeight="1">
      <c r="A51" s="220" t="s">
        <v>219</v>
      </c>
      <c r="B51" s="221"/>
      <c r="C51" s="222" t="s">
        <v>163</v>
      </c>
      <c r="D51" s="223" t="s">
        <v>63</v>
      </c>
      <c r="E51" s="224">
        <v>2</v>
      </c>
      <c r="F51" s="225">
        <v>0</v>
      </c>
      <c r="G51" s="226">
        <f t="shared" si="3"/>
        <v>0</v>
      </c>
      <c r="H51" s="225">
        <v>0</v>
      </c>
      <c r="I51" s="226">
        <f t="shared" si="4"/>
        <v>0</v>
      </c>
      <c r="J51" s="227">
        <f t="shared" si="6"/>
        <v>0</v>
      </c>
      <c r="K51" s="228">
        <f t="shared" si="5"/>
        <v>0</v>
      </c>
      <c r="L51" s="229"/>
    </row>
    <row r="52" spans="1:12" ht="12.75" customHeight="1">
      <c r="A52" s="220" t="s">
        <v>222</v>
      </c>
      <c r="B52" s="221"/>
      <c r="C52" s="222" t="s">
        <v>140</v>
      </c>
      <c r="D52" s="223" t="s">
        <v>70</v>
      </c>
      <c r="E52" s="224">
        <v>300</v>
      </c>
      <c r="F52" s="225">
        <v>0</v>
      </c>
      <c r="G52" s="226">
        <f t="shared" si="3"/>
        <v>0</v>
      </c>
      <c r="H52" s="225">
        <v>0</v>
      </c>
      <c r="I52" s="226">
        <f t="shared" si="4"/>
        <v>0</v>
      </c>
      <c r="J52" s="227">
        <f t="shared" si="6"/>
        <v>0</v>
      </c>
      <c r="K52" s="228">
        <f t="shared" si="5"/>
        <v>0</v>
      </c>
      <c r="L52" s="229"/>
    </row>
    <row r="53" spans="1:12" ht="12.75" customHeight="1">
      <c r="A53" s="220" t="s">
        <v>223</v>
      </c>
      <c r="B53" s="221"/>
      <c r="C53" s="222" t="s">
        <v>141</v>
      </c>
      <c r="D53" s="223" t="s">
        <v>70</v>
      </c>
      <c r="E53" s="224">
        <v>300</v>
      </c>
      <c r="F53" s="225">
        <v>0</v>
      </c>
      <c r="G53" s="226">
        <f t="shared" si="3"/>
        <v>0</v>
      </c>
      <c r="H53" s="225">
        <v>0</v>
      </c>
      <c r="I53" s="226">
        <f t="shared" si="4"/>
        <v>0</v>
      </c>
      <c r="J53" s="227">
        <f aca="true" t="shared" si="7" ref="J53:K55">+F53+H53</f>
        <v>0</v>
      </c>
      <c r="K53" s="228">
        <f t="shared" si="5"/>
        <v>0</v>
      </c>
      <c r="L53" s="229"/>
    </row>
    <row r="54" spans="1:12" ht="12.75" customHeight="1">
      <c r="A54" s="220" t="s">
        <v>224</v>
      </c>
      <c r="B54" s="221"/>
      <c r="C54" s="222" t="s">
        <v>142</v>
      </c>
      <c r="D54" s="223" t="s">
        <v>71</v>
      </c>
      <c r="E54" s="224">
        <v>0.2</v>
      </c>
      <c r="F54" s="225">
        <v>0</v>
      </c>
      <c r="G54" s="226">
        <f t="shared" si="3"/>
        <v>0</v>
      </c>
      <c r="H54" s="225">
        <v>0</v>
      </c>
      <c r="I54" s="226">
        <f t="shared" si="4"/>
        <v>0</v>
      </c>
      <c r="J54" s="227">
        <f t="shared" si="7"/>
        <v>0</v>
      </c>
      <c r="K54" s="228">
        <f t="shared" si="5"/>
        <v>0</v>
      </c>
      <c r="L54" s="229"/>
    </row>
    <row r="55" spans="1:12" ht="12.75" customHeight="1">
      <c r="A55" s="220" t="s">
        <v>225</v>
      </c>
      <c r="B55" s="221"/>
      <c r="C55" s="222" t="s">
        <v>143</v>
      </c>
      <c r="D55" s="223" t="s">
        <v>71</v>
      </c>
      <c r="E55" s="224">
        <v>0.35</v>
      </c>
      <c r="F55" s="225">
        <v>0</v>
      </c>
      <c r="G55" s="226">
        <f t="shared" si="3"/>
        <v>0</v>
      </c>
      <c r="H55" s="225">
        <v>0</v>
      </c>
      <c r="I55" s="226">
        <f t="shared" si="4"/>
        <v>0</v>
      </c>
      <c r="J55" s="232">
        <f t="shared" si="7"/>
        <v>0</v>
      </c>
      <c r="K55" s="233">
        <f t="shared" si="7"/>
        <v>0</v>
      </c>
      <c r="L55" s="229"/>
    </row>
    <row r="56" spans="1:12" ht="13.5">
      <c r="A56" s="204"/>
      <c r="B56" s="204"/>
      <c r="C56" s="205"/>
      <c r="D56" s="206"/>
      <c r="E56" s="207"/>
      <c r="F56" s="207"/>
      <c r="G56" s="208"/>
      <c r="H56" s="208"/>
      <c r="I56" s="208"/>
      <c r="J56" s="209"/>
      <c r="K56" s="249"/>
      <c r="L56" s="211"/>
    </row>
    <row r="57" spans="1:12" ht="13.5">
      <c r="A57" s="212" t="s">
        <v>114</v>
      </c>
      <c r="B57" s="213"/>
      <c r="C57" s="213" t="s">
        <v>213</v>
      </c>
      <c r="D57" s="214"/>
      <c r="E57" s="215"/>
      <c r="F57" s="216"/>
      <c r="G57" s="217"/>
      <c r="H57" s="216"/>
      <c r="I57" s="217"/>
      <c r="J57" s="218"/>
      <c r="K57" s="217"/>
      <c r="L57" s="219">
        <f>SUM(K58:K87)</f>
        <v>0</v>
      </c>
    </row>
    <row r="58" spans="1:12" ht="12.75" customHeight="1">
      <c r="A58" s="220" t="s">
        <v>115</v>
      </c>
      <c r="B58" s="221"/>
      <c r="C58" s="222" t="s">
        <v>183</v>
      </c>
      <c r="D58" s="223" t="s">
        <v>184</v>
      </c>
      <c r="E58" s="224">
        <v>1</v>
      </c>
      <c r="F58" s="225">
        <v>0</v>
      </c>
      <c r="G58" s="226">
        <f>E58*F58</f>
        <v>0</v>
      </c>
      <c r="H58" s="225">
        <v>0</v>
      </c>
      <c r="I58" s="226">
        <f>E58*H58</f>
        <v>0</v>
      </c>
      <c r="J58" s="227">
        <f>+F58+H58</f>
        <v>0</v>
      </c>
      <c r="K58" s="228">
        <f>+G58+I58</f>
        <v>0</v>
      </c>
      <c r="L58" s="252"/>
    </row>
    <row r="59" spans="1:12" ht="27" customHeight="1">
      <c r="A59" s="220" t="s">
        <v>116</v>
      </c>
      <c r="B59" s="231" t="s">
        <v>197</v>
      </c>
      <c r="C59" s="222" t="s">
        <v>185</v>
      </c>
      <c r="D59" s="223" t="s">
        <v>70</v>
      </c>
      <c r="E59" s="224">
        <v>102</v>
      </c>
      <c r="F59" s="225">
        <v>0</v>
      </c>
      <c r="G59" s="226">
        <f>E59*F59</f>
        <v>0</v>
      </c>
      <c r="H59" s="225">
        <v>0</v>
      </c>
      <c r="I59" s="226">
        <f>E59*H59</f>
        <v>0</v>
      </c>
      <c r="J59" s="227">
        <f>+F59+H59</f>
        <v>0</v>
      </c>
      <c r="K59" s="228">
        <f>+G59+I59</f>
        <v>0</v>
      </c>
      <c r="L59" s="229"/>
    </row>
    <row r="60" spans="1:12" ht="27" customHeight="1">
      <c r="A60" s="220" t="s">
        <v>117</v>
      </c>
      <c r="B60" s="231" t="s">
        <v>197</v>
      </c>
      <c r="C60" s="222" t="s">
        <v>186</v>
      </c>
      <c r="D60" s="223" t="s">
        <v>70</v>
      </c>
      <c r="E60" s="224">
        <v>40</v>
      </c>
      <c r="F60" s="225">
        <v>0</v>
      </c>
      <c r="G60" s="226">
        <f aca="true" t="shared" si="8" ref="G60:G86">E60*F60</f>
        <v>0</v>
      </c>
      <c r="H60" s="225">
        <v>0</v>
      </c>
      <c r="I60" s="226">
        <f aca="true" t="shared" si="9" ref="I60:I86">E60*H60</f>
        <v>0</v>
      </c>
      <c r="J60" s="227">
        <f aca="true" t="shared" si="10" ref="J60:J86">+F60+H60</f>
        <v>0</v>
      </c>
      <c r="K60" s="228">
        <f aca="true" t="shared" si="11" ref="K60:K86">+G60+I60</f>
        <v>0</v>
      </c>
      <c r="L60" s="229"/>
    </row>
    <row r="61" spans="1:15" ht="27" customHeight="1">
      <c r="A61" s="220" t="s">
        <v>118</v>
      </c>
      <c r="B61" s="231" t="s">
        <v>197</v>
      </c>
      <c r="C61" s="222" t="s">
        <v>187</v>
      </c>
      <c r="D61" s="223" t="s">
        <v>70</v>
      </c>
      <c r="E61" s="224">
        <v>60</v>
      </c>
      <c r="F61" s="225">
        <v>0</v>
      </c>
      <c r="G61" s="226">
        <f t="shared" si="8"/>
        <v>0</v>
      </c>
      <c r="H61" s="225">
        <v>0</v>
      </c>
      <c r="I61" s="226">
        <f t="shared" si="9"/>
        <v>0</v>
      </c>
      <c r="J61" s="227">
        <f t="shared" si="10"/>
        <v>0</v>
      </c>
      <c r="K61" s="228">
        <f t="shared" si="11"/>
        <v>0</v>
      </c>
      <c r="L61" s="229"/>
      <c r="O61" s="230"/>
    </row>
    <row r="62" spans="1:12" ht="27" customHeight="1">
      <c r="A62" s="220" t="s">
        <v>119</v>
      </c>
      <c r="B62" s="231" t="s">
        <v>197</v>
      </c>
      <c r="C62" s="222" t="s">
        <v>188</v>
      </c>
      <c r="D62" s="223" t="s">
        <v>70</v>
      </c>
      <c r="E62" s="253">
        <v>16</v>
      </c>
      <c r="F62" s="225">
        <v>0</v>
      </c>
      <c r="G62" s="226">
        <f t="shared" si="8"/>
        <v>0</v>
      </c>
      <c r="H62" s="225">
        <v>0</v>
      </c>
      <c r="I62" s="226">
        <f t="shared" si="9"/>
        <v>0</v>
      </c>
      <c r="J62" s="227">
        <f t="shared" si="10"/>
        <v>0</v>
      </c>
      <c r="K62" s="228">
        <f t="shared" si="11"/>
        <v>0</v>
      </c>
      <c r="L62" s="229"/>
    </row>
    <row r="63" spans="1:15" ht="27" customHeight="1">
      <c r="A63" s="220" t="s">
        <v>120</v>
      </c>
      <c r="B63" s="231" t="s">
        <v>208</v>
      </c>
      <c r="C63" s="222" t="s">
        <v>189</v>
      </c>
      <c r="D63" s="223" t="s">
        <v>70</v>
      </c>
      <c r="E63" s="224">
        <v>42</v>
      </c>
      <c r="F63" s="225">
        <v>0</v>
      </c>
      <c r="G63" s="226">
        <f t="shared" si="8"/>
        <v>0</v>
      </c>
      <c r="H63" s="225">
        <v>0</v>
      </c>
      <c r="I63" s="226">
        <f t="shared" si="9"/>
        <v>0</v>
      </c>
      <c r="J63" s="227">
        <f t="shared" si="10"/>
        <v>0</v>
      </c>
      <c r="K63" s="228">
        <f t="shared" si="11"/>
        <v>0</v>
      </c>
      <c r="L63" s="229"/>
      <c r="O63" s="230"/>
    </row>
    <row r="64" spans="1:15" ht="27" customHeight="1">
      <c r="A64" s="220" t="s">
        <v>121</v>
      </c>
      <c r="B64" s="231" t="s">
        <v>208</v>
      </c>
      <c r="C64" s="222" t="s">
        <v>190</v>
      </c>
      <c r="D64" s="223" t="s">
        <v>70</v>
      </c>
      <c r="E64" s="224">
        <v>60</v>
      </c>
      <c r="F64" s="225">
        <v>0</v>
      </c>
      <c r="G64" s="226">
        <f t="shared" si="8"/>
        <v>0</v>
      </c>
      <c r="H64" s="225">
        <v>0</v>
      </c>
      <c r="I64" s="226">
        <f t="shared" si="9"/>
        <v>0</v>
      </c>
      <c r="J64" s="227">
        <f t="shared" si="10"/>
        <v>0</v>
      </c>
      <c r="K64" s="228">
        <f t="shared" si="11"/>
        <v>0</v>
      </c>
      <c r="L64" s="229"/>
      <c r="N64" s="230"/>
      <c r="O64" s="230"/>
    </row>
    <row r="65" spans="1:15" ht="27" customHeight="1">
      <c r="A65" s="220" t="s">
        <v>122</v>
      </c>
      <c r="B65" s="231" t="s">
        <v>208</v>
      </c>
      <c r="C65" s="222" t="s">
        <v>191</v>
      </c>
      <c r="D65" s="223" t="s">
        <v>70</v>
      </c>
      <c r="E65" s="224">
        <v>30</v>
      </c>
      <c r="F65" s="225">
        <v>0</v>
      </c>
      <c r="G65" s="226">
        <f t="shared" si="8"/>
        <v>0</v>
      </c>
      <c r="H65" s="225">
        <v>0</v>
      </c>
      <c r="I65" s="226">
        <f t="shared" si="9"/>
        <v>0</v>
      </c>
      <c r="J65" s="227">
        <f t="shared" si="10"/>
        <v>0</v>
      </c>
      <c r="K65" s="228">
        <f t="shared" si="11"/>
        <v>0</v>
      </c>
      <c r="L65" s="229"/>
      <c r="O65" s="230"/>
    </row>
    <row r="66" spans="1:15" ht="27" customHeight="1">
      <c r="A66" s="220" t="s">
        <v>123</v>
      </c>
      <c r="B66" s="231" t="s">
        <v>208</v>
      </c>
      <c r="C66" s="222" t="s">
        <v>192</v>
      </c>
      <c r="D66" s="223" t="s">
        <v>70</v>
      </c>
      <c r="E66" s="224">
        <v>10</v>
      </c>
      <c r="F66" s="225">
        <v>0</v>
      </c>
      <c r="G66" s="226">
        <f t="shared" si="8"/>
        <v>0</v>
      </c>
      <c r="H66" s="225">
        <v>0</v>
      </c>
      <c r="I66" s="226">
        <f t="shared" si="9"/>
        <v>0</v>
      </c>
      <c r="J66" s="227">
        <f t="shared" si="10"/>
        <v>0</v>
      </c>
      <c r="K66" s="228">
        <f t="shared" si="11"/>
        <v>0</v>
      </c>
      <c r="L66" s="229"/>
      <c r="O66" s="230"/>
    </row>
    <row r="67" spans="1:15" ht="27" customHeight="1">
      <c r="A67" s="220" t="s">
        <v>124</v>
      </c>
      <c r="B67" s="231" t="s">
        <v>208</v>
      </c>
      <c r="C67" s="222" t="s">
        <v>193</v>
      </c>
      <c r="D67" s="223" t="s">
        <v>70</v>
      </c>
      <c r="E67" s="224">
        <v>60</v>
      </c>
      <c r="F67" s="225">
        <v>0</v>
      </c>
      <c r="G67" s="226">
        <f t="shared" si="8"/>
        <v>0</v>
      </c>
      <c r="H67" s="225">
        <v>0</v>
      </c>
      <c r="I67" s="226">
        <f t="shared" si="9"/>
        <v>0</v>
      </c>
      <c r="J67" s="227">
        <f t="shared" si="10"/>
        <v>0</v>
      </c>
      <c r="K67" s="228">
        <f t="shared" si="11"/>
        <v>0</v>
      </c>
      <c r="L67" s="229"/>
      <c r="O67" s="230"/>
    </row>
    <row r="68" spans="1:15" ht="27" customHeight="1">
      <c r="A68" s="220" t="s">
        <v>125</v>
      </c>
      <c r="B68" s="231" t="s">
        <v>208</v>
      </c>
      <c r="C68" s="222" t="s">
        <v>195</v>
      </c>
      <c r="D68" s="223" t="s">
        <v>70</v>
      </c>
      <c r="E68" s="253">
        <v>16</v>
      </c>
      <c r="F68" s="225">
        <v>0</v>
      </c>
      <c r="G68" s="226">
        <f t="shared" si="8"/>
        <v>0</v>
      </c>
      <c r="H68" s="225">
        <v>0</v>
      </c>
      <c r="I68" s="226">
        <f t="shared" si="9"/>
        <v>0</v>
      </c>
      <c r="J68" s="227">
        <f t="shared" si="10"/>
        <v>0</v>
      </c>
      <c r="K68" s="228">
        <f t="shared" si="11"/>
        <v>0</v>
      </c>
      <c r="L68" s="229"/>
      <c r="O68" s="230"/>
    </row>
    <row r="69" spans="1:14" ht="12.75" customHeight="1">
      <c r="A69" s="220" t="s">
        <v>126</v>
      </c>
      <c r="B69" s="231" t="s">
        <v>210</v>
      </c>
      <c r="C69" s="251" t="s">
        <v>161</v>
      </c>
      <c r="D69" s="223" t="s">
        <v>63</v>
      </c>
      <c r="E69" s="253">
        <v>73</v>
      </c>
      <c r="F69" s="225">
        <v>0</v>
      </c>
      <c r="G69" s="226">
        <f t="shared" si="8"/>
        <v>0</v>
      </c>
      <c r="H69" s="225">
        <v>0</v>
      </c>
      <c r="I69" s="226">
        <f t="shared" si="9"/>
        <v>0</v>
      </c>
      <c r="J69" s="227">
        <f t="shared" si="10"/>
        <v>0</v>
      </c>
      <c r="K69" s="228">
        <f t="shared" si="11"/>
        <v>0</v>
      </c>
      <c r="L69" s="229"/>
      <c r="N69" s="230"/>
    </row>
    <row r="70" spans="1:14" ht="12.75" customHeight="1">
      <c r="A70" s="220" t="s">
        <v>127</v>
      </c>
      <c r="B70" s="231" t="s">
        <v>210</v>
      </c>
      <c r="C70" s="251" t="s">
        <v>162</v>
      </c>
      <c r="D70" s="223" t="s">
        <v>63</v>
      </c>
      <c r="E70" s="224">
        <v>1</v>
      </c>
      <c r="F70" s="225">
        <v>0</v>
      </c>
      <c r="G70" s="226">
        <f t="shared" si="8"/>
        <v>0</v>
      </c>
      <c r="H70" s="225">
        <v>0</v>
      </c>
      <c r="I70" s="226">
        <f t="shared" si="9"/>
        <v>0</v>
      </c>
      <c r="J70" s="227">
        <f t="shared" si="10"/>
        <v>0</v>
      </c>
      <c r="K70" s="228">
        <f t="shared" si="11"/>
        <v>0</v>
      </c>
      <c r="L70" s="229"/>
      <c r="N70" s="230"/>
    </row>
    <row r="71" spans="1:14" ht="12.75" customHeight="1">
      <c r="A71" s="220" t="s">
        <v>128</v>
      </c>
      <c r="B71" s="231" t="s">
        <v>210</v>
      </c>
      <c r="C71" s="251" t="s">
        <v>218</v>
      </c>
      <c r="D71" s="223" t="s">
        <v>63</v>
      </c>
      <c r="E71" s="253">
        <v>2</v>
      </c>
      <c r="F71" s="225">
        <v>0</v>
      </c>
      <c r="G71" s="226">
        <f t="shared" si="8"/>
        <v>0</v>
      </c>
      <c r="H71" s="225">
        <v>0</v>
      </c>
      <c r="I71" s="226">
        <f t="shared" si="9"/>
        <v>0</v>
      </c>
      <c r="J71" s="227">
        <f t="shared" si="10"/>
        <v>0</v>
      </c>
      <c r="K71" s="228">
        <f t="shared" si="11"/>
        <v>0</v>
      </c>
      <c r="L71" s="229"/>
      <c r="N71" s="230"/>
    </row>
    <row r="72" spans="1:12" ht="12.75" customHeight="1">
      <c r="A72" s="220" t="s">
        <v>129</v>
      </c>
      <c r="B72" s="231" t="s">
        <v>211</v>
      </c>
      <c r="C72" s="251" t="s">
        <v>202</v>
      </c>
      <c r="D72" s="223" t="s">
        <v>63</v>
      </c>
      <c r="E72" s="253">
        <v>1</v>
      </c>
      <c r="F72" s="225">
        <v>0</v>
      </c>
      <c r="G72" s="226">
        <f t="shared" si="8"/>
        <v>0</v>
      </c>
      <c r="H72" s="225">
        <v>0</v>
      </c>
      <c r="I72" s="226">
        <f t="shared" si="9"/>
        <v>0</v>
      </c>
      <c r="J72" s="227">
        <f t="shared" si="10"/>
        <v>0</v>
      </c>
      <c r="K72" s="228">
        <f t="shared" si="11"/>
        <v>0</v>
      </c>
      <c r="L72" s="229"/>
    </row>
    <row r="73" spans="1:15" ht="27" customHeight="1">
      <c r="A73" s="220" t="s">
        <v>130</v>
      </c>
      <c r="B73" s="231" t="s">
        <v>221</v>
      </c>
      <c r="C73" s="222" t="s">
        <v>231</v>
      </c>
      <c r="D73" s="223" t="s">
        <v>70</v>
      </c>
      <c r="E73" s="253">
        <v>92</v>
      </c>
      <c r="F73" s="225">
        <v>0</v>
      </c>
      <c r="G73" s="226">
        <f t="shared" si="8"/>
        <v>0</v>
      </c>
      <c r="H73" s="225">
        <v>0</v>
      </c>
      <c r="I73" s="226">
        <f t="shared" si="9"/>
        <v>0</v>
      </c>
      <c r="J73" s="227">
        <f t="shared" si="10"/>
        <v>0</v>
      </c>
      <c r="K73" s="228">
        <f t="shared" si="11"/>
        <v>0</v>
      </c>
      <c r="L73" s="229"/>
      <c r="O73" s="230"/>
    </row>
    <row r="74" spans="1:15" ht="27" customHeight="1">
      <c r="A74" s="220" t="s">
        <v>131</v>
      </c>
      <c r="B74" s="231" t="s">
        <v>221</v>
      </c>
      <c r="C74" s="222" t="s">
        <v>236</v>
      </c>
      <c r="D74" s="223" t="s">
        <v>70</v>
      </c>
      <c r="E74" s="253">
        <v>15</v>
      </c>
      <c r="F74" s="225">
        <v>0</v>
      </c>
      <c r="G74" s="226">
        <f t="shared" si="8"/>
        <v>0</v>
      </c>
      <c r="H74" s="225">
        <v>0</v>
      </c>
      <c r="I74" s="226">
        <f t="shared" si="9"/>
        <v>0</v>
      </c>
      <c r="J74" s="227">
        <f t="shared" si="10"/>
        <v>0</v>
      </c>
      <c r="K74" s="228">
        <f t="shared" si="11"/>
        <v>0</v>
      </c>
      <c r="L74" s="229"/>
      <c r="O74" s="230"/>
    </row>
    <row r="75" spans="1:15" ht="27" customHeight="1">
      <c r="A75" s="220" t="s">
        <v>132</v>
      </c>
      <c r="B75" s="231" t="s">
        <v>221</v>
      </c>
      <c r="C75" s="222" t="s">
        <v>232</v>
      </c>
      <c r="D75" s="223" t="s">
        <v>70</v>
      </c>
      <c r="E75" s="253">
        <v>14</v>
      </c>
      <c r="F75" s="225">
        <v>0</v>
      </c>
      <c r="G75" s="226">
        <f t="shared" si="8"/>
        <v>0</v>
      </c>
      <c r="H75" s="225">
        <v>0</v>
      </c>
      <c r="I75" s="226">
        <f t="shared" si="9"/>
        <v>0</v>
      </c>
      <c r="J75" s="227">
        <f t="shared" si="10"/>
        <v>0</v>
      </c>
      <c r="K75" s="228">
        <f t="shared" si="11"/>
        <v>0</v>
      </c>
      <c r="L75" s="229"/>
      <c r="O75" s="230"/>
    </row>
    <row r="76" spans="1:12" ht="12.75" customHeight="1">
      <c r="A76" s="220" t="s">
        <v>133</v>
      </c>
      <c r="B76" s="231" t="s">
        <v>221</v>
      </c>
      <c r="C76" s="251" t="s">
        <v>220</v>
      </c>
      <c r="D76" s="223" t="s">
        <v>63</v>
      </c>
      <c r="E76" s="253">
        <v>124</v>
      </c>
      <c r="F76" s="225">
        <v>0</v>
      </c>
      <c r="G76" s="226">
        <f t="shared" si="8"/>
        <v>0</v>
      </c>
      <c r="H76" s="225">
        <v>0</v>
      </c>
      <c r="I76" s="226">
        <f t="shared" si="9"/>
        <v>0</v>
      </c>
      <c r="J76" s="227">
        <f t="shared" si="10"/>
        <v>0</v>
      </c>
      <c r="K76" s="228">
        <f t="shared" si="11"/>
        <v>0</v>
      </c>
      <c r="L76" s="229"/>
    </row>
    <row r="77" spans="1:15" ht="27" customHeight="1">
      <c r="A77" s="220" t="s">
        <v>134</v>
      </c>
      <c r="B77" s="231" t="s">
        <v>221</v>
      </c>
      <c r="C77" s="222" t="s">
        <v>233</v>
      </c>
      <c r="D77" s="223" t="s">
        <v>63</v>
      </c>
      <c r="E77" s="253">
        <v>55</v>
      </c>
      <c r="F77" s="225">
        <v>0</v>
      </c>
      <c r="G77" s="226">
        <f t="shared" si="8"/>
        <v>0</v>
      </c>
      <c r="H77" s="225">
        <v>0</v>
      </c>
      <c r="I77" s="226">
        <f t="shared" si="9"/>
        <v>0</v>
      </c>
      <c r="J77" s="227">
        <f t="shared" si="10"/>
        <v>0</v>
      </c>
      <c r="K77" s="228">
        <f t="shared" si="11"/>
        <v>0</v>
      </c>
      <c r="L77" s="229"/>
      <c r="O77" s="230"/>
    </row>
    <row r="78" spans="1:15" ht="27" customHeight="1">
      <c r="A78" s="220" t="s">
        <v>135</v>
      </c>
      <c r="B78" s="231" t="s">
        <v>221</v>
      </c>
      <c r="C78" s="222" t="s">
        <v>234</v>
      </c>
      <c r="D78" s="223" t="s">
        <v>63</v>
      </c>
      <c r="E78" s="253">
        <v>8</v>
      </c>
      <c r="F78" s="225">
        <v>0</v>
      </c>
      <c r="G78" s="226">
        <f t="shared" si="8"/>
        <v>0</v>
      </c>
      <c r="H78" s="225">
        <v>0</v>
      </c>
      <c r="I78" s="226">
        <f t="shared" si="9"/>
        <v>0</v>
      </c>
      <c r="J78" s="227">
        <f t="shared" si="10"/>
        <v>0</v>
      </c>
      <c r="K78" s="228">
        <f t="shared" si="11"/>
        <v>0</v>
      </c>
      <c r="L78" s="229"/>
      <c r="O78" s="230"/>
    </row>
    <row r="79" spans="1:12" ht="12.75" customHeight="1">
      <c r="A79" s="220" t="s">
        <v>136</v>
      </c>
      <c r="B79" s="221"/>
      <c r="C79" s="222" t="s">
        <v>138</v>
      </c>
      <c r="D79" s="223" t="s">
        <v>63</v>
      </c>
      <c r="E79" s="224">
        <v>73</v>
      </c>
      <c r="F79" s="225">
        <v>0</v>
      </c>
      <c r="G79" s="226">
        <f t="shared" si="8"/>
        <v>0</v>
      </c>
      <c r="H79" s="225">
        <v>0</v>
      </c>
      <c r="I79" s="226">
        <f t="shared" si="9"/>
        <v>0</v>
      </c>
      <c r="J79" s="227">
        <f t="shared" si="10"/>
        <v>0</v>
      </c>
      <c r="K79" s="228">
        <f t="shared" si="11"/>
        <v>0</v>
      </c>
      <c r="L79" s="229"/>
    </row>
    <row r="80" spans="1:12" ht="12.75" customHeight="1">
      <c r="A80" s="220" t="s">
        <v>137</v>
      </c>
      <c r="B80" s="221"/>
      <c r="C80" s="222" t="s">
        <v>139</v>
      </c>
      <c r="D80" s="223" t="s">
        <v>63</v>
      </c>
      <c r="E80" s="224">
        <v>2</v>
      </c>
      <c r="F80" s="225">
        <v>0</v>
      </c>
      <c r="G80" s="226">
        <f t="shared" si="8"/>
        <v>0</v>
      </c>
      <c r="H80" s="225">
        <v>0</v>
      </c>
      <c r="I80" s="226">
        <f t="shared" si="9"/>
        <v>0</v>
      </c>
      <c r="J80" s="227">
        <f t="shared" si="10"/>
        <v>0</v>
      </c>
      <c r="K80" s="228">
        <f t="shared" si="11"/>
        <v>0</v>
      </c>
      <c r="L80" s="229"/>
    </row>
    <row r="81" spans="1:12" ht="12.75" customHeight="1">
      <c r="A81" s="220" t="s">
        <v>217</v>
      </c>
      <c r="B81" s="221"/>
      <c r="C81" s="222" t="s">
        <v>206</v>
      </c>
      <c r="D81" s="223" t="s">
        <v>63</v>
      </c>
      <c r="E81" s="224">
        <v>1</v>
      </c>
      <c r="F81" s="225">
        <v>0</v>
      </c>
      <c r="G81" s="226">
        <f t="shared" si="8"/>
        <v>0</v>
      </c>
      <c r="H81" s="225">
        <v>0</v>
      </c>
      <c r="I81" s="226">
        <f t="shared" si="9"/>
        <v>0</v>
      </c>
      <c r="J81" s="227">
        <f t="shared" si="10"/>
        <v>0</v>
      </c>
      <c r="K81" s="228">
        <f t="shared" si="11"/>
        <v>0</v>
      </c>
      <c r="L81" s="229"/>
    </row>
    <row r="82" spans="1:12" ht="12.75" customHeight="1">
      <c r="A82" s="220" t="s">
        <v>226</v>
      </c>
      <c r="B82" s="221"/>
      <c r="C82" s="222" t="s">
        <v>207</v>
      </c>
      <c r="D82" s="223" t="s">
        <v>63</v>
      </c>
      <c r="E82" s="224">
        <v>4</v>
      </c>
      <c r="F82" s="225">
        <v>0</v>
      </c>
      <c r="G82" s="226">
        <f t="shared" si="8"/>
        <v>0</v>
      </c>
      <c r="H82" s="225">
        <v>0</v>
      </c>
      <c r="I82" s="226">
        <f t="shared" si="9"/>
        <v>0</v>
      </c>
      <c r="J82" s="227">
        <f t="shared" si="10"/>
        <v>0</v>
      </c>
      <c r="K82" s="228">
        <f t="shared" si="11"/>
        <v>0</v>
      </c>
      <c r="L82" s="229"/>
    </row>
    <row r="83" spans="1:12" ht="25.5" customHeight="1">
      <c r="A83" s="220" t="s">
        <v>227</v>
      </c>
      <c r="B83" s="221"/>
      <c r="C83" s="222" t="s">
        <v>163</v>
      </c>
      <c r="D83" s="223" t="s">
        <v>63</v>
      </c>
      <c r="E83" s="224">
        <v>2</v>
      </c>
      <c r="F83" s="225">
        <v>0</v>
      </c>
      <c r="G83" s="226">
        <f t="shared" si="8"/>
        <v>0</v>
      </c>
      <c r="H83" s="225">
        <v>0</v>
      </c>
      <c r="I83" s="226">
        <f t="shared" si="9"/>
        <v>0</v>
      </c>
      <c r="J83" s="227">
        <f t="shared" si="10"/>
        <v>0</v>
      </c>
      <c r="K83" s="228">
        <f t="shared" si="11"/>
        <v>0</v>
      </c>
      <c r="L83" s="229"/>
    </row>
    <row r="84" spans="1:12" ht="12.75" customHeight="1">
      <c r="A84" s="220" t="s">
        <v>228</v>
      </c>
      <c r="B84" s="221"/>
      <c r="C84" s="222" t="s">
        <v>140</v>
      </c>
      <c r="D84" s="223" t="s">
        <v>70</v>
      </c>
      <c r="E84" s="224">
        <v>218</v>
      </c>
      <c r="F84" s="225">
        <v>0</v>
      </c>
      <c r="G84" s="226">
        <f t="shared" si="8"/>
        <v>0</v>
      </c>
      <c r="H84" s="225">
        <v>0</v>
      </c>
      <c r="I84" s="226">
        <f t="shared" si="9"/>
        <v>0</v>
      </c>
      <c r="J84" s="227">
        <f t="shared" si="10"/>
        <v>0</v>
      </c>
      <c r="K84" s="228">
        <f t="shared" si="11"/>
        <v>0</v>
      </c>
      <c r="L84" s="229"/>
    </row>
    <row r="85" spans="1:12" ht="12.75" customHeight="1">
      <c r="A85" s="220" t="s">
        <v>229</v>
      </c>
      <c r="B85" s="221"/>
      <c r="C85" s="222" t="s">
        <v>141</v>
      </c>
      <c r="D85" s="223" t="s">
        <v>70</v>
      </c>
      <c r="E85" s="224">
        <v>218</v>
      </c>
      <c r="F85" s="225">
        <v>0</v>
      </c>
      <c r="G85" s="226">
        <f t="shared" si="8"/>
        <v>0</v>
      </c>
      <c r="H85" s="225">
        <v>0</v>
      </c>
      <c r="I85" s="226">
        <f t="shared" si="9"/>
        <v>0</v>
      </c>
      <c r="J85" s="227">
        <f t="shared" si="10"/>
        <v>0</v>
      </c>
      <c r="K85" s="228">
        <f t="shared" si="11"/>
        <v>0</v>
      </c>
      <c r="L85" s="229"/>
    </row>
    <row r="86" spans="1:12" ht="12.75" customHeight="1">
      <c r="A86" s="220" t="s">
        <v>230</v>
      </c>
      <c r="B86" s="221"/>
      <c r="C86" s="222" t="s">
        <v>142</v>
      </c>
      <c r="D86" s="223" t="s">
        <v>71</v>
      </c>
      <c r="E86" s="224">
        <v>0.2</v>
      </c>
      <c r="F86" s="225">
        <v>0</v>
      </c>
      <c r="G86" s="226">
        <f t="shared" si="8"/>
        <v>0</v>
      </c>
      <c r="H86" s="225">
        <v>0</v>
      </c>
      <c r="I86" s="226">
        <f t="shared" si="9"/>
        <v>0</v>
      </c>
      <c r="J86" s="227">
        <f t="shared" si="10"/>
        <v>0</v>
      </c>
      <c r="K86" s="228">
        <f t="shared" si="11"/>
        <v>0</v>
      </c>
      <c r="L86" s="229"/>
    </row>
    <row r="87" spans="1:12" ht="12.75" customHeight="1">
      <c r="A87" s="220" t="s">
        <v>237</v>
      </c>
      <c r="B87" s="221"/>
      <c r="C87" s="222" t="s">
        <v>143</v>
      </c>
      <c r="D87" s="223" t="s">
        <v>71</v>
      </c>
      <c r="E87" s="224">
        <v>0.35</v>
      </c>
      <c r="F87" s="225">
        <v>0</v>
      </c>
      <c r="G87" s="226">
        <f>E87*F87</f>
        <v>0</v>
      </c>
      <c r="H87" s="225">
        <v>0</v>
      </c>
      <c r="I87" s="226">
        <f>E87*H87</f>
        <v>0</v>
      </c>
      <c r="J87" s="232">
        <f>+F87+H87</f>
        <v>0</v>
      </c>
      <c r="K87" s="233">
        <f>+G87+I87</f>
        <v>0</v>
      </c>
      <c r="L87" s="229"/>
    </row>
    <row r="88" spans="1:12" s="262" customFormat="1" ht="12.75" customHeight="1">
      <c r="A88" s="263"/>
      <c r="B88" s="231"/>
      <c r="C88" s="251"/>
      <c r="D88" s="257"/>
      <c r="E88" s="258"/>
      <c r="F88" s="259"/>
      <c r="G88" s="260"/>
      <c r="H88" s="259"/>
      <c r="I88" s="260"/>
      <c r="J88" s="264"/>
      <c r="K88" s="248"/>
      <c r="L88" s="261"/>
    </row>
    <row r="89" spans="1:12" ht="12.75">
      <c r="A89" s="234"/>
      <c r="B89" s="234"/>
      <c r="C89" s="235"/>
      <c r="D89" s="234"/>
      <c r="E89" s="236"/>
      <c r="F89" s="234"/>
      <c r="G89" s="234"/>
      <c r="H89" s="234"/>
      <c r="I89" s="234"/>
      <c r="J89" s="234"/>
      <c r="K89" s="234"/>
      <c r="L89" s="235"/>
    </row>
    <row r="90" spans="1:12" ht="12.75">
      <c r="A90" s="234"/>
      <c r="B90" s="234"/>
      <c r="C90" s="235"/>
      <c r="D90" s="234"/>
      <c r="E90" s="236"/>
      <c r="F90" s="234"/>
      <c r="G90" s="234"/>
      <c r="H90" s="234"/>
      <c r="I90" s="234"/>
      <c r="J90" s="234"/>
      <c r="K90" s="234"/>
      <c r="L90" s="235"/>
    </row>
    <row r="91" spans="1:12" ht="12.75">
      <c r="A91" s="234"/>
      <c r="B91" s="234"/>
      <c r="C91" s="235"/>
      <c r="D91" s="234"/>
      <c r="E91" s="236"/>
      <c r="F91" s="234"/>
      <c r="G91" s="234"/>
      <c r="H91" s="234"/>
      <c r="I91" s="234"/>
      <c r="J91" s="234"/>
      <c r="K91" s="234"/>
      <c r="L91" s="235"/>
    </row>
    <row r="92" spans="1:12" ht="12.75">
      <c r="A92" s="234"/>
      <c r="B92" s="234"/>
      <c r="C92" s="235"/>
      <c r="D92" s="234"/>
      <c r="E92" s="236"/>
      <c r="F92" s="234"/>
      <c r="G92" s="234"/>
      <c r="H92" s="234"/>
      <c r="I92" s="234"/>
      <c r="J92" s="234"/>
      <c r="K92" s="234"/>
      <c r="L92" s="235"/>
    </row>
    <row r="93" spans="1:12" ht="12.75">
      <c r="A93" s="234"/>
      <c r="B93" s="234"/>
      <c r="C93" s="235"/>
      <c r="D93" s="235"/>
      <c r="E93" s="237"/>
      <c r="F93" s="235"/>
      <c r="G93" s="235"/>
      <c r="H93" s="235"/>
      <c r="I93" s="235"/>
      <c r="J93" s="235"/>
      <c r="K93" s="235"/>
      <c r="L93" s="235"/>
    </row>
    <row r="94" spans="1:12" ht="12.75">
      <c r="A94" s="234"/>
      <c r="B94" s="234"/>
      <c r="C94" s="235"/>
      <c r="D94" s="235"/>
      <c r="E94" s="237"/>
      <c r="F94" s="235"/>
      <c r="G94" s="235"/>
      <c r="H94" s="235"/>
      <c r="I94" s="235"/>
      <c r="J94" s="235"/>
      <c r="K94" s="235"/>
      <c r="L94" s="235"/>
    </row>
    <row r="95" spans="1:12" ht="12.75">
      <c r="A95" s="234"/>
      <c r="B95" s="234"/>
      <c r="C95" s="235"/>
      <c r="D95" s="235"/>
      <c r="E95" s="237"/>
      <c r="F95" s="235"/>
      <c r="G95" s="235"/>
      <c r="H95" s="235"/>
      <c r="I95" s="235"/>
      <c r="J95" s="235"/>
      <c r="K95" s="235"/>
      <c r="L95" s="235"/>
    </row>
    <row r="96" spans="1:12" ht="12.75">
      <c r="A96" s="234"/>
      <c r="B96" s="234"/>
      <c r="C96" s="235"/>
      <c r="D96" s="235"/>
      <c r="E96" s="237"/>
      <c r="F96" s="235"/>
      <c r="G96" s="235"/>
      <c r="H96" s="235"/>
      <c r="I96" s="235"/>
      <c r="J96" s="235"/>
      <c r="K96" s="235"/>
      <c r="L96" s="235"/>
    </row>
    <row r="97" spans="1:12" ht="12.75">
      <c r="A97" s="234"/>
      <c r="B97" s="234"/>
      <c r="C97" s="235"/>
      <c r="D97" s="235"/>
      <c r="E97" s="237"/>
      <c r="F97" s="235"/>
      <c r="G97" s="235"/>
      <c r="H97" s="235"/>
      <c r="I97" s="235"/>
      <c r="J97" s="235"/>
      <c r="K97" s="235"/>
      <c r="L97" s="235"/>
    </row>
    <row r="98" spans="1:12" ht="12.75">
      <c r="A98" s="234"/>
      <c r="B98" s="234"/>
      <c r="C98" s="235"/>
      <c r="D98" s="235"/>
      <c r="E98" s="237"/>
      <c r="F98" s="235"/>
      <c r="G98" s="235"/>
      <c r="H98" s="235"/>
      <c r="I98" s="235"/>
      <c r="J98" s="235"/>
      <c r="K98" s="235"/>
      <c r="L98" s="235"/>
    </row>
    <row r="99" spans="1:5" ht="12.75">
      <c r="A99" s="238"/>
      <c r="B99" s="238"/>
      <c r="E99" s="230"/>
    </row>
    <row r="100" ht="12.75">
      <c r="E100" s="230"/>
    </row>
    <row r="101" ht="12.75">
      <c r="E101" s="230"/>
    </row>
    <row r="102" ht="12.75">
      <c r="E102" s="230"/>
    </row>
    <row r="103" ht="12.75">
      <c r="E103" s="230"/>
    </row>
    <row r="104" ht="12.75">
      <c r="E104" s="230"/>
    </row>
    <row r="105" ht="12.75">
      <c r="E105" s="230"/>
    </row>
    <row r="106" ht="12.75">
      <c r="E106" s="230"/>
    </row>
    <row r="107" ht="12.75">
      <c r="E107" s="230"/>
    </row>
    <row r="108" ht="12.75">
      <c r="E108" s="230"/>
    </row>
    <row r="109" ht="12.75">
      <c r="E109" s="230"/>
    </row>
    <row r="110" ht="12.75">
      <c r="E110" s="230"/>
    </row>
    <row r="111" ht="12.75">
      <c r="E111" s="230"/>
    </row>
    <row r="112" ht="12.75">
      <c r="E112" s="230"/>
    </row>
    <row r="113" ht="12.75">
      <c r="E113" s="230"/>
    </row>
    <row r="114" ht="12.75">
      <c r="E114" s="230"/>
    </row>
    <row r="115" ht="12.75">
      <c r="E115" s="230"/>
    </row>
    <row r="116" ht="12.75">
      <c r="E116" s="230"/>
    </row>
    <row r="117" ht="12.75">
      <c r="E117" s="230"/>
    </row>
    <row r="118" ht="12.75">
      <c r="E118" s="230"/>
    </row>
    <row r="119" ht="12.75">
      <c r="E119" s="230"/>
    </row>
    <row r="120" ht="12.75">
      <c r="E120" s="230"/>
    </row>
  </sheetData>
  <sheetProtection/>
  <mergeCells count="8">
    <mergeCell ref="A4:L4"/>
    <mergeCell ref="A5:L5"/>
    <mergeCell ref="C17:L17"/>
    <mergeCell ref="J15:L15"/>
    <mergeCell ref="F15:I15"/>
    <mergeCell ref="C11:K11"/>
    <mergeCell ref="C12:K12"/>
    <mergeCell ref="C13:K13"/>
  </mergeCells>
  <printOptions/>
  <pageMargins left="0.787401575" right="0.787401575" top="0.984251969" bottom="0.984251969" header="0.4921259845" footer="0.492125984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Viesner Čeněk</cp:lastModifiedBy>
  <cp:lastPrinted>2018-02-19T11:22:17Z</cp:lastPrinted>
  <dcterms:created xsi:type="dcterms:W3CDTF">2012-07-21T04:08:39Z</dcterms:created>
  <dcterms:modified xsi:type="dcterms:W3CDTF">2018-02-22T07:35:45Z</dcterms:modified>
  <cp:category/>
  <cp:version/>
  <cp:contentType/>
  <cp:contentStatus/>
</cp:coreProperties>
</file>