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<sst xmlns="http://schemas.openxmlformats.org/spreadsheetml/2006/main" count="336" uniqueCount="177">
  <si>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</si>
  <si>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</si>
  <si>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</si>
  <si>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</si>
  <si>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</si>
  <si>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</si>
  <si>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</si>
  <si>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</si>
  <si>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</si>
  <si>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</si>
  <si>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</si>
  <si>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</si>
  <si>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</si>
  <si>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</si>
  <si>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</si>
  <si>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</si>
  <si>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</si>
  <si>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</si>
  <si>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</si>
  <si>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</si>
  <si>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</si>
  <si>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</si>
  <si>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Poznámka:</t>
  </si>
  <si>
    <t>Objekt</t>
  </si>
  <si>
    <t>Kód</t>
  </si>
  <si>
    <t>776</t>
  </si>
  <si>
    <t>776101121R00</t>
  </si>
  <si>
    <t>776101115R00</t>
  </si>
  <si>
    <t>776572100RV1</t>
  </si>
  <si>
    <t>69741082.A</t>
  </si>
  <si>
    <t>95</t>
  </si>
  <si>
    <t>R- 952901111</t>
  </si>
  <si>
    <t>96</t>
  </si>
  <si>
    <t>776551830RT2</t>
  </si>
  <si>
    <t>965048115R00</t>
  </si>
  <si>
    <t>H99</t>
  </si>
  <si>
    <t>999281111R00</t>
  </si>
  <si>
    <t>S</t>
  </si>
  <si>
    <t>979011111R00</t>
  </si>
  <si>
    <t>979011121R00</t>
  </si>
  <si>
    <t>979082111R00</t>
  </si>
  <si>
    <t>979086112R00</t>
  </si>
  <si>
    <t>979091121R00</t>
  </si>
  <si>
    <t>979081111R00</t>
  </si>
  <si>
    <t>979990001R00</t>
  </si>
  <si>
    <t>Zotavovna VS ČR Pracov, zpracování projektové přípravy + PENB + PBŘ, koberce</t>
  </si>
  <si>
    <t>rozpočet výměny koberců</t>
  </si>
  <si>
    <t>Radimovice u Želče čp. 118, okres Tábor</t>
  </si>
  <si>
    <t>Zkrácený popis</t>
  </si>
  <si>
    <t>Rozměry</t>
  </si>
  <si>
    <t>Podlahy povlakové</t>
  </si>
  <si>
    <t>Provedení penetrace podkladu podlah vč dodání penetrace</t>
  </si>
  <si>
    <t>1954,60*1</t>
  </si>
  <si>
    <t>Vyrovnání podkladů samonivelační hmotou vč, dodání</t>
  </si>
  <si>
    <t>Položka je určena pro vyrovnání podlahy před kladením nebo lepením povlakových podlah. Položka obsahuje :  - zametení podkladu, - případné rozmíchání suché směsi s vodou, - lití na podklad, popřípadě rozetření hladkou stěrkou.</t>
  </si>
  <si>
    <t>Lepení povlakových podlah z pásů textilních vč. lepení podlahových kobercových pásků(náhrada za podlah lišty): zátěžového koberce</t>
  </si>
  <si>
    <t>1954,60*1   vč. dodání lepidla</t>
  </si>
  <si>
    <t xml:space="preserve"> koberec zátěžový ,stupeň nehořlavosti Bfl S1,třída zátěže 33,materiál vlasu 100% PA, váha vlasu min.550g/m2, celková váha min. 1620 g/m2, - dodání</t>
  </si>
  <si>
    <t>1954,60*1,13   +13% prostřihu jako ztratné a pro použití kobercového pásku v.40-60 mm místo podlah. lišt</t>
  </si>
  <si>
    <t>Různé dokončovací konstrukce a práce na pozemních stavbách</t>
  </si>
  <si>
    <t>Vyčištění budov o výšce podlaží do 4 m - podlah (položených koberců) před předáním stavby</t>
  </si>
  <si>
    <t>V rozpočtu je použito R-položek všude tam, kde databáze rozpočtového programu neodpovídá přesné citaci potřebné práce (mzdy) a osazovaného materiálu (dodávky).</t>
  </si>
  <si>
    <t>Bourání konstrukcí</t>
  </si>
  <si>
    <t>Sejmutí povlaků podlah - koberců</t>
  </si>
  <si>
    <t>Dočištění povrchu po vybourání podlah,starý tmel do 15% plochy.   Jednotková cena určuje dané procento očištění plochy.</t>
  </si>
  <si>
    <t>Položka se používá pro dočištění povrchu od tmele (tl. 3-5 mm) po sejmutí koberce. V položce není kalkulována manipulace se sutí, která se oceňuje samostatně položkami souboru 979.</t>
  </si>
  <si>
    <t>Ostatní přesuny hmot</t>
  </si>
  <si>
    <t>Přesun hmot pro opravy a údržbu do výšky 25 m</t>
  </si>
  <si>
    <t>5,53+0,078</t>
  </si>
  <si>
    <t>Přesuny sutí</t>
  </si>
  <si>
    <t>Svislá doprava suti a vybour. hmot za 2.NP a 1.PP</t>
  </si>
  <si>
    <t>2,0523*1</t>
  </si>
  <si>
    <t>Příplatek za každé další podlaží x 2</t>
  </si>
  <si>
    <t>Vnitrostaveništní doprava suti do 10 m</t>
  </si>
  <si>
    <t>Nakládání nebo překládání suti a vybouraných hmot</t>
  </si>
  <si>
    <t>Vodorovné přemíst. vybouraných hmot za další 1 km x 18 (Pracov - Klenovice cca 19,4 km)</t>
  </si>
  <si>
    <t>Odvoz suti a vybour. hmot na skládku do 1 km</t>
  </si>
  <si>
    <t>Poplatek za skládku stavební suti v Klenovicích: koberce, lišty</t>
  </si>
  <si>
    <t>Doba výstavby:</t>
  </si>
  <si>
    <t>Začátek výstavby:</t>
  </si>
  <si>
    <t>Konec výstavby:</t>
  </si>
  <si>
    <t>Zpracováno dne:</t>
  </si>
  <si>
    <t>M.j.</t>
  </si>
  <si>
    <t>m2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</si>
  <si>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</si>
  <si>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</si>
  <si>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</si>
  <si>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</si>
  <si>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</si>
  <si>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</si>
  <si>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</si>
  <si>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</si>
  <si>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</si>
  <si>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</si>
  <si>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</si>
  <si>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</si>
  <si>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Zotavovna VS ČR Pracov</t>
  </si>
  <si>
    <t>Ing.arch.Jirovský, Ph,D. Tábor</t>
  </si>
  <si>
    <t>Miroslav Vorel,DIS, M.A.A.T.</t>
  </si>
  <si>
    <t>Martina Kraftová, Tábor</t>
  </si>
  <si>
    <t>Celkem</t>
  </si>
  <si>
    <t>Hmotnost (t)</t>
  </si>
  <si>
    <t>Cenová</t>
  </si>
  <si>
    <t>soustava</t>
  </si>
  <si>
    <t>RTS II / 2014</t>
  </si>
  <si>
    <t>RTS I / 2013</t>
  </si>
  <si>
    <t>0</t>
  </si>
  <si>
    <t>Přesuny</t>
  </si>
  <si>
    <t>Typ skupiny</t>
  </si>
  <si>
    <t>PS</t>
  </si>
  <si>
    <t>HS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</si>
  <si>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</si>
  <si>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</si>
  <si>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</si>
  <si>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</si>
  <si>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</si>
  <si>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</si>
  <si>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</si>
  <si>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</si>
  <si>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776_</t>
  </si>
  <si>
    <t>95_</t>
  </si>
  <si>
    <t>96_</t>
  </si>
  <si>
    <t>H99_</t>
  </si>
  <si>
    <t>S_</t>
  </si>
  <si>
    <t>77_</t>
  </si>
  <si>
    <t>9_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</si>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</sst>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10"/>
      <color indexed="60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2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9" fontId="10" fillId="2" borderId="20" xfId="0" applyNumberFormat="1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12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49" fontId="12" fillId="0" borderId="20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1" fillId="2" borderId="29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2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Border="1" applyAlignment="1" applyProtection="1">
      <alignment horizontal="righ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2" borderId="0" xfId="0" applyNumberFormat="1" applyFont="1" applyFill="1" applyBorder="1" applyAlignment="1" applyProtection="1">
      <alignment horizontal="left" vertical="center" wrapText="1"/>
      <protection/>
    </xf>
    <xf numFmtId="49" fontId="3" fillId="2" borderId="0" xfId="0" applyNumberFormat="1" applyFont="1" applyFill="1" applyBorder="1" applyAlignment="1" applyProtection="1">
      <alignment horizontal="left" vertical="center" wrapText="1"/>
      <protection/>
    </xf>
    <xf numFmtId="4" fontId="3" fillId="2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4" fontId="8" fillId="0" borderId="4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left" vertical="center"/>
      <protection/>
    </xf>
    <xf numFmtId="49" fontId="11" fillId="2" borderId="28" xfId="0" applyNumberFormat="1" applyFont="1" applyFill="1" applyBorder="1" applyAlignment="1" applyProtection="1">
      <alignment horizontal="left" vertical="center"/>
      <protection/>
    </xf>
    <xf numFmtId="0" fontId="11" fillId="2" borderId="34" xfId="0" applyNumberFormat="1" applyFont="1" applyFill="1" applyBorder="1" applyAlignment="1" applyProtection="1">
      <alignment horizontal="left" vertical="center"/>
      <protection/>
    </xf>
    <xf numFmtId="49" fontId="12" fillId="0" borderId="35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 wrapText="1"/>
      <protection/>
    </xf>
    <xf numFmtId="49" fontId="3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3"/>
      <c r="B1" s="5"/>
      <c r="C1" s="107" t="s">
        <v>148</v>
      </c>
      <c r="D1" s="108"/>
      <c r="E1" s="108"/>
      <c r="F1" s="108"/>
      <c r="G1" s="108"/>
      <c r="H1" s="108"/>
      <c r="I1" s="108"/>
    </row>
    <row r="2" spans="1:10" ht="12.75">
      <c r="A2" s="109" t="s">
        <v>1</v>
      </c>
      <c r="B2" s="110"/>
      <c r="C2" s="111" t="s">
        <v>45</v>
      </c>
      <c r="D2" s="112"/>
      <c r="E2" s="114" t="s">
        <v>91</v>
      </c>
      <c r="F2" s="114" t="s">
        <v>96</v>
      </c>
      <c r="G2" s="110"/>
      <c r="H2" s="114" t="s">
        <v>173</v>
      </c>
      <c r="I2" s="115"/>
      <c r="J2" s="23"/>
    </row>
    <row r="3" spans="1:10" ht="25.5" customHeight="1">
      <c r="A3" s="105"/>
      <c r="B3" s="78"/>
      <c r="C3" s="113"/>
      <c r="D3" s="113"/>
      <c r="E3" s="78"/>
      <c r="F3" s="78"/>
      <c r="G3" s="78"/>
      <c r="H3" s="78"/>
      <c r="I3" s="99"/>
      <c r="J3" s="23"/>
    </row>
    <row r="4" spans="1:10" ht="12.75">
      <c r="A4" s="100" t="s">
        <v>2</v>
      </c>
      <c r="B4" s="78"/>
      <c r="C4" s="77" t="s">
        <v>46</v>
      </c>
      <c r="D4" s="78"/>
      <c r="E4" s="77" t="s">
        <v>92</v>
      </c>
      <c r="F4" s="77" t="s">
        <v>97</v>
      </c>
      <c r="G4" s="78"/>
      <c r="H4" s="77" t="s">
        <v>173</v>
      </c>
      <c r="I4" s="98"/>
      <c r="J4" s="23"/>
    </row>
    <row r="5" spans="1:10" ht="12.75">
      <c r="A5" s="105"/>
      <c r="B5" s="78"/>
      <c r="C5" s="78"/>
      <c r="D5" s="78"/>
      <c r="E5" s="78"/>
      <c r="F5" s="78"/>
      <c r="G5" s="78"/>
      <c r="H5" s="78"/>
      <c r="I5" s="99"/>
      <c r="J5" s="23"/>
    </row>
    <row r="6" spans="1:10" ht="12.75">
      <c r="A6" s="100" t="s">
        <v>3</v>
      </c>
      <c r="B6" s="78"/>
      <c r="C6" s="77" t="s">
        <v>47</v>
      </c>
      <c r="D6" s="78"/>
      <c r="E6" s="77" t="s">
        <v>93</v>
      </c>
      <c r="F6" s="77" t="s">
        <v>98</v>
      </c>
      <c r="G6" s="78"/>
      <c r="H6" s="77" t="s">
        <v>173</v>
      </c>
      <c r="I6" s="98"/>
      <c r="J6" s="23"/>
    </row>
    <row r="7" spans="1:10" ht="12.75">
      <c r="A7" s="105"/>
      <c r="B7" s="78"/>
      <c r="C7" s="78"/>
      <c r="D7" s="78"/>
      <c r="E7" s="78"/>
      <c r="F7" s="78"/>
      <c r="G7" s="78"/>
      <c r="H7" s="78"/>
      <c r="I7" s="99"/>
      <c r="J7" s="23"/>
    </row>
    <row r="8" spans="1:10" ht="12.75">
      <c r="A8" s="100" t="s">
        <v>79</v>
      </c>
      <c r="B8" s="78"/>
      <c r="C8" s="106">
        <v>43160</v>
      </c>
      <c r="D8" s="78"/>
      <c r="E8" s="77" t="s">
        <v>80</v>
      </c>
      <c r="F8" s="78"/>
      <c r="G8" s="78"/>
      <c r="H8" s="97" t="s">
        <v>174</v>
      </c>
      <c r="I8" s="98" t="s">
        <v>21</v>
      </c>
      <c r="J8" s="23"/>
    </row>
    <row r="9" spans="1:10" ht="12.75">
      <c r="A9" s="105"/>
      <c r="B9" s="78"/>
      <c r="C9" s="78"/>
      <c r="D9" s="78"/>
      <c r="E9" s="78"/>
      <c r="F9" s="78"/>
      <c r="G9" s="78"/>
      <c r="H9" s="78"/>
      <c r="I9" s="99"/>
      <c r="J9" s="23"/>
    </row>
    <row r="10" spans="1:10" ht="12.75">
      <c r="A10" s="100" t="s">
        <v>4</v>
      </c>
      <c r="B10" s="78"/>
      <c r="C10" s="77">
        <v>8038119</v>
      </c>
      <c r="D10" s="78"/>
      <c r="E10" s="77" t="s">
        <v>94</v>
      </c>
      <c r="F10" s="77" t="s">
        <v>99</v>
      </c>
      <c r="G10" s="78"/>
      <c r="H10" s="97" t="s">
        <v>175</v>
      </c>
      <c r="I10" s="103">
        <v>43130</v>
      </c>
      <c r="J10" s="23"/>
    </row>
    <row r="11" spans="1:10" ht="12.75">
      <c r="A11" s="101"/>
      <c r="B11" s="102"/>
      <c r="C11" s="102"/>
      <c r="D11" s="102"/>
      <c r="E11" s="102"/>
      <c r="F11" s="102"/>
      <c r="G11" s="102"/>
      <c r="H11" s="102"/>
      <c r="I11" s="104"/>
      <c r="J11" s="23"/>
    </row>
    <row r="12" spans="1:9" ht="23.25" customHeight="1">
      <c r="A12" s="93" t="s">
        <v>133</v>
      </c>
      <c r="B12" s="94"/>
      <c r="C12" s="94"/>
      <c r="D12" s="94"/>
      <c r="E12" s="94"/>
      <c r="F12" s="94"/>
      <c r="G12" s="94"/>
      <c r="H12" s="94"/>
      <c r="I12" s="94"/>
    </row>
    <row r="13" spans="1:10" ht="26.25" customHeight="1">
      <c r="A13" s="38" t="s">
        <v>134</v>
      </c>
      <c r="B13" s="95" t="s">
        <v>146</v>
      </c>
      <c r="C13" s="96"/>
      <c r="D13" s="38" t="s">
        <v>149</v>
      </c>
      <c r="E13" s="95" t="s">
        <v>158</v>
      </c>
      <c r="F13" s="96"/>
      <c r="G13" s="38" t="s">
        <v>159</v>
      </c>
      <c r="H13" s="95" t="s">
        <v>176</v>
      </c>
      <c r="I13" s="96"/>
      <c r="J13" s="23"/>
    </row>
    <row r="14" spans="1:10" ht="15" customHeight="1">
      <c r="A14" s="39" t="s">
        <v>135</v>
      </c>
      <c r="B14" s="43" t="s">
        <v>147</v>
      </c>
      <c r="C14" s="46">
        <f>SUM('Stavební rozpočet'!R12:R49)</f>
        <v>0</v>
      </c>
      <c r="D14" s="91" t="s">
        <v>150</v>
      </c>
      <c r="E14" s="92"/>
      <c r="F14" s="46">
        <v>0</v>
      </c>
      <c r="G14" s="91" t="s">
        <v>160</v>
      </c>
      <c r="H14" s="92"/>
      <c r="I14" s="46">
        <v>0</v>
      </c>
      <c r="J14" s="23"/>
    </row>
    <row r="15" spans="1:10" ht="15" customHeight="1">
      <c r="A15" s="40"/>
      <c r="B15" s="43" t="s">
        <v>95</v>
      </c>
      <c r="C15" s="46">
        <f>SUM('Stavební rozpočet'!S12:S49)</f>
        <v>0</v>
      </c>
      <c r="D15" s="91" t="s">
        <v>151</v>
      </c>
      <c r="E15" s="92"/>
      <c r="F15" s="46">
        <v>0</v>
      </c>
      <c r="G15" s="91" t="s">
        <v>161</v>
      </c>
      <c r="H15" s="92"/>
      <c r="I15" s="46">
        <v>0</v>
      </c>
      <c r="J15" s="23"/>
    </row>
    <row r="16" spans="1:10" ht="15" customHeight="1">
      <c r="A16" s="39" t="s">
        <v>136</v>
      </c>
      <c r="B16" s="43" t="s">
        <v>147</v>
      </c>
      <c r="C16" s="46">
        <f>SUM('Stavební rozpočet'!T12:T49)</f>
        <v>0</v>
      </c>
      <c r="D16" s="91" t="s">
        <v>152</v>
      </c>
      <c r="E16" s="92"/>
      <c r="F16" s="46">
        <v>0</v>
      </c>
      <c r="G16" s="91" t="s">
        <v>162</v>
      </c>
      <c r="H16" s="92"/>
      <c r="I16" s="46">
        <v>0</v>
      </c>
      <c r="J16" s="23"/>
    </row>
    <row r="17" spans="1:10" ht="15" customHeight="1">
      <c r="A17" s="40"/>
      <c r="B17" s="43" t="s">
        <v>95</v>
      </c>
      <c r="C17" s="46">
        <f>SUM('Stavební rozpočet'!U12:U49)</f>
        <v>0</v>
      </c>
      <c r="D17" s="91"/>
      <c r="E17" s="92"/>
      <c r="F17" s="47"/>
      <c r="G17" s="91" t="s">
        <v>163</v>
      </c>
      <c r="H17" s="92"/>
      <c r="I17" s="46">
        <v>0</v>
      </c>
      <c r="J17" s="23"/>
    </row>
    <row r="18" spans="1:10" ht="15" customHeight="1">
      <c r="A18" s="39" t="s">
        <v>137</v>
      </c>
      <c r="B18" s="43" t="s">
        <v>147</v>
      </c>
      <c r="C18" s="46">
        <f>SUM('Stavební rozpočet'!V12:V49)</f>
        <v>0</v>
      </c>
      <c r="D18" s="91"/>
      <c r="E18" s="92"/>
      <c r="F18" s="47"/>
      <c r="G18" s="91" t="s">
        <v>164</v>
      </c>
      <c r="H18" s="92"/>
      <c r="I18" s="46">
        <v>0</v>
      </c>
      <c r="J18" s="23"/>
    </row>
    <row r="19" spans="1:10" ht="15" customHeight="1">
      <c r="A19" s="40"/>
      <c r="B19" s="43" t="s">
        <v>95</v>
      </c>
      <c r="C19" s="46">
        <f>SUM('Stavební rozpočet'!W12:W49)</f>
        <v>0</v>
      </c>
      <c r="D19" s="91"/>
      <c r="E19" s="92"/>
      <c r="F19" s="47"/>
      <c r="G19" s="91" t="s">
        <v>165</v>
      </c>
      <c r="H19" s="92"/>
      <c r="I19" s="46">
        <v>0</v>
      </c>
      <c r="J19" s="23"/>
    </row>
    <row r="20" spans="1:10" ht="15" customHeight="1">
      <c r="A20" s="89" t="s">
        <v>138</v>
      </c>
      <c r="B20" s="90"/>
      <c r="C20" s="46">
        <f>SUM('Stavební rozpočet'!X12:X49)</f>
        <v>0</v>
      </c>
      <c r="D20" s="91"/>
      <c r="E20" s="92"/>
      <c r="F20" s="47"/>
      <c r="G20" s="91"/>
      <c r="H20" s="92"/>
      <c r="I20" s="47"/>
      <c r="J20" s="23"/>
    </row>
    <row r="21" spans="1:10" ht="15" customHeight="1">
      <c r="A21" s="89" t="s">
        <v>139</v>
      </c>
      <c r="B21" s="90"/>
      <c r="C21" s="46">
        <f>SUM('Stavební rozpočet'!P12:P49)</f>
        <v>0</v>
      </c>
      <c r="D21" s="91"/>
      <c r="E21" s="92"/>
      <c r="F21" s="47"/>
      <c r="G21" s="91"/>
      <c r="H21" s="92"/>
      <c r="I21" s="47"/>
      <c r="J21" s="23"/>
    </row>
    <row r="22" spans="1:10" ht="16.5" customHeight="1">
      <c r="A22" s="89" t="s">
        <v>140</v>
      </c>
      <c r="B22" s="90"/>
      <c r="C22" s="46">
        <f>SUM(C14:C21)</f>
        <v>0</v>
      </c>
      <c r="D22" s="89" t="s">
        <v>153</v>
      </c>
      <c r="E22" s="90"/>
      <c r="F22" s="46">
        <f>SUM(F14:F21)</f>
        <v>0</v>
      </c>
      <c r="G22" s="89" t="s">
        <v>166</v>
      </c>
      <c r="H22" s="90"/>
      <c r="I22" s="46">
        <f>SUM(I14:I21)</f>
        <v>0</v>
      </c>
      <c r="J22" s="23"/>
    </row>
    <row r="23" spans="1:10" ht="15" customHeight="1">
      <c r="A23" s="6"/>
      <c r="B23" s="6"/>
      <c r="C23" s="44"/>
      <c r="D23" s="89" t="s">
        <v>154</v>
      </c>
      <c r="E23" s="90"/>
      <c r="F23" s="48">
        <v>0</v>
      </c>
      <c r="G23" s="89" t="s">
        <v>167</v>
      </c>
      <c r="H23" s="90"/>
      <c r="I23" s="46">
        <v>0</v>
      </c>
      <c r="J23" s="23"/>
    </row>
    <row r="24" spans="4:9" ht="15" customHeight="1">
      <c r="D24" s="6"/>
      <c r="E24" s="6"/>
      <c r="F24" s="49"/>
      <c r="G24" s="89" t="s">
        <v>168</v>
      </c>
      <c r="H24" s="90"/>
      <c r="I24" s="51"/>
    </row>
    <row r="25" spans="6:10" ht="15" customHeight="1">
      <c r="F25" s="50"/>
      <c r="G25" s="89" t="s">
        <v>169</v>
      </c>
      <c r="H25" s="90"/>
      <c r="I25" s="46">
        <v>0</v>
      </c>
      <c r="J25" s="23"/>
    </row>
    <row r="26" spans="1:9" ht="12.75">
      <c r="A26" s="5"/>
      <c r="B26" s="5"/>
      <c r="C26" s="5"/>
      <c r="G26" s="6"/>
      <c r="H26" s="6"/>
      <c r="I26" s="6"/>
    </row>
    <row r="27" spans="1:9" ht="15" customHeight="1">
      <c r="A27" s="85" t="s">
        <v>141</v>
      </c>
      <c r="B27" s="86"/>
      <c r="C27" s="52">
        <f>SUM('Stavební rozpočet'!Z12:Z49)</f>
        <v>0</v>
      </c>
      <c r="D27" s="45"/>
      <c r="E27" s="5"/>
      <c r="F27" s="5"/>
      <c r="G27" s="5"/>
      <c r="H27" s="5"/>
      <c r="I27" s="5"/>
    </row>
    <row r="28" spans="1:10" ht="15" customHeight="1">
      <c r="A28" s="85" t="s">
        <v>142</v>
      </c>
      <c r="B28" s="86"/>
      <c r="C28" s="52">
        <f>SUM('Stavební rozpočet'!AA12:AA49)</f>
        <v>0</v>
      </c>
      <c r="D28" s="85" t="s">
        <v>155</v>
      </c>
      <c r="E28" s="86"/>
      <c r="F28" s="52">
        <f>ROUND(C28*(15/100),2)</f>
        <v>0</v>
      </c>
      <c r="G28" s="85" t="s">
        <v>170</v>
      </c>
      <c r="H28" s="86"/>
      <c r="I28" s="52">
        <f>SUM(C27:C29)</f>
        <v>0</v>
      </c>
      <c r="J28" s="23"/>
    </row>
    <row r="29" spans="1:10" ht="15" customHeight="1">
      <c r="A29" s="85" t="s">
        <v>143</v>
      </c>
      <c r="B29" s="86"/>
      <c r="C29" s="52">
        <f>SUM('Stavební rozpočet'!AB12:AB49)+(F22+I22+F23+I23+I24+I25)</f>
        <v>0</v>
      </c>
      <c r="D29" s="85" t="s">
        <v>156</v>
      </c>
      <c r="E29" s="86"/>
      <c r="F29" s="52">
        <f>ROUND(C29*(21/100),2)</f>
        <v>0</v>
      </c>
      <c r="G29" s="85" t="s">
        <v>171</v>
      </c>
      <c r="H29" s="86"/>
      <c r="I29" s="52">
        <f>SUM(F28:F29)+I28</f>
        <v>0</v>
      </c>
      <c r="J29" s="23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10" ht="14.25" customHeight="1">
      <c r="A31" s="87" t="s">
        <v>144</v>
      </c>
      <c r="B31" s="54"/>
      <c r="C31" s="88"/>
      <c r="D31" s="87" t="s">
        <v>157</v>
      </c>
      <c r="E31" s="54"/>
      <c r="F31" s="88"/>
      <c r="G31" s="87" t="s">
        <v>172</v>
      </c>
      <c r="H31" s="54"/>
      <c r="I31" s="88"/>
      <c r="J31" s="24"/>
    </row>
    <row r="32" spans="1:10" ht="14.25" customHeight="1">
      <c r="A32" s="79"/>
      <c r="B32" s="80"/>
      <c r="C32" s="81"/>
      <c r="D32" s="79"/>
      <c r="E32" s="80"/>
      <c r="F32" s="81"/>
      <c r="G32" s="79"/>
      <c r="H32" s="80"/>
      <c r="I32" s="81"/>
      <c r="J32" s="24"/>
    </row>
    <row r="33" spans="1:10" ht="14.25" customHeight="1">
      <c r="A33" s="79"/>
      <c r="B33" s="80"/>
      <c r="C33" s="81"/>
      <c r="D33" s="79"/>
      <c r="E33" s="80"/>
      <c r="F33" s="81"/>
      <c r="G33" s="79"/>
      <c r="H33" s="80"/>
      <c r="I33" s="81"/>
      <c r="J33" s="24"/>
    </row>
    <row r="34" spans="1:10" ht="14.25" customHeight="1">
      <c r="A34" s="79"/>
      <c r="B34" s="80"/>
      <c r="C34" s="81"/>
      <c r="D34" s="79"/>
      <c r="E34" s="80"/>
      <c r="F34" s="81"/>
      <c r="G34" s="79"/>
      <c r="H34" s="80"/>
      <c r="I34" s="81"/>
      <c r="J34" s="24"/>
    </row>
    <row r="35" spans="1:10" ht="14.25" customHeight="1">
      <c r="A35" s="82" t="s">
        <v>145</v>
      </c>
      <c r="B35" s="83"/>
      <c r="C35" s="84"/>
      <c r="D35" s="82" t="s">
        <v>145</v>
      </c>
      <c r="E35" s="83"/>
      <c r="F35" s="84"/>
      <c r="G35" s="82" t="s">
        <v>145</v>
      </c>
      <c r="H35" s="83"/>
      <c r="I35" s="84"/>
      <c r="J35" s="24"/>
    </row>
    <row r="36" spans="1:9" ht="11.25" customHeight="1">
      <c r="A36" s="42" t="s">
        <v>22</v>
      </c>
      <c r="B36" s="34"/>
      <c r="C36" s="34"/>
      <c r="D36" s="34"/>
      <c r="E36" s="34"/>
      <c r="F36" s="34"/>
      <c r="G36" s="34"/>
      <c r="H36" s="34"/>
      <c r="I36" s="34"/>
    </row>
    <row r="37" spans="1:9" ht="409.5" customHeight="1" hidden="1">
      <c r="A37" s="77"/>
      <c r="B37" s="78"/>
      <c r="C37" s="78"/>
      <c r="D37" s="78"/>
      <c r="E37" s="78"/>
      <c r="F37" s="78"/>
      <c r="G37" s="78"/>
      <c r="H37" s="78"/>
      <c r="I37" s="78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A6:B7"/>
    <mergeCell ref="C6:D7"/>
    <mergeCell ref="E6:E7"/>
    <mergeCell ref="F6:G7"/>
    <mergeCell ref="E8:E9"/>
    <mergeCell ref="F8:G9"/>
    <mergeCell ref="H4:H5"/>
    <mergeCell ref="I4:I5"/>
    <mergeCell ref="H6:H7"/>
    <mergeCell ref="I6:I7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19" t="s">
        <v>127</v>
      </c>
      <c r="B1" s="120"/>
      <c r="C1" s="120"/>
      <c r="D1" s="120"/>
      <c r="E1" s="120"/>
      <c r="F1" s="120"/>
      <c r="G1" s="120"/>
    </row>
    <row r="2" spans="1:8" ht="12.75">
      <c r="A2" s="109" t="s">
        <v>1</v>
      </c>
      <c r="B2" s="111" t="s">
        <v>45</v>
      </c>
      <c r="C2" s="112"/>
      <c r="D2" s="114" t="s">
        <v>91</v>
      </c>
      <c r="E2" s="114" t="s">
        <v>96</v>
      </c>
      <c r="F2" s="110"/>
      <c r="G2" s="121"/>
      <c r="H2" s="23"/>
    </row>
    <row r="3" spans="1:8" ht="12.75">
      <c r="A3" s="105"/>
      <c r="B3" s="113"/>
      <c r="C3" s="113"/>
      <c r="D3" s="78"/>
      <c r="E3" s="78"/>
      <c r="F3" s="78"/>
      <c r="G3" s="99"/>
      <c r="H3" s="23"/>
    </row>
    <row r="4" spans="1:8" ht="12.75">
      <c r="A4" s="100" t="s">
        <v>2</v>
      </c>
      <c r="B4" s="77" t="s">
        <v>46</v>
      </c>
      <c r="C4" s="78"/>
      <c r="D4" s="77" t="s">
        <v>92</v>
      </c>
      <c r="E4" s="77" t="s">
        <v>97</v>
      </c>
      <c r="F4" s="78"/>
      <c r="G4" s="99"/>
      <c r="H4" s="23"/>
    </row>
    <row r="5" spans="1:8" ht="12.75">
      <c r="A5" s="105"/>
      <c r="B5" s="78"/>
      <c r="C5" s="78"/>
      <c r="D5" s="78"/>
      <c r="E5" s="78"/>
      <c r="F5" s="78"/>
      <c r="G5" s="99"/>
      <c r="H5" s="23"/>
    </row>
    <row r="6" spans="1:8" ht="12.75">
      <c r="A6" s="100" t="s">
        <v>3</v>
      </c>
      <c r="B6" s="77" t="s">
        <v>47</v>
      </c>
      <c r="C6" s="78"/>
      <c r="D6" s="77" t="s">
        <v>93</v>
      </c>
      <c r="E6" s="77" t="s">
        <v>98</v>
      </c>
      <c r="F6" s="78"/>
      <c r="G6" s="99"/>
      <c r="H6" s="23"/>
    </row>
    <row r="7" spans="1:8" ht="12.75">
      <c r="A7" s="105"/>
      <c r="B7" s="78"/>
      <c r="C7" s="78"/>
      <c r="D7" s="78"/>
      <c r="E7" s="78"/>
      <c r="F7" s="78"/>
      <c r="G7" s="99"/>
      <c r="H7" s="23"/>
    </row>
    <row r="8" spans="1:8" ht="12.75">
      <c r="A8" s="100" t="s">
        <v>94</v>
      </c>
      <c r="B8" s="77" t="s">
        <v>99</v>
      </c>
      <c r="C8" s="78"/>
      <c r="D8" s="97" t="s">
        <v>81</v>
      </c>
      <c r="E8" s="106">
        <v>43130</v>
      </c>
      <c r="F8" s="78"/>
      <c r="G8" s="99"/>
      <c r="H8" s="23"/>
    </row>
    <row r="9" spans="1:8" ht="12.75">
      <c r="A9" s="116"/>
      <c r="B9" s="117"/>
      <c r="C9" s="117"/>
      <c r="D9" s="117"/>
      <c r="E9" s="117"/>
      <c r="F9" s="117"/>
      <c r="G9" s="118"/>
      <c r="H9" s="23"/>
    </row>
    <row r="10" spans="1:8" ht="12.75">
      <c r="A10" s="29" t="s">
        <v>23</v>
      </c>
      <c r="B10" s="31" t="s">
        <v>24</v>
      </c>
      <c r="C10" s="32" t="s">
        <v>48</v>
      </c>
      <c r="D10" s="33" t="s">
        <v>128</v>
      </c>
      <c r="E10" s="33" t="s">
        <v>129</v>
      </c>
      <c r="F10" s="33" t="s">
        <v>130</v>
      </c>
      <c r="G10" s="36" t="s">
        <v>131</v>
      </c>
      <c r="H10" s="24"/>
    </row>
    <row r="11" spans="1:9" ht="12.75">
      <c r="A11" s="30"/>
      <c r="B11" s="30" t="s">
        <v>25</v>
      </c>
      <c r="C11" s="30" t="s">
        <v>50</v>
      </c>
      <c r="D11" s="34"/>
      <c r="E11" s="34"/>
      <c r="F11" s="37">
        <f>D11+E11</f>
        <v>0</v>
      </c>
      <c r="G11" s="37">
        <v>5.53269</v>
      </c>
      <c r="H11" s="25" t="s">
        <v>132</v>
      </c>
      <c r="I11" s="25">
        <f>IF(H11="T",0,F11)</f>
        <v>0</v>
      </c>
    </row>
    <row r="12" spans="1:9" ht="12.75">
      <c r="A12" s="12"/>
      <c r="B12" s="12" t="s">
        <v>30</v>
      </c>
      <c r="C12" s="12" t="s">
        <v>59</v>
      </c>
      <c r="F12" s="25">
        <f>D12+E12</f>
        <v>0</v>
      </c>
      <c r="G12" s="25">
        <v>0.07818</v>
      </c>
      <c r="H12" s="25" t="s">
        <v>132</v>
      </c>
      <c r="I12" s="25">
        <f>IF(H12="T",0,F12)</f>
        <v>0</v>
      </c>
    </row>
    <row r="13" spans="1:9" ht="12.75">
      <c r="A13" s="12"/>
      <c r="B13" s="12" t="s">
        <v>32</v>
      </c>
      <c r="C13" s="12" t="s">
        <v>62</v>
      </c>
      <c r="F13" s="25">
        <f>D13+E13</f>
        <v>0</v>
      </c>
      <c r="G13" s="25">
        <v>2.05233</v>
      </c>
      <c r="H13" s="25" t="s">
        <v>132</v>
      </c>
      <c r="I13" s="25">
        <f>IF(H13="T",0,F13)</f>
        <v>0</v>
      </c>
    </row>
    <row r="14" spans="1:9" ht="12.75">
      <c r="A14" s="12"/>
      <c r="B14" s="12" t="s">
        <v>35</v>
      </c>
      <c r="C14" s="12" t="s">
        <v>66</v>
      </c>
      <c r="F14" s="25">
        <f>D14+E14</f>
        <v>0</v>
      </c>
      <c r="G14" s="25">
        <v>0</v>
      </c>
      <c r="H14" s="25" t="s">
        <v>132</v>
      </c>
      <c r="I14" s="25">
        <f>IF(H14="T",0,F14)</f>
        <v>0</v>
      </c>
    </row>
    <row r="15" spans="1:9" ht="12.75">
      <c r="A15" s="12"/>
      <c r="B15" s="12" t="s">
        <v>37</v>
      </c>
      <c r="C15" s="12" t="s">
        <v>69</v>
      </c>
      <c r="F15" s="25">
        <f>D15+E15</f>
        <v>0</v>
      </c>
      <c r="G15" s="25">
        <v>0</v>
      </c>
      <c r="H15" s="25" t="s">
        <v>132</v>
      </c>
      <c r="I15" s="25">
        <f>IF(H15="T",0,F15)</f>
        <v>0</v>
      </c>
    </row>
    <row r="17" spans="5:6" ht="12.75">
      <c r="E17" s="35" t="s">
        <v>90</v>
      </c>
      <c r="F17" s="28">
        <f>SUM(I11:I15)</f>
        <v>0</v>
      </c>
    </row>
  </sheetData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tabSelected="1" workbookViewId="0" topLeftCell="D1">
      <selection activeCell="D24" sqref="D24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12.57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7109375" style="0" hidden="1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ht="12.75">
      <c r="A2" s="109" t="s">
        <v>1</v>
      </c>
      <c r="B2" s="110"/>
      <c r="C2" s="110"/>
      <c r="D2" s="111" t="s">
        <v>45</v>
      </c>
      <c r="E2" s="131" t="s">
        <v>78</v>
      </c>
      <c r="F2" s="110"/>
      <c r="G2" s="131"/>
      <c r="H2" s="110"/>
      <c r="I2" s="114" t="s">
        <v>91</v>
      </c>
      <c r="J2" s="114" t="s">
        <v>96</v>
      </c>
      <c r="K2" s="110"/>
      <c r="L2" s="110"/>
      <c r="M2" s="121"/>
      <c r="N2" s="23"/>
    </row>
    <row r="3" spans="1:14" ht="12.75">
      <c r="A3" s="105"/>
      <c r="B3" s="78"/>
      <c r="C3" s="78"/>
      <c r="D3" s="113"/>
      <c r="E3" s="78"/>
      <c r="F3" s="78"/>
      <c r="G3" s="78"/>
      <c r="H3" s="78"/>
      <c r="I3" s="78"/>
      <c r="J3" s="78"/>
      <c r="K3" s="78"/>
      <c r="L3" s="78"/>
      <c r="M3" s="99"/>
      <c r="N3" s="23"/>
    </row>
    <row r="4" spans="1:14" ht="12.75">
      <c r="A4" s="100" t="s">
        <v>2</v>
      </c>
      <c r="B4" s="78"/>
      <c r="C4" s="78"/>
      <c r="D4" s="77" t="s">
        <v>46</v>
      </c>
      <c r="E4" s="97" t="s">
        <v>79</v>
      </c>
      <c r="F4" s="78"/>
      <c r="G4" s="106">
        <v>43160</v>
      </c>
      <c r="H4" s="78"/>
      <c r="I4" s="77" t="s">
        <v>92</v>
      </c>
      <c r="J4" s="77" t="s">
        <v>97</v>
      </c>
      <c r="K4" s="78"/>
      <c r="L4" s="78"/>
      <c r="M4" s="99"/>
      <c r="N4" s="23"/>
    </row>
    <row r="5" spans="1:14" ht="12.75">
      <c r="A5" s="105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99"/>
      <c r="N5" s="23"/>
    </row>
    <row r="6" spans="1:14" ht="12.75">
      <c r="A6" s="100" t="s">
        <v>3</v>
      </c>
      <c r="B6" s="78"/>
      <c r="C6" s="78"/>
      <c r="D6" s="77" t="s">
        <v>47</v>
      </c>
      <c r="E6" s="97" t="s">
        <v>80</v>
      </c>
      <c r="F6" s="78"/>
      <c r="G6" s="78"/>
      <c r="H6" s="78"/>
      <c r="I6" s="77" t="s">
        <v>93</v>
      </c>
      <c r="J6" s="77" t="s">
        <v>98</v>
      </c>
      <c r="K6" s="78"/>
      <c r="L6" s="78"/>
      <c r="M6" s="99"/>
      <c r="N6" s="23"/>
    </row>
    <row r="7" spans="1:14" ht="12.75">
      <c r="A7" s="10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99"/>
      <c r="N7" s="23"/>
    </row>
    <row r="8" spans="1:14" ht="12.75">
      <c r="A8" s="100" t="s">
        <v>4</v>
      </c>
      <c r="B8" s="78"/>
      <c r="C8" s="78"/>
      <c r="D8" s="77">
        <v>8038119</v>
      </c>
      <c r="E8" s="97" t="s">
        <v>81</v>
      </c>
      <c r="F8" s="78"/>
      <c r="G8" s="106">
        <v>43130</v>
      </c>
      <c r="H8" s="78"/>
      <c r="I8" s="77" t="s">
        <v>94</v>
      </c>
      <c r="J8" s="77" t="s">
        <v>99</v>
      </c>
      <c r="K8" s="78"/>
      <c r="L8" s="78"/>
      <c r="M8" s="99"/>
      <c r="N8" s="23"/>
    </row>
    <row r="9" spans="1:14" ht="12.75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23"/>
    </row>
    <row r="10" spans="1:14" ht="12.75">
      <c r="A10" s="2" t="s">
        <v>5</v>
      </c>
      <c r="B10" s="8" t="s">
        <v>23</v>
      </c>
      <c r="C10" s="8" t="s">
        <v>24</v>
      </c>
      <c r="D10" s="8" t="s">
        <v>48</v>
      </c>
      <c r="E10" s="8" t="s">
        <v>82</v>
      </c>
      <c r="F10" s="13" t="s">
        <v>85</v>
      </c>
      <c r="G10" s="14" t="s">
        <v>86</v>
      </c>
      <c r="H10" s="128" t="s">
        <v>88</v>
      </c>
      <c r="I10" s="129"/>
      <c r="J10" s="130"/>
      <c r="K10" s="128" t="s">
        <v>101</v>
      </c>
      <c r="L10" s="130"/>
      <c r="M10" s="21" t="s">
        <v>102</v>
      </c>
      <c r="N10" s="24"/>
    </row>
    <row r="11" spans="1:24" ht="12.75">
      <c r="A11" s="3" t="s">
        <v>6</v>
      </c>
      <c r="B11" s="9" t="s">
        <v>6</v>
      </c>
      <c r="C11" s="9" t="s">
        <v>6</v>
      </c>
      <c r="D11" s="11" t="s">
        <v>49</v>
      </c>
      <c r="E11" s="9" t="s">
        <v>6</v>
      </c>
      <c r="F11" s="9" t="s">
        <v>6</v>
      </c>
      <c r="G11" s="15" t="s">
        <v>87</v>
      </c>
      <c r="H11" s="16" t="s">
        <v>89</v>
      </c>
      <c r="I11" s="17" t="s">
        <v>95</v>
      </c>
      <c r="J11" s="18" t="s">
        <v>100</v>
      </c>
      <c r="K11" s="16" t="s">
        <v>86</v>
      </c>
      <c r="L11" s="18" t="s">
        <v>100</v>
      </c>
      <c r="M11" s="22" t="s">
        <v>103</v>
      </c>
      <c r="N11" s="24"/>
      <c r="P11" s="20" t="s">
        <v>107</v>
      </c>
      <c r="Q11" s="20" t="s">
        <v>108</v>
      </c>
      <c r="R11" s="20" t="s">
        <v>112</v>
      </c>
      <c r="S11" s="20" t="s">
        <v>113</v>
      </c>
      <c r="T11" s="20" t="s">
        <v>114</v>
      </c>
      <c r="U11" s="20" t="s">
        <v>115</v>
      </c>
      <c r="V11" s="20" t="s">
        <v>116</v>
      </c>
      <c r="W11" s="20" t="s">
        <v>117</v>
      </c>
      <c r="X11" s="20" t="s">
        <v>118</v>
      </c>
    </row>
    <row r="12" spans="1:37" ht="12.75">
      <c r="A12" s="4"/>
      <c r="B12" s="10"/>
      <c r="C12" s="10" t="s">
        <v>25</v>
      </c>
      <c r="D12" s="126" t="s">
        <v>50</v>
      </c>
      <c r="E12" s="127"/>
      <c r="F12" s="127"/>
      <c r="G12" s="127"/>
      <c r="H12" s="26">
        <f>SUM(H13:H20)</f>
        <v>0</v>
      </c>
      <c r="I12" s="26">
        <f>SUM(I13:I20)</f>
        <v>0</v>
      </c>
      <c r="J12" s="26">
        <f>H12+I12</f>
        <v>0</v>
      </c>
      <c r="K12" s="19"/>
      <c r="L12" s="26">
        <f>SUM(L13:L20)</f>
        <v>5.532693999999999</v>
      </c>
      <c r="M12" s="19"/>
      <c r="P12" s="27">
        <f>IF(Q12="PR",J12,SUM(O13:O20))</f>
        <v>0</v>
      </c>
      <c r="Q12" s="20" t="s">
        <v>109</v>
      </c>
      <c r="R12" s="27">
        <f>IF(Q12="HS",H12,0)</f>
        <v>0</v>
      </c>
      <c r="S12" s="27">
        <f>IF(Q12="HS",I12-P12,0)</f>
        <v>0</v>
      </c>
      <c r="T12" s="27">
        <f>IF(Q12="PS",H12,0)</f>
        <v>0</v>
      </c>
      <c r="U12" s="27">
        <f>IF(Q12="PS",I12-P12,0)</f>
        <v>0</v>
      </c>
      <c r="V12" s="27">
        <f>IF(Q12="MP",H12,0)</f>
        <v>0</v>
      </c>
      <c r="W12" s="27">
        <f>IF(Q12="MP",I12-P12,0)</f>
        <v>0</v>
      </c>
      <c r="X12" s="27">
        <f>IF(Q12="OM",H12,0)</f>
        <v>0</v>
      </c>
      <c r="Y12" s="20"/>
      <c r="AI12" s="27">
        <f>SUM(Z13:Z20)</f>
        <v>0</v>
      </c>
      <c r="AJ12" s="27">
        <f>SUM(AA13:AA20)</f>
        <v>0</v>
      </c>
      <c r="AK12" s="27">
        <f>SUM(AB13:AB20)</f>
        <v>0</v>
      </c>
    </row>
    <row r="13" spans="1:43" s="58" customFormat="1" ht="31.5" customHeight="1">
      <c r="A13" s="55" t="s">
        <v>7</v>
      </c>
      <c r="B13" s="55"/>
      <c r="C13" s="55" t="s">
        <v>26</v>
      </c>
      <c r="D13" s="55" t="s">
        <v>51</v>
      </c>
      <c r="E13" s="55" t="s">
        <v>83</v>
      </c>
      <c r="F13" s="56">
        <v>1954.6</v>
      </c>
      <c r="G13" s="56">
        <v>0</v>
      </c>
      <c r="H13" s="56">
        <f>ROUND(F13*AE13,2)</f>
        <v>0</v>
      </c>
      <c r="I13" s="56">
        <f>J13-H13</f>
        <v>0</v>
      </c>
      <c r="J13" s="56">
        <f>ROUND(F13*G13,2)</f>
        <v>0</v>
      </c>
      <c r="K13" s="56">
        <v>0.0004</v>
      </c>
      <c r="L13" s="56">
        <f>F13*K13</f>
        <v>0.78184</v>
      </c>
      <c r="M13" s="57" t="s">
        <v>104</v>
      </c>
      <c r="N13" s="57" t="s">
        <v>7</v>
      </c>
      <c r="O13" s="56">
        <f>IF(N13="5",I13,0)</f>
        <v>0</v>
      </c>
      <c r="Z13" s="56">
        <f>IF(AD13=0,J13,0)</f>
        <v>0</v>
      </c>
      <c r="AA13" s="56">
        <f>IF(AD13=15,J13,0)</f>
        <v>0</v>
      </c>
      <c r="AB13" s="56">
        <f>IF(AD13=21,J13,0)</f>
        <v>0</v>
      </c>
      <c r="AD13" s="59">
        <v>21</v>
      </c>
      <c r="AE13" s="59">
        <f>G13*0.726114649681529</f>
        <v>0</v>
      </c>
      <c r="AF13" s="59">
        <f>G13*(1-0.726114649681529)</f>
        <v>0</v>
      </c>
      <c r="AM13" s="59">
        <f>F13*AE13</f>
        <v>0</v>
      </c>
      <c r="AN13" s="59">
        <f>F13*AF13</f>
        <v>0</v>
      </c>
      <c r="AO13" s="60" t="s">
        <v>119</v>
      </c>
      <c r="AP13" s="60" t="s">
        <v>124</v>
      </c>
      <c r="AQ13" s="61" t="s">
        <v>126</v>
      </c>
    </row>
    <row r="14" spans="4:6" s="58" customFormat="1" ht="31.5" customHeight="1">
      <c r="D14" s="62" t="s">
        <v>52</v>
      </c>
      <c r="F14" s="63">
        <v>1954.6</v>
      </c>
    </row>
    <row r="15" spans="1:43" s="58" customFormat="1" ht="31.5" customHeight="1">
      <c r="A15" s="55" t="s">
        <v>8</v>
      </c>
      <c r="B15" s="55"/>
      <c r="C15" s="55" t="s">
        <v>27</v>
      </c>
      <c r="D15" s="55" t="s">
        <v>53</v>
      </c>
      <c r="E15" s="55" t="s">
        <v>83</v>
      </c>
      <c r="F15" s="56">
        <v>1954.6</v>
      </c>
      <c r="G15" s="56">
        <v>0</v>
      </c>
      <c r="H15" s="56">
        <f>ROUND(F15*AE15,2)</f>
        <v>0</v>
      </c>
      <c r="I15" s="56">
        <f>J15-H15</f>
        <v>0</v>
      </c>
      <c r="J15" s="56">
        <f>ROUND(F15*G15,2)</f>
        <v>0</v>
      </c>
      <c r="K15" s="56">
        <v>0.0006</v>
      </c>
      <c r="L15" s="56">
        <f>F15*K15</f>
        <v>1.1727599999999998</v>
      </c>
      <c r="M15" s="57" t="s">
        <v>104</v>
      </c>
      <c r="N15" s="57" t="s">
        <v>7</v>
      </c>
      <c r="O15" s="56">
        <f>IF(N15="5",I15,0)</f>
        <v>0</v>
      </c>
      <c r="Z15" s="56">
        <f>IF(AD15=0,J15,0)</f>
        <v>0</v>
      </c>
      <c r="AA15" s="56">
        <f>IF(AD15=15,J15,0)</f>
        <v>0</v>
      </c>
      <c r="AB15" s="56">
        <f>IF(AD15=21,J15,0)</f>
        <v>0</v>
      </c>
      <c r="AD15" s="59">
        <v>21</v>
      </c>
      <c r="AE15" s="59">
        <f>G15*0.750299401197605</f>
        <v>0</v>
      </c>
      <c r="AF15" s="59">
        <f>G15*(1-0.750299401197605)</f>
        <v>0</v>
      </c>
      <c r="AM15" s="59">
        <f>F15*AE15</f>
        <v>0</v>
      </c>
      <c r="AN15" s="59">
        <f>F15*AF15</f>
        <v>0</v>
      </c>
      <c r="AO15" s="60" t="s">
        <v>119</v>
      </c>
      <c r="AP15" s="60" t="s">
        <v>124</v>
      </c>
      <c r="AQ15" s="61" t="s">
        <v>126</v>
      </c>
    </row>
    <row r="16" spans="4:6" s="58" customFormat="1" ht="31.5" customHeight="1">
      <c r="D16" s="62" t="s">
        <v>52</v>
      </c>
      <c r="F16" s="63">
        <v>1954.6</v>
      </c>
    </row>
    <row r="17" spans="3:13" s="58" customFormat="1" ht="31.5" customHeight="1">
      <c r="C17" s="64" t="s">
        <v>22</v>
      </c>
      <c r="D17" s="125" t="s">
        <v>54</v>
      </c>
      <c r="E17" s="125"/>
      <c r="F17" s="125"/>
      <c r="G17" s="125"/>
      <c r="H17" s="125"/>
      <c r="I17" s="125"/>
      <c r="J17" s="125"/>
      <c r="K17" s="125"/>
      <c r="L17" s="125"/>
      <c r="M17" s="125"/>
    </row>
    <row r="18" spans="1:43" s="58" customFormat="1" ht="31.5" customHeight="1">
      <c r="A18" s="55" t="s">
        <v>9</v>
      </c>
      <c r="B18" s="55"/>
      <c r="C18" s="55" t="s">
        <v>28</v>
      </c>
      <c r="D18" s="55" t="s">
        <v>55</v>
      </c>
      <c r="E18" s="55" t="s">
        <v>83</v>
      </c>
      <c r="F18" s="56">
        <v>1954.6</v>
      </c>
      <c r="G18" s="56">
        <v>0</v>
      </c>
      <c r="H18" s="56">
        <f>ROUND(F18*AE18,2)</f>
        <v>0</v>
      </c>
      <c r="I18" s="56">
        <f>J18-H18</f>
        <v>0</v>
      </c>
      <c r="J18" s="56">
        <f>ROUND(F18*G18,2)</f>
        <v>0</v>
      </c>
      <c r="K18" s="56">
        <v>0</v>
      </c>
      <c r="L18" s="56">
        <f>F18*K18</f>
        <v>0</v>
      </c>
      <c r="M18" s="57" t="s">
        <v>104</v>
      </c>
      <c r="N18" s="57" t="s">
        <v>7</v>
      </c>
      <c r="O18" s="56">
        <f>IF(N18="5",I18,0)</f>
        <v>0</v>
      </c>
      <c r="Z18" s="56">
        <f>IF(AD18=0,J18,0)</f>
        <v>0</v>
      </c>
      <c r="AA18" s="56">
        <f>IF(AD18=15,J18,0)</f>
        <v>0</v>
      </c>
      <c r="AB18" s="56">
        <f>IF(AD18=21,J18,0)</f>
        <v>0</v>
      </c>
      <c r="AD18" s="59">
        <v>21</v>
      </c>
      <c r="AE18" s="59">
        <f>G18*0.0651890482398957</f>
        <v>0</v>
      </c>
      <c r="AF18" s="59">
        <f>G18*(1-0.0651890482398957)</f>
        <v>0</v>
      </c>
      <c r="AM18" s="59">
        <f>F18*AE18</f>
        <v>0</v>
      </c>
      <c r="AN18" s="59">
        <f>F18*AF18</f>
        <v>0</v>
      </c>
      <c r="AO18" s="60" t="s">
        <v>119</v>
      </c>
      <c r="AP18" s="60" t="s">
        <v>124</v>
      </c>
      <c r="AQ18" s="61" t="s">
        <v>126</v>
      </c>
    </row>
    <row r="19" spans="4:6" s="58" customFormat="1" ht="31.5" customHeight="1">
      <c r="D19" s="62" t="s">
        <v>56</v>
      </c>
      <c r="F19" s="63">
        <v>1954.6</v>
      </c>
    </row>
    <row r="20" spans="1:43" s="58" customFormat="1" ht="31.5" customHeight="1">
      <c r="A20" s="65" t="s">
        <v>10</v>
      </c>
      <c r="B20" s="65"/>
      <c r="C20" s="65" t="s">
        <v>29</v>
      </c>
      <c r="D20" s="65" t="s">
        <v>57</v>
      </c>
      <c r="E20" s="65" t="s">
        <v>83</v>
      </c>
      <c r="F20" s="66">
        <v>2208.7</v>
      </c>
      <c r="G20" s="66">
        <v>0</v>
      </c>
      <c r="H20" s="66">
        <f>ROUND(F20*AE20,2)</f>
        <v>0</v>
      </c>
      <c r="I20" s="66">
        <f>J20-H20</f>
        <v>0</v>
      </c>
      <c r="J20" s="66">
        <f>ROUND(F20*G20,2)</f>
        <v>0</v>
      </c>
      <c r="K20" s="66">
        <v>0.00162</v>
      </c>
      <c r="L20" s="66">
        <f>F20*K20</f>
        <v>3.5780939999999997</v>
      </c>
      <c r="M20" s="67" t="s">
        <v>104</v>
      </c>
      <c r="N20" s="67" t="s">
        <v>106</v>
      </c>
      <c r="O20" s="66">
        <f>IF(N20="5",I20,0)</f>
        <v>0</v>
      </c>
      <c r="Z20" s="66">
        <f>IF(AD20=0,J20,0)</f>
        <v>0</v>
      </c>
      <c r="AA20" s="66">
        <f>IF(AD20=15,J20,0)</f>
        <v>0</v>
      </c>
      <c r="AB20" s="66">
        <f>IF(AD20=21,J20,0)</f>
        <v>0</v>
      </c>
      <c r="AD20" s="59">
        <v>21</v>
      </c>
      <c r="AE20" s="59">
        <f>G20*1</f>
        <v>0</v>
      </c>
      <c r="AF20" s="59">
        <f>G20*(1-1)</f>
        <v>0</v>
      </c>
      <c r="AM20" s="59">
        <f>F20*AE20</f>
        <v>0</v>
      </c>
      <c r="AN20" s="59">
        <f>F20*AF20</f>
        <v>0</v>
      </c>
      <c r="AO20" s="60" t="s">
        <v>119</v>
      </c>
      <c r="AP20" s="60" t="s">
        <v>124</v>
      </c>
      <c r="AQ20" s="61" t="s">
        <v>126</v>
      </c>
    </row>
    <row r="21" spans="4:6" s="58" customFormat="1" ht="31.5" customHeight="1">
      <c r="D21" s="62" t="s">
        <v>58</v>
      </c>
      <c r="F21" s="63">
        <v>2208.7</v>
      </c>
    </row>
    <row r="22" spans="1:37" s="58" customFormat="1" ht="31.5" customHeight="1">
      <c r="A22" s="68"/>
      <c r="B22" s="69"/>
      <c r="C22" s="69" t="s">
        <v>30</v>
      </c>
      <c r="D22" s="123" t="s">
        <v>59</v>
      </c>
      <c r="E22" s="124"/>
      <c r="F22" s="124"/>
      <c r="G22" s="124"/>
      <c r="H22" s="70">
        <f>SUM(H23:H23)</f>
        <v>0</v>
      </c>
      <c r="I22" s="70">
        <f>SUM(I23:I23)</f>
        <v>0</v>
      </c>
      <c r="J22" s="70">
        <f>H22+I22</f>
        <v>0</v>
      </c>
      <c r="K22" s="61"/>
      <c r="L22" s="70">
        <f>SUM(L23:L23)</f>
        <v>0.078184</v>
      </c>
      <c r="M22" s="61"/>
      <c r="P22" s="70">
        <f>IF(Q22="PR",J22,SUM(O23:O23))</f>
        <v>0</v>
      </c>
      <c r="Q22" s="61" t="s">
        <v>110</v>
      </c>
      <c r="R22" s="70">
        <f>IF(Q22="HS",H22,0)</f>
        <v>0</v>
      </c>
      <c r="S22" s="70">
        <f>IF(Q22="HS",I22-P22,0)</f>
        <v>0</v>
      </c>
      <c r="T22" s="70">
        <f>IF(Q22="PS",H22,0)</f>
        <v>0</v>
      </c>
      <c r="U22" s="70">
        <f>IF(Q22="PS",I22-P22,0)</f>
        <v>0</v>
      </c>
      <c r="V22" s="70">
        <f>IF(Q22="MP",H22,0)</f>
        <v>0</v>
      </c>
      <c r="W22" s="70">
        <f>IF(Q22="MP",I22-P22,0)</f>
        <v>0</v>
      </c>
      <c r="X22" s="70">
        <f>IF(Q22="OM",H22,0)</f>
        <v>0</v>
      </c>
      <c r="Y22" s="61"/>
      <c r="AI22" s="70">
        <f>SUM(Z23:Z23)</f>
        <v>0</v>
      </c>
      <c r="AJ22" s="70">
        <f>SUM(AA23:AA23)</f>
        <v>0</v>
      </c>
      <c r="AK22" s="70">
        <f>SUM(AB23:AB23)</f>
        <v>0</v>
      </c>
    </row>
    <row r="23" spans="1:43" s="58" customFormat="1" ht="31.5" customHeight="1">
      <c r="A23" s="55" t="s">
        <v>11</v>
      </c>
      <c r="B23" s="55"/>
      <c r="C23" s="55" t="s">
        <v>31</v>
      </c>
      <c r="D23" s="55" t="s">
        <v>60</v>
      </c>
      <c r="E23" s="55" t="s">
        <v>83</v>
      </c>
      <c r="F23" s="56">
        <v>1954.6</v>
      </c>
      <c r="G23" s="56">
        <v>0</v>
      </c>
      <c r="H23" s="56">
        <f>ROUND(F23*AE23,2)</f>
        <v>0</v>
      </c>
      <c r="I23" s="56">
        <f>J23-H23</f>
        <v>0</v>
      </c>
      <c r="J23" s="56">
        <f>ROUND(F23*G23,2)</f>
        <v>0</v>
      </c>
      <c r="K23" s="56">
        <v>4E-05</v>
      </c>
      <c r="L23" s="56">
        <f>F23*K23</f>
        <v>0.078184</v>
      </c>
      <c r="M23" s="57" t="s">
        <v>104</v>
      </c>
      <c r="N23" s="57" t="s">
        <v>7</v>
      </c>
      <c r="O23" s="56">
        <f>IF(N23="5",I23,0)</f>
        <v>0</v>
      </c>
      <c r="Z23" s="56">
        <f>IF(AD23=0,J23,0)</f>
        <v>0</v>
      </c>
      <c r="AA23" s="56">
        <f>IF(AD23=15,J23,0)</f>
        <v>0</v>
      </c>
      <c r="AB23" s="56">
        <f>IF(AD23=21,J23,0)</f>
        <v>0</v>
      </c>
      <c r="AD23" s="59">
        <v>21</v>
      </c>
      <c r="AE23" s="59">
        <f>G23*0.0862190812720848</f>
        <v>0</v>
      </c>
      <c r="AF23" s="59">
        <f>G23*(1-0.0862190812720848)</f>
        <v>0</v>
      </c>
      <c r="AM23" s="59">
        <f>F23*AE23</f>
        <v>0</v>
      </c>
      <c r="AN23" s="59">
        <f>F23*AF23</f>
        <v>0</v>
      </c>
      <c r="AO23" s="60" t="s">
        <v>120</v>
      </c>
      <c r="AP23" s="60" t="s">
        <v>125</v>
      </c>
      <c r="AQ23" s="61" t="s">
        <v>126</v>
      </c>
    </row>
    <row r="24" spans="4:6" s="58" customFormat="1" ht="31.5" customHeight="1">
      <c r="D24" s="62" t="s">
        <v>52</v>
      </c>
      <c r="F24" s="63">
        <v>1954.6</v>
      </c>
    </row>
    <row r="25" spans="3:13" s="58" customFormat="1" ht="31.5" customHeight="1">
      <c r="C25" s="64" t="s">
        <v>22</v>
      </c>
      <c r="D25" s="125" t="s">
        <v>61</v>
      </c>
      <c r="E25" s="125"/>
      <c r="F25" s="125"/>
      <c r="G25" s="125"/>
      <c r="H25" s="125"/>
      <c r="I25" s="125"/>
      <c r="J25" s="125"/>
      <c r="K25" s="125"/>
      <c r="L25" s="125"/>
      <c r="M25" s="125"/>
    </row>
    <row r="26" spans="1:37" s="58" customFormat="1" ht="31.5" customHeight="1">
      <c r="A26" s="68"/>
      <c r="B26" s="69"/>
      <c r="C26" s="69" t="s">
        <v>32</v>
      </c>
      <c r="D26" s="123" t="s">
        <v>62</v>
      </c>
      <c r="E26" s="124"/>
      <c r="F26" s="124"/>
      <c r="G26" s="124"/>
      <c r="H26" s="70">
        <f>SUM(H27:H29)</f>
        <v>0</v>
      </c>
      <c r="I26" s="70">
        <f>SUM(I27:I29)</f>
        <v>0</v>
      </c>
      <c r="J26" s="70">
        <f>H26+I26</f>
        <v>0</v>
      </c>
      <c r="K26" s="61"/>
      <c r="L26" s="70">
        <f>SUM(L27:L29)</f>
        <v>2.05233</v>
      </c>
      <c r="M26" s="61"/>
      <c r="P26" s="70">
        <f>IF(Q26="PR",J26,SUM(O27:O29))</f>
        <v>0</v>
      </c>
      <c r="Q26" s="61" t="s">
        <v>110</v>
      </c>
      <c r="R26" s="70">
        <f>IF(Q26="HS",H26,0)</f>
        <v>0</v>
      </c>
      <c r="S26" s="70">
        <f>IF(Q26="HS",I26-P26,0)</f>
        <v>0</v>
      </c>
      <c r="T26" s="70">
        <f>IF(Q26="PS",H26,0)</f>
        <v>0</v>
      </c>
      <c r="U26" s="70">
        <f>IF(Q26="PS",I26-P26,0)</f>
        <v>0</v>
      </c>
      <c r="V26" s="70">
        <f>IF(Q26="MP",H26,0)</f>
        <v>0</v>
      </c>
      <c r="W26" s="70">
        <f>IF(Q26="MP",I26-P26,0)</f>
        <v>0</v>
      </c>
      <c r="X26" s="70">
        <f>IF(Q26="OM",H26,0)</f>
        <v>0</v>
      </c>
      <c r="Y26" s="61"/>
      <c r="AI26" s="70">
        <f>SUM(Z27:Z29)</f>
        <v>0</v>
      </c>
      <c r="AJ26" s="70">
        <f>SUM(AA27:AA29)</f>
        <v>0</v>
      </c>
      <c r="AK26" s="70">
        <f>SUM(AB27:AB29)</f>
        <v>0</v>
      </c>
    </row>
    <row r="27" spans="1:43" s="58" customFormat="1" ht="31.5" customHeight="1">
      <c r="A27" s="55" t="s">
        <v>12</v>
      </c>
      <c r="B27" s="55"/>
      <c r="C27" s="55" t="s">
        <v>33</v>
      </c>
      <c r="D27" s="55" t="s">
        <v>63</v>
      </c>
      <c r="E27" s="55" t="s">
        <v>83</v>
      </c>
      <c r="F27" s="56">
        <v>1954.6</v>
      </c>
      <c r="G27" s="56">
        <v>0</v>
      </c>
      <c r="H27" s="56">
        <f>ROUND(F27*AE27,2)</f>
        <v>0</v>
      </c>
      <c r="I27" s="56">
        <f>J27-H27</f>
        <v>0</v>
      </c>
      <c r="J27" s="56">
        <f>ROUND(F27*G27,2)</f>
        <v>0</v>
      </c>
      <c r="K27" s="56">
        <v>0.001</v>
      </c>
      <c r="L27" s="56">
        <f>F27*K27</f>
        <v>1.9546</v>
      </c>
      <c r="M27" s="57" t="s">
        <v>104</v>
      </c>
      <c r="N27" s="57" t="s">
        <v>7</v>
      </c>
      <c r="O27" s="56">
        <f>IF(N27="5",I27,0)</f>
        <v>0</v>
      </c>
      <c r="Z27" s="56">
        <f>IF(AD27=0,J27,0)</f>
        <v>0</v>
      </c>
      <c r="AA27" s="56">
        <f>IF(AD27=15,J27,0)</f>
        <v>0</v>
      </c>
      <c r="AB27" s="56">
        <f>IF(AD27=21,J27,0)</f>
        <v>0</v>
      </c>
      <c r="AD27" s="59">
        <v>21</v>
      </c>
      <c r="AE27" s="59">
        <f>G27*0</f>
        <v>0</v>
      </c>
      <c r="AF27" s="59">
        <f>G27*(1-0)</f>
        <v>0</v>
      </c>
      <c r="AM27" s="59">
        <f>F27*AE27</f>
        <v>0</v>
      </c>
      <c r="AN27" s="59">
        <f>F27*AF27</f>
        <v>0</v>
      </c>
      <c r="AO27" s="60" t="s">
        <v>121</v>
      </c>
      <c r="AP27" s="60" t="s">
        <v>125</v>
      </c>
      <c r="AQ27" s="61" t="s">
        <v>126</v>
      </c>
    </row>
    <row r="28" spans="4:6" s="58" customFormat="1" ht="31.5" customHeight="1">
      <c r="D28" s="62" t="s">
        <v>52</v>
      </c>
      <c r="F28" s="63">
        <v>1954.6</v>
      </c>
    </row>
    <row r="29" spans="1:43" s="58" customFormat="1" ht="31.5" customHeight="1">
      <c r="A29" s="55" t="s">
        <v>13</v>
      </c>
      <c r="B29" s="55"/>
      <c r="C29" s="55" t="s">
        <v>34</v>
      </c>
      <c r="D29" s="55" t="s">
        <v>64</v>
      </c>
      <c r="E29" s="55" t="s">
        <v>83</v>
      </c>
      <c r="F29" s="56">
        <v>1954.6</v>
      </c>
      <c r="G29" s="56">
        <v>0</v>
      </c>
      <c r="H29" s="56">
        <f>ROUND(F29*AE29,2)</f>
        <v>0</v>
      </c>
      <c r="I29" s="56">
        <f>J29-H29</f>
        <v>0</v>
      </c>
      <c r="J29" s="56">
        <f>ROUND(F29*G29,2)</f>
        <v>0</v>
      </c>
      <c r="K29" s="56">
        <v>5E-05</v>
      </c>
      <c r="L29" s="56">
        <f>F29*K29</f>
        <v>0.09773</v>
      </c>
      <c r="M29" s="57" t="s">
        <v>104</v>
      </c>
      <c r="N29" s="57" t="s">
        <v>7</v>
      </c>
      <c r="O29" s="56">
        <f>IF(N29="5",I29,0)</f>
        <v>0</v>
      </c>
      <c r="Z29" s="56">
        <f>IF(AD29=0,J29,0)</f>
        <v>0</v>
      </c>
      <c r="AA29" s="56">
        <f>IF(AD29=15,J29,0)</f>
        <v>0</v>
      </c>
      <c r="AB29" s="56">
        <f>IF(AD29=21,J29,0)</f>
        <v>0</v>
      </c>
      <c r="AD29" s="59">
        <v>21</v>
      </c>
      <c r="AE29" s="59">
        <f>G29*0</f>
        <v>0</v>
      </c>
      <c r="AF29" s="59">
        <f>G29*(1-0)</f>
        <v>0</v>
      </c>
      <c r="AM29" s="59">
        <f>F29*AE29</f>
        <v>0</v>
      </c>
      <c r="AN29" s="59">
        <f>F29*AF29</f>
        <v>0</v>
      </c>
      <c r="AO29" s="60" t="s">
        <v>121</v>
      </c>
      <c r="AP29" s="60" t="s">
        <v>125</v>
      </c>
      <c r="AQ29" s="61" t="s">
        <v>126</v>
      </c>
    </row>
    <row r="30" spans="4:6" s="58" customFormat="1" ht="31.5" customHeight="1">
      <c r="D30" s="62" t="s">
        <v>52</v>
      </c>
      <c r="F30" s="63">
        <v>1954.6</v>
      </c>
    </row>
    <row r="31" spans="3:13" s="58" customFormat="1" ht="31.5" customHeight="1">
      <c r="C31" s="64" t="s">
        <v>22</v>
      </c>
      <c r="D31" s="125" t="s">
        <v>65</v>
      </c>
      <c r="E31" s="125"/>
      <c r="F31" s="125"/>
      <c r="G31" s="125"/>
      <c r="H31" s="125"/>
      <c r="I31" s="125"/>
      <c r="J31" s="125"/>
      <c r="K31" s="125"/>
      <c r="L31" s="125"/>
      <c r="M31" s="125"/>
    </row>
    <row r="32" spans="1:37" s="58" customFormat="1" ht="31.5" customHeight="1">
      <c r="A32" s="68"/>
      <c r="B32" s="69"/>
      <c r="C32" s="69" t="s">
        <v>35</v>
      </c>
      <c r="D32" s="123" t="s">
        <v>66</v>
      </c>
      <c r="E32" s="124"/>
      <c r="F32" s="124"/>
      <c r="G32" s="124"/>
      <c r="H32" s="70">
        <f>SUM(H33:H33)</f>
        <v>0</v>
      </c>
      <c r="I32" s="70">
        <f>SUM(I33:I33)</f>
        <v>0</v>
      </c>
      <c r="J32" s="70">
        <f>H32+I32</f>
        <v>0</v>
      </c>
      <c r="K32" s="61"/>
      <c r="L32" s="70">
        <f>SUM(L33:L33)</f>
        <v>0</v>
      </c>
      <c r="M32" s="61"/>
      <c r="P32" s="70">
        <f>IF(Q32="PR",J32,SUM(O33:O33))</f>
        <v>0</v>
      </c>
      <c r="Q32" s="61" t="s">
        <v>111</v>
      </c>
      <c r="R32" s="70">
        <f>IF(Q32="HS",H32,0)</f>
        <v>0</v>
      </c>
      <c r="S32" s="70">
        <f>IF(Q32="HS",I32-P32,0)</f>
        <v>0</v>
      </c>
      <c r="T32" s="70">
        <f>IF(Q32="PS",H32,0)</f>
        <v>0</v>
      </c>
      <c r="U32" s="70">
        <f>IF(Q32="PS",I32-P32,0)</f>
        <v>0</v>
      </c>
      <c r="V32" s="70">
        <f>IF(Q32="MP",H32,0)</f>
        <v>0</v>
      </c>
      <c r="W32" s="70">
        <f>IF(Q32="MP",I32-P32,0)</f>
        <v>0</v>
      </c>
      <c r="X32" s="70">
        <f>IF(Q32="OM",H32,0)</f>
        <v>0</v>
      </c>
      <c r="Y32" s="61"/>
      <c r="AI32" s="70">
        <f>SUM(Z33:Z33)</f>
        <v>0</v>
      </c>
      <c r="AJ32" s="70">
        <f>SUM(AA33:AA33)</f>
        <v>0</v>
      </c>
      <c r="AK32" s="70">
        <f>SUM(AB33:AB33)</f>
        <v>0</v>
      </c>
    </row>
    <row r="33" spans="1:43" s="58" customFormat="1" ht="31.5" customHeight="1">
      <c r="A33" s="55" t="s">
        <v>14</v>
      </c>
      <c r="B33" s="55"/>
      <c r="C33" s="55" t="s">
        <v>36</v>
      </c>
      <c r="D33" s="55" t="s">
        <v>67</v>
      </c>
      <c r="E33" s="55" t="s">
        <v>84</v>
      </c>
      <c r="F33" s="56">
        <v>5.61</v>
      </c>
      <c r="G33" s="56">
        <v>0</v>
      </c>
      <c r="H33" s="56">
        <f>ROUND(F33*AE33,2)</f>
        <v>0</v>
      </c>
      <c r="I33" s="56">
        <f>J33-H33</f>
        <v>0</v>
      </c>
      <c r="J33" s="56">
        <f>ROUND(F33*G33,2)</f>
        <v>0</v>
      </c>
      <c r="K33" s="56">
        <v>0</v>
      </c>
      <c r="L33" s="56">
        <f>F33*K33</f>
        <v>0</v>
      </c>
      <c r="M33" s="57" t="s">
        <v>104</v>
      </c>
      <c r="N33" s="57" t="s">
        <v>11</v>
      </c>
      <c r="O33" s="56">
        <f>IF(N33="5",I33,0)</f>
        <v>0</v>
      </c>
      <c r="Z33" s="56">
        <f>IF(AD33=0,J33,0)</f>
        <v>0</v>
      </c>
      <c r="AA33" s="56">
        <f>IF(AD33=15,J33,0)</f>
        <v>0</v>
      </c>
      <c r="AB33" s="56">
        <f>IF(AD33=21,J33,0)</f>
        <v>0</v>
      </c>
      <c r="AD33" s="59">
        <v>21</v>
      </c>
      <c r="AE33" s="59">
        <f>G33*0</f>
        <v>0</v>
      </c>
      <c r="AF33" s="59">
        <f>G33*(1-0)</f>
        <v>0</v>
      </c>
      <c r="AM33" s="59">
        <f>F33*AE33</f>
        <v>0</v>
      </c>
      <c r="AN33" s="59">
        <f>F33*AF33</f>
        <v>0</v>
      </c>
      <c r="AO33" s="60" t="s">
        <v>122</v>
      </c>
      <c r="AP33" s="60" t="s">
        <v>125</v>
      </c>
      <c r="AQ33" s="61" t="s">
        <v>126</v>
      </c>
    </row>
    <row r="34" spans="4:6" s="58" customFormat="1" ht="31.5" customHeight="1">
      <c r="D34" s="62" t="s">
        <v>68</v>
      </c>
      <c r="F34" s="63">
        <v>5.61</v>
      </c>
    </row>
    <row r="35" spans="1:37" s="58" customFormat="1" ht="31.5" customHeight="1">
      <c r="A35" s="68"/>
      <c r="B35" s="69"/>
      <c r="C35" s="69" t="s">
        <v>37</v>
      </c>
      <c r="D35" s="123" t="s">
        <v>69</v>
      </c>
      <c r="E35" s="124"/>
      <c r="F35" s="124"/>
      <c r="G35" s="124"/>
      <c r="H35" s="70">
        <f>SUM(H36:H48)</f>
        <v>0</v>
      </c>
      <c r="I35" s="70">
        <f>SUM(I36:I48)</f>
        <v>0</v>
      </c>
      <c r="J35" s="70">
        <f>H35+I35</f>
        <v>0</v>
      </c>
      <c r="K35" s="61"/>
      <c r="L35" s="70">
        <f>SUM(L36:L48)</f>
        <v>0</v>
      </c>
      <c r="M35" s="61"/>
      <c r="P35" s="70">
        <f>IF(Q35="PR",J35,SUM(O36:O48))</f>
        <v>0</v>
      </c>
      <c r="Q35" s="61" t="s">
        <v>111</v>
      </c>
      <c r="R35" s="70">
        <f>IF(Q35="HS",H35,0)</f>
        <v>0</v>
      </c>
      <c r="S35" s="70">
        <f>IF(Q35="HS",I35-P35,0)</f>
        <v>0</v>
      </c>
      <c r="T35" s="70">
        <f>IF(Q35="PS",H35,0)</f>
        <v>0</v>
      </c>
      <c r="U35" s="70">
        <f>IF(Q35="PS",I35-P35,0)</f>
        <v>0</v>
      </c>
      <c r="V35" s="70">
        <f>IF(Q35="MP",H35,0)</f>
        <v>0</v>
      </c>
      <c r="W35" s="70">
        <f>IF(Q35="MP",I35-P35,0)</f>
        <v>0</v>
      </c>
      <c r="X35" s="70">
        <f>IF(Q35="OM",H35,0)</f>
        <v>0</v>
      </c>
      <c r="Y35" s="61"/>
      <c r="AI35" s="70">
        <f>SUM(Z36:Z48)</f>
        <v>0</v>
      </c>
      <c r="AJ35" s="70">
        <f>SUM(AA36:AA48)</f>
        <v>0</v>
      </c>
      <c r="AK35" s="70">
        <f>SUM(AB36:AB48)</f>
        <v>0</v>
      </c>
    </row>
    <row r="36" spans="1:43" s="58" customFormat="1" ht="31.5" customHeight="1">
      <c r="A36" s="55" t="s">
        <v>15</v>
      </c>
      <c r="B36" s="55"/>
      <c r="C36" s="55" t="s">
        <v>38</v>
      </c>
      <c r="D36" s="55" t="s">
        <v>70</v>
      </c>
      <c r="E36" s="55" t="s">
        <v>84</v>
      </c>
      <c r="F36" s="56">
        <v>2.05</v>
      </c>
      <c r="G36" s="56">
        <v>0</v>
      </c>
      <c r="H36" s="56">
        <f>ROUND(F36*AE36,2)</f>
        <v>0</v>
      </c>
      <c r="I36" s="56">
        <f>J36-H36</f>
        <v>0</v>
      </c>
      <c r="J36" s="56">
        <f>ROUND(F36*G36,2)</f>
        <v>0</v>
      </c>
      <c r="K36" s="56">
        <v>0</v>
      </c>
      <c r="L36" s="56">
        <f>F36*K36</f>
        <v>0</v>
      </c>
      <c r="M36" s="57" t="s">
        <v>104</v>
      </c>
      <c r="N36" s="57" t="s">
        <v>11</v>
      </c>
      <c r="O36" s="56">
        <f>IF(N36="5",I36,0)</f>
        <v>0</v>
      </c>
      <c r="Z36" s="56">
        <f>IF(AD36=0,J36,0)</f>
        <v>0</v>
      </c>
      <c r="AA36" s="56">
        <f>IF(AD36=15,J36,0)</f>
        <v>0</v>
      </c>
      <c r="AB36" s="56">
        <f>IF(AD36=21,J36,0)</f>
        <v>0</v>
      </c>
      <c r="AD36" s="59">
        <v>21</v>
      </c>
      <c r="AE36" s="59">
        <f>G36*0</f>
        <v>0</v>
      </c>
      <c r="AF36" s="59">
        <f>G36*(1-0)</f>
        <v>0</v>
      </c>
      <c r="AM36" s="59">
        <f>F36*AE36</f>
        <v>0</v>
      </c>
      <c r="AN36" s="59">
        <f>F36*AF36</f>
        <v>0</v>
      </c>
      <c r="AO36" s="60" t="s">
        <v>123</v>
      </c>
      <c r="AP36" s="60" t="s">
        <v>125</v>
      </c>
      <c r="AQ36" s="61" t="s">
        <v>126</v>
      </c>
    </row>
    <row r="37" spans="4:6" s="58" customFormat="1" ht="31.5" customHeight="1">
      <c r="D37" s="62" t="s">
        <v>71</v>
      </c>
      <c r="F37" s="63">
        <v>2.05</v>
      </c>
    </row>
    <row r="38" spans="1:43" s="58" customFormat="1" ht="31.5" customHeight="1">
      <c r="A38" s="55" t="s">
        <v>16</v>
      </c>
      <c r="B38" s="55"/>
      <c r="C38" s="55" t="s">
        <v>39</v>
      </c>
      <c r="D38" s="55" t="s">
        <v>72</v>
      </c>
      <c r="E38" s="55" t="s">
        <v>84</v>
      </c>
      <c r="F38" s="56">
        <v>2.05</v>
      </c>
      <c r="G38" s="56">
        <v>0</v>
      </c>
      <c r="H38" s="56">
        <f>ROUND(F38*AE38,2)</f>
        <v>0</v>
      </c>
      <c r="I38" s="56">
        <f>J38-H38</f>
        <v>0</v>
      </c>
      <c r="J38" s="56">
        <f>ROUND(F38*G38,2)</f>
        <v>0</v>
      </c>
      <c r="K38" s="56">
        <v>0</v>
      </c>
      <c r="L38" s="56">
        <f>F38*K38</f>
        <v>0</v>
      </c>
      <c r="M38" s="57" t="s">
        <v>104</v>
      </c>
      <c r="N38" s="57" t="s">
        <v>11</v>
      </c>
      <c r="O38" s="56">
        <f>IF(N38="5",I38,0)</f>
        <v>0</v>
      </c>
      <c r="Z38" s="56">
        <f>IF(AD38=0,J38,0)</f>
        <v>0</v>
      </c>
      <c r="AA38" s="56">
        <f>IF(AD38=15,J38,0)</f>
        <v>0</v>
      </c>
      <c r="AB38" s="56">
        <f>IF(AD38=21,J38,0)</f>
        <v>0</v>
      </c>
      <c r="AD38" s="59">
        <v>21</v>
      </c>
      <c r="AE38" s="59">
        <f>G38*0</f>
        <v>0</v>
      </c>
      <c r="AF38" s="59">
        <f>G38*(1-0)</f>
        <v>0</v>
      </c>
      <c r="AM38" s="59">
        <f>F38*AE38</f>
        <v>0</v>
      </c>
      <c r="AN38" s="59">
        <f>F38*AF38</f>
        <v>0</v>
      </c>
      <c r="AO38" s="60" t="s">
        <v>123</v>
      </c>
      <c r="AP38" s="60" t="s">
        <v>125</v>
      </c>
      <c r="AQ38" s="61" t="s">
        <v>126</v>
      </c>
    </row>
    <row r="39" spans="4:6" s="58" customFormat="1" ht="31.5" customHeight="1">
      <c r="D39" s="62" t="s">
        <v>71</v>
      </c>
      <c r="F39" s="63">
        <v>2.05</v>
      </c>
    </row>
    <row r="40" spans="1:43" s="58" customFormat="1" ht="31.5" customHeight="1">
      <c r="A40" s="55" t="s">
        <v>17</v>
      </c>
      <c r="B40" s="55"/>
      <c r="C40" s="55" t="s">
        <v>40</v>
      </c>
      <c r="D40" s="55" t="s">
        <v>73</v>
      </c>
      <c r="E40" s="55" t="s">
        <v>84</v>
      </c>
      <c r="F40" s="56">
        <v>2.05</v>
      </c>
      <c r="G40" s="56">
        <v>0</v>
      </c>
      <c r="H40" s="56">
        <f>ROUND(F40*AE40,2)</f>
        <v>0</v>
      </c>
      <c r="I40" s="56">
        <f>J40-H40</f>
        <v>0</v>
      </c>
      <c r="J40" s="56">
        <f>ROUND(F40*G40,2)</f>
        <v>0</v>
      </c>
      <c r="K40" s="56">
        <v>0</v>
      </c>
      <c r="L40" s="56">
        <f>F40*K40</f>
        <v>0</v>
      </c>
      <c r="M40" s="57" t="s">
        <v>105</v>
      </c>
      <c r="N40" s="57" t="s">
        <v>11</v>
      </c>
      <c r="O40" s="56">
        <f>IF(N40="5",I40,0)</f>
        <v>0</v>
      </c>
      <c r="Z40" s="56">
        <f>IF(AD40=0,J40,0)</f>
        <v>0</v>
      </c>
      <c r="AA40" s="56">
        <f>IF(AD40=15,J40,0)</f>
        <v>0</v>
      </c>
      <c r="AB40" s="56">
        <f>IF(AD40=21,J40,0)</f>
        <v>0</v>
      </c>
      <c r="AD40" s="59">
        <v>21</v>
      </c>
      <c r="AE40" s="59">
        <f>G40*0</f>
        <v>0</v>
      </c>
      <c r="AF40" s="59">
        <f>G40*(1-0)</f>
        <v>0</v>
      </c>
      <c r="AM40" s="59">
        <f>F40*AE40</f>
        <v>0</v>
      </c>
      <c r="AN40" s="59">
        <f>F40*AF40</f>
        <v>0</v>
      </c>
      <c r="AO40" s="60" t="s">
        <v>123</v>
      </c>
      <c r="AP40" s="60" t="s">
        <v>125</v>
      </c>
      <c r="AQ40" s="61" t="s">
        <v>126</v>
      </c>
    </row>
    <row r="41" spans="4:6" s="58" customFormat="1" ht="31.5" customHeight="1">
      <c r="D41" s="62" t="s">
        <v>71</v>
      </c>
      <c r="F41" s="63">
        <v>2.05</v>
      </c>
    </row>
    <row r="42" spans="1:43" s="58" customFormat="1" ht="31.5" customHeight="1">
      <c r="A42" s="55" t="s">
        <v>18</v>
      </c>
      <c r="B42" s="55"/>
      <c r="C42" s="55" t="s">
        <v>41</v>
      </c>
      <c r="D42" s="55" t="s">
        <v>74</v>
      </c>
      <c r="E42" s="55" t="s">
        <v>84</v>
      </c>
      <c r="F42" s="56">
        <v>2.05</v>
      </c>
      <c r="G42" s="56">
        <v>0</v>
      </c>
      <c r="H42" s="56">
        <f>ROUND(F42*AE42,2)</f>
        <v>0</v>
      </c>
      <c r="I42" s="56">
        <f>J42-H42</f>
        <v>0</v>
      </c>
      <c r="J42" s="56">
        <f>ROUND(F42*G42,2)</f>
        <v>0</v>
      </c>
      <c r="K42" s="56">
        <v>0</v>
      </c>
      <c r="L42" s="56">
        <f>F42*K42</f>
        <v>0</v>
      </c>
      <c r="M42" s="57" t="s">
        <v>105</v>
      </c>
      <c r="N42" s="57" t="s">
        <v>11</v>
      </c>
      <c r="O42" s="56">
        <f>IF(N42="5",I42,0)</f>
        <v>0</v>
      </c>
      <c r="Z42" s="56">
        <f>IF(AD42=0,J42,0)</f>
        <v>0</v>
      </c>
      <c r="AA42" s="56">
        <f>IF(AD42=15,J42,0)</f>
        <v>0</v>
      </c>
      <c r="AB42" s="56">
        <f>IF(AD42=21,J42,0)</f>
        <v>0</v>
      </c>
      <c r="AD42" s="59">
        <v>21</v>
      </c>
      <c r="AE42" s="59">
        <f>G42*0</f>
        <v>0</v>
      </c>
      <c r="AF42" s="59">
        <f>G42*(1-0)</f>
        <v>0</v>
      </c>
      <c r="AM42" s="59">
        <f>F42*AE42</f>
        <v>0</v>
      </c>
      <c r="AN42" s="59">
        <f>F42*AF42</f>
        <v>0</v>
      </c>
      <c r="AO42" s="60" t="s">
        <v>123</v>
      </c>
      <c r="AP42" s="60" t="s">
        <v>125</v>
      </c>
      <c r="AQ42" s="61" t="s">
        <v>126</v>
      </c>
    </row>
    <row r="43" spans="4:6" s="58" customFormat="1" ht="31.5" customHeight="1">
      <c r="D43" s="62" t="s">
        <v>71</v>
      </c>
      <c r="F43" s="63">
        <v>2.05</v>
      </c>
    </row>
    <row r="44" spans="1:43" s="58" customFormat="1" ht="31.5" customHeight="1">
      <c r="A44" s="55" t="s">
        <v>19</v>
      </c>
      <c r="B44" s="55"/>
      <c r="C44" s="55" t="s">
        <v>42</v>
      </c>
      <c r="D44" s="55" t="s">
        <v>75</v>
      </c>
      <c r="E44" s="55" t="s">
        <v>84</v>
      </c>
      <c r="F44" s="56">
        <v>2.05</v>
      </c>
      <c r="G44" s="56">
        <v>0</v>
      </c>
      <c r="H44" s="56">
        <f>ROUND(F44*AE44,2)</f>
        <v>0</v>
      </c>
      <c r="I44" s="56">
        <f>J44-H44</f>
        <v>0</v>
      </c>
      <c r="J44" s="56">
        <f>ROUND(F44*G44,2)</f>
        <v>0</v>
      </c>
      <c r="K44" s="56">
        <v>0</v>
      </c>
      <c r="L44" s="56">
        <f>F44*K44</f>
        <v>0</v>
      </c>
      <c r="M44" s="57" t="s">
        <v>105</v>
      </c>
      <c r="N44" s="57" t="s">
        <v>11</v>
      </c>
      <c r="O44" s="56">
        <f>IF(N44="5",I44,0)</f>
        <v>0</v>
      </c>
      <c r="Z44" s="56">
        <f>IF(AD44=0,J44,0)</f>
        <v>0</v>
      </c>
      <c r="AA44" s="56">
        <f>IF(AD44=15,J44,0)</f>
        <v>0</v>
      </c>
      <c r="AB44" s="56">
        <f>IF(AD44=21,J44,0)</f>
        <v>0</v>
      </c>
      <c r="AD44" s="59">
        <v>21</v>
      </c>
      <c r="AE44" s="59">
        <f>G44*0</f>
        <v>0</v>
      </c>
      <c r="AF44" s="59">
        <f>G44*(1-0)</f>
        <v>0</v>
      </c>
      <c r="AM44" s="59">
        <f>F44*AE44</f>
        <v>0</v>
      </c>
      <c r="AN44" s="59">
        <f>F44*AF44</f>
        <v>0</v>
      </c>
      <c r="AO44" s="60" t="s">
        <v>123</v>
      </c>
      <c r="AP44" s="60" t="s">
        <v>125</v>
      </c>
      <c r="AQ44" s="61" t="s">
        <v>126</v>
      </c>
    </row>
    <row r="45" spans="4:6" s="58" customFormat="1" ht="31.5" customHeight="1">
      <c r="D45" s="62" t="s">
        <v>71</v>
      </c>
      <c r="F45" s="63">
        <v>2.05</v>
      </c>
    </row>
    <row r="46" spans="1:43" s="58" customFormat="1" ht="31.5" customHeight="1">
      <c r="A46" s="55" t="s">
        <v>20</v>
      </c>
      <c r="B46" s="55"/>
      <c r="C46" s="55" t="s">
        <v>43</v>
      </c>
      <c r="D46" s="55" t="s">
        <v>76</v>
      </c>
      <c r="E46" s="55" t="s">
        <v>84</v>
      </c>
      <c r="F46" s="56">
        <v>2.05</v>
      </c>
      <c r="G46" s="56">
        <v>0</v>
      </c>
      <c r="H46" s="56">
        <f>ROUND(F46*AE46,2)</f>
        <v>0</v>
      </c>
      <c r="I46" s="56">
        <f>J46-H46</f>
        <v>0</v>
      </c>
      <c r="J46" s="56">
        <f>ROUND(F46*G46,2)</f>
        <v>0</v>
      </c>
      <c r="K46" s="56">
        <v>0</v>
      </c>
      <c r="L46" s="56">
        <f>F46*K46</f>
        <v>0</v>
      </c>
      <c r="M46" s="57" t="s">
        <v>105</v>
      </c>
      <c r="N46" s="57" t="s">
        <v>11</v>
      </c>
      <c r="O46" s="56">
        <f>IF(N46="5",I46,0)</f>
        <v>0</v>
      </c>
      <c r="Z46" s="56">
        <f>IF(AD46=0,J46,0)</f>
        <v>0</v>
      </c>
      <c r="AA46" s="56">
        <f>IF(AD46=15,J46,0)</f>
        <v>0</v>
      </c>
      <c r="AB46" s="56">
        <f>IF(AD46=21,J46,0)</f>
        <v>0</v>
      </c>
      <c r="AD46" s="59">
        <v>21</v>
      </c>
      <c r="AE46" s="59">
        <f>G46*0</f>
        <v>0</v>
      </c>
      <c r="AF46" s="59">
        <f>G46*(1-0)</f>
        <v>0</v>
      </c>
      <c r="AM46" s="59">
        <f>F46*AE46</f>
        <v>0</v>
      </c>
      <c r="AN46" s="59">
        <f>F46*AF46</f>
        <v>0</v>
      </c>
      <c r="AO46" s="60" t="s">
        <v>123</v>
      </c>
      <c r="AP46" s="60" t="s">
        <v>125</v>
      </c>
      <c r="AQ46" s="61" t="s">
        <v>126</v>
      </c>
    </row>
    <row r="47" spans="4:6" s="58" customFormat="1" ht="31.5" customHeight="1">
      <c r="D47" s="62" t="s">
        <v>71</v>
      </c>
      <c r="F47" s="63">
        <v>2.05</v>
      </c>
    </row>
    <row r="48" spans="1:43" s="58" customFormat="1" ht="31.5" customHeight="1">
      <c r="A48" s="55" t="s">
        <v>21</v>
      </c>
      <c r="B48" s="55"/>
      <c r="C48" s="55" t="s">
        <v>44</v>
      </c>
      <c r="D48" s="55" t="s">
        <v>77</v>
      </c>
      <c r="E48" s="55" t="s">
        <v>84</v>
      </c>
      <c r="F48" s="56">
        <v>2.05</v>
      </c>
      <c r="G48" s="56">
        <v>0</v>
      </c>
      <c r="H48" s="56">
        <f>ROUND(F48*AE48,2)</f>
        <v>0</v>
      </c>
      <c r="I48" s="56">
        <f>J48-H48</f>
        <v>0</v>
      </c>
      <c r="J48" s="56">
        <f>ROUND(F48*G48,2)</f>
        <v>0</v>
      </c>
      <c r="K48" s="56">
        <v>0</v>
      </c>
      <c r="L48" s="56">
        <f>F48*K48</f>
        <v>0</v>
      </c>
      <c r="M48" s="57" t="s">
        <v>105</v>
      </c>
      <c r="N48" s="57" t="s">
        <v>11</v>
      </c>
      <c r="O48" s="56">
        <f>IF(N48="5",I48,0)</f>
        <v>0</v>
      </c>
      <c r="Z48" s="56">
        <f>IF(AD48=0,J48,0)</f>
        <v>0</v>
      </c>
      <c r="AA48" s="56">
        <f>IF(AD48=15,J48,0)</f>
        <v>0</v>
      </c>
      <c r="AB48" s="56">
        <f>IF(AD48=21,J48,0)</f>
        <v>0</v>
      </c>
      <c r="AD48" s="59">
        <v>21</v>
      </c>
      <c r="AE48" s="59">
        <f>G48*0</f>
        <v>0</v>
      </c>
      <c r="AF48" s="59">
        <f>G48*(1-0)</f>
        <v>0</v>
      </c>
      <c r="AM48" s="59">
        <f>F48*AE48</f>
        <v>0</v>
      </c>
      <c r="AN48" s="59">
        <f>F48*AF48</f>
        <v>0</v>
      </c>
      <c r="AO48" s="60" t="s">
        <v>123</v>
      </c>
      <c r="AP48" s="60" t="s">
        <v>125</v>
      </c>
      <c r="AQ48" s="61" t="s">
        <v>126</v>
      </c>
    </row>
    <row r="49" spans="1:13" s="58" customFormat="1" ht="31.5" customHeight="1">
      <c r="A49" s="71"/>
      <c r="B49" s="71"/>
      <c r="C49" s="71"/>
      <c r="D49" s="72" t="s">
        <v>71</v>
      </c>
      <c r="E49" s="71"/>
      <c r="F49" s="73">
        <v>2.05</v>
      </c>
      <c r="G49" s="71"/>
      <c r="H49" s="71"/>
      <c r="I49" s="71"/>
      <c r="J49" s="71"/>
      <c r="K49" s="71"/>
      <c r="L49" s="71"/>
      <c r="M49" s="71"/>
    </row>
    <row r="50" spans="1:28" s="58" customFormat="1" ht="31.5" customHeight="1">
      <c r="A50" s="74"/>
      <c r="B50" s="74"/>
      <c r="C50" s="74"/>
      <c r="D50" s="74"/>
      <c r="E50" s="74"/>
      <c r="F50" s="74"/>
      <c r="G50" s="74"/>
      <c r="H50" s="122" t="s">
        <v>90</v>
      </c>
      <c r="I50" s="111"/>
      <c r="J50" s="75">
        <f>J12+J22+J26+J32+J35</f>
        <v>0</v>
      </c>
      <c r="K50" s="74"/>
      <c r="L50" s="74"/>
      <c r="M50" s="74"/>
      <c r="Z50" s="76">
        <f>SUM(Z13:Z49)</f>
        <v>0</v>
      </c>
      <c r="AA50" s="76">
        <f>SUM(AA13:AA49)</f>
        <v>0</v>
      </c>
      <c r="AB50" s="76">
        <f>SUM(AB13:AB49)</f>
        <v>0</v>
      </c>
    </row>
    <row r="51" ht="11.25" customHeight="1">
      <c r="A51" s="7" t="s">
        <v>22</v>
      </c>
    </row>
    <row r="52" spans="1:13" ht="409.5" customHeight="1" hidden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</sheetData>
  <mergeCells count="37">
    <mergeCell ref="E4:F5"/>
    <mergeCell ref="G4:H5"/>
    <mergeCell ref="A1:M1"/>
    <mergeCell ref="A2:C3"/>
    <mergeCell ref="D2:D3"/>
    <mergeCell ref="E2:F3"/>
    <mergeCell ref="G2:H3"/>
    <mergeCell ref="I2:I3"/>
    <mergeCell ref="J2:M3"/>
    <mergeCell ref="I4:I5"/>
    <mergeCell ref="J4:M5"/>
    <mergeCell ref="A6:C7"/>
    <mergeCell ref="D6:D7"/>
    <mergeCell ref="E6:F7"/>
    <mergeCell ref="G6:H7"/>
    <mergeCell ref="I6:I7"/>
    <mergeCell ref="J6:M7"/>
    <mergeCell ref="A4:C5"/>
    <mergeCell ref="D4:D5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7:M17"/>
    <mergeCell ref="D22:G22"/>
    <mergeCell ref="D25:M25"/>
    <mergeCell ref="H50:I50"/>
    <mergeCell ref="A52:M52"/>
    <mergeCell ref="D26:G26"/>
    <mergeCell ref="D31:M31"/>
    <mergeCell ref="D32:G32"/>
    <mergeCell ref="D35:G35"/>
  </mergeCells>
  <printOptions/>
  <pageMargins left="0.394" right="0.394" top="0.591" bottom="0.591" header="0.5" footer="0.5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</cp:lastModifiedBy>
  <cp:lastPrinted>2018-02-15T20:40:28Z</cp:lastPrinted>
  <dcterms:created xsi:type="dcterms:W3CDTF">2018-02-15T20:42:35Z</dcterms:created>
  <dcterms:modified xsi:type="dcterms:W3CDTF">2018-02-15T20:44:31Z</dcterms:modified>
  <cp:category/>
  <cp:version/>
  <cp:contentType/>
  <cp:contentStatus/>
</cp:coreProperties>
</file>