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15300" windowHeight="9315" activeTab="2"/>
  </bookViews>
  <sheets>
    <sheet name="Krycí list" sheetId="1" r:id="rId1"/>
    <sheet name="Rekapitulace" sheetId="2" r:id="rId2"/>
    <sheet name="Položky" sheetId="3" r:id="rId3"/>
  </sheets>
  <definedNames>
    <definedName name="BPK1">'Krycí list'!$AA$8</definedName>
    <definedName name="BPK2">'Krycí list'!$AB$8</definedName>
    <definedName name="BPK3">'Krycí list'!$AC$8</definedName>
    <definedName name="cisloobjektu">'Krycí list'!$A$4</definedName>
    <definedName name="cislostavby">'Krycí list'!$A$6</definedName>
    <definedName name="Datum">'Krycí list'!$B$26</definedName>
    <definedName name="Dil">'Rekapitulace'!$A$5</definedName>
    <definedName name="Dodavka">'Rekapitulace'!$G$19</definedName>
    <definedName name="Dodavka0">'Položky'!#REF!</definedName>
    <definedName name="HSV">'Rekapitulace'!$E$19</definedName>
    <definedName name="HSV0">'Položky'!#REF!</definedName>
    <definedName name="HZS">'Rekapitulace'!$I$19</definedName>
    <definedName name="HZS0">'Položky'!#REF!</definedName>
    <definedName name="JKSO">'Krycí list'!$F$4</definedName>
    <definedName name="MJ">'Krycí list'!$G$4</definedName>
    <definedName name="Mont">'Rekapitulace'!$H$19</definedName>
    <definedName name="Montaz0">'Položky'!#REF!</definedName>
    <definedName name="NazevDilu">'Rekapitulace'!$B$5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list'!$A$1:$G$44</definedName>
    <definedName name="_xlnm.Print_Area" localSheetId="2">'Položky'!$A$1:$I$121</definedName>
    <definedName name="_xlnm.Print_Area" localSheetId="1">'Rekapitulace'!$A$1:$I$32</definedName>
    <definedName name="PocetMJ">'Krycí list'!$G$7</definedName>
    <definedName name="Poznamka">'Krycí list'!$B$36</definedName>
    <definedName name="Projektant">'Krycí list'!$C$7</definedName>
    <definedName name="PSV">'Rekapitulace'!$F$19</definedName>
    <definedName name="PSV0">'Položky'!#REF!</definedName>
    <definedName name="SloupecCC">'Položky'!$G$7</definedName>
    <definedName name="SloupecCisloPol">'Položky'!$B$7</definedName>
    <definedName name="SloupecCH">'Položky'!$I$7</definedName>
    <definedName name="SloupecJC">'Položky'!$F$7</definedName>
    <definedName name="SloupecJH">'Položky'!$H$7</definedName>
    <definedName name="SloupecMJ">'Položky'!$D$7</definedName>
    <definedName name="SloupecMnozstvi">'Položky'!$E$7</definedName>
    <definedName name="SloupecNazPol">'Položky'!$C$7</definedName>
    <definedName name="SloupecPC">'Položky'!$A$7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'Rekapitulace'!$H$31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list'!$F$31</definedName>
    <definedName name="Zaklad5">'Krycí list'!$F$29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<sst xmlns="http://schemas.openxmlformats.org/spreadsheetml/2006/main" count="275" uniqueCount="167">
  <si>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</si>
  <si>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</si>
  <si>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</si>
  <si>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</si>
  <si>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</si>
  <si>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</si>
  <si>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</si>
  <si>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</si>
  <si>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</si>
  <si>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</si>
  <si>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</si>
  <si>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</si>
  <si>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</si>
  <si>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</si>
  <si>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</si>
  <si>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</si>
  <si>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</si>
  <si>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</si>
  <si>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</si>
  <si>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</si>
  <si>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</si>
  <si>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</si>
  <si>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</si>
  <si>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</si>
  <si>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</si>
  <si>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</si>
  <si>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</si>
  <si>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</si>
  <si>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</si>
  <si>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</si>
  <si>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</si>
  <si>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</si>
  <si>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</si>
  <si>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</si>
  <si>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</si>
  <si>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</si>
  <si>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</si>
  <si>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</si>
  <si>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</si>
  <si>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</si>
  <si>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</si>
  <si>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</si>
  <si>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</si>
  <si>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</si>
  <si>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</si>
  <si>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</si>
  <si>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</si>
  <si>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</si>
  <si>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</si>
  <si>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</si>
  <si>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</si>
  <si>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</si>
  <si>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</si>
  <si>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</si>
  <si>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</si>
  <si>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</si>
  <si>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</si>
  <si>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</si>
  <si>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</si>
  <si>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</si>
  <si>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</si>
  <si>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</si>
  <si>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</si>
  <si>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</si>
  <si>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</si>
  <si>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</si>
  <si>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</si>
  <si>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Díl:</t>
  </si>
  <si>
    <t>Celkem za</t>
  </si>
  <si>
    <t>kus</t>
  </si>
  <si>
    <t>t</t>
  </si>
  <si>
    <t>m</t>
  </si>
  <si>
    <t>Vnitřní kanalizace</t>
  </si>
  <si>
    <t>Vnitřní vodovod</t>
  </si>
  <si>
    <t xml:space="preserve">Zkouška tlaku potrubí do DN 50 </t>
  </si>
  <si>
    <t xml:space="preserve">Proplach a dezinfekce vodovod.potrubí DN 80 </t>
  </si>
  <si>
    <t>Zařizovací předměty</t>
  </si>
  <si>
    <t xml:space="preserve">Ventil rohový s přípoj. trubičkou TE 67 G 1/2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</si>
  <si>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</si>
  <si>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</si>
  <si>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</si>
  <si>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</si>
  <si>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</si>
  <si>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</si>
  <si>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</si>
  <si>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</si>
  <si>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Antonín Kabelík</t>
  </si>
  <si>
    <t>Celkem</t>
  </si>
  <si>
    <t>soub</t>
  </si>
  <si>
    <t>A.Kabelík</t>
  </si>
  <si>
    <t xml:space="preserve">Zkouška těsnosti kanalizace kouřem -DN 300 </t>
  </si>
  <si>
    <t>Izol. potrubí trubicemi PE 20mm  přesDN 22-42mm</t>
  </si>
  <si>
    <t>Uzavření-otevření vodovodního potrubí</t>
  </si>
  <si>
    <t>Instalační prefabrikáty</t>
  </si>
  <si>
    <t>ÚRS Praha a.s.</t>
  </si>
  <si>
    <t>Potrubí plast.-PN20-třívrstvé  D 20x2,8</t>
  </si>
  <si>
    <t>Potrubí plast.-PN20-třívrstvé  D 25x3,5</t>
  </si>
  <si>
    <t>72598011R</t>
  </si>
  <si>
    <t>Potrubí PP-HT odpadní hrdlové D 110</t>
  </si>
  <si>
    <t>Potrubí PP-HT připojovací D 50</t>
  </si>
  <si>
    <t>Vyvedení odpadních výpustek  D 110</t>
  </si>
  <si>
    <t xml:space="preserve">Nástěnka závitová,pro výtokový ventil G 1/2" </t>
  </si>
  <si>
    <t>Izol. potrubí trubicemi PE 10mm  -DN 22mm</t>
  </si>
  <si>
    <t>Izol. potrubí trubicemi PE 10mm  přesDN 22-42mm</t>
  </si>
  <si>
    <t>Vnitřní plynovod</t>
  </si>
  <si>
    <t>Strojní vybavení</t>
  </si>
  <si>
    <t>72521161R</t>
  </si>
  <si>
    <t xml:space="preserve">DMTZ ventilů výtokových G 1/2 </t>
  </si>
  <si>
    <t xml:space="preserve">Baterie umyvadl. stojánkové pákové-chrom G 1/2"  </t>
  </si>
  <si>
    <t>Proraženi otvoru a ost.bourací práce</t>
  </si>
  <si>
    <t>930</t>
  </si>
  <si>
    <t>Hodinové zůčtovací sazby</t>
  </si>
  <si>
    <t>Náklady na vícepráce při napojení na stávající rozvody</t>
  </si>
  <si>
    <t>hod</t>
  </si>
  <si>
    <t>Vyvedení odpadních výpustek  -D 50</t>
  </si>
  <si>
    <t>Kryt keram.na sifon pro umyvadlo -polosloup Lyra plus</t>
  </si>
  <si>
    <t>725860109</t>
  </si>
  <si>
    <t>Zápach. uzávěrky umyvadlové DN 40</t>
  </si>
  <si>
    <t>DMTZ potrubí plast  -do D 50</t>
  </si>
  <si>
    <t>DMTZ izol. potrubí   -D 50</t>
  </si>
  <si>
    <t>Orientační štítky na zeď</t>
  </si>
  <si>
    <t>DMTZ klozet splachovací,výlevka</t>
  </si>
  <si>
    <t>DMTZ - potrubí novodur  -D 50</t>
  </si>
  <si>
    <t>D.1.4 - Zdravotně technické instalace</t>
  </si>
  <si>
    <t xml:space="preserve">DMTZ umyvadel/bidetů/dřezů ocel.,lit., keram. </t>
  </si>
  <si>
    <t>Sekání  drážek ve stáv.zdivu,podlaze (vč odvozu suti a poplatku za skládku)</t>
  </si>
  <si>
    <t>Oprava - potrubí plast. - propojení trub DN 50</t>
  </si>
  <si>
    <t>Oprava - potrubí plast. - propojení trub DN 100</t>
  </si>
  <si>
    <t>Oprava - potrubí plast. - krácení trub DN 100</t>
  </si>
  <si>
    <t>Oprava - potrubí plast. - krácení trub DN 50</t>
  </si>
  <si>
    <t>DMTZ vodovod přesun hmot výšky -6m</t>
  </si>
  <si>
    <t xml:space="preserve">Vodovod přesun hmot výška  -6 m </t>
  </si>
  <si>
    <t xml:space="preserve">Zařiz.předměty přesun hmot výška -6m </t>
  </si>
  <si>
    <t>Oprava-zazátkování potr.ocel-pozink. - závit.</t>
  </si>
  <si>
    <t>DMTZ zařizovací předměty přesun hmot výšky -6m</t>
  </si>
  <si>
    <t>Potrubí odpadní-ležaté z trub PVC-KG, DN100</t>
  </si>
  <si>
    <t>Potrubí odpadní-ležaté z trub PVC-KG, DN125</t>
  </si>
  <si>
    <t>Potrubí PP-HT připojovací D 40</t>
  </si>
  <si>
    <t>72122652R</t>
  </si>
  <si>
    <t xml:space="preserve">Zkouška těsnosti kanalizace vodou -DN 125 </t>
  </si>
  <si>
    <t xml:space="preserve">Pročištění ležatých svodů do -DN 300 </t>
  </si>
  <si>
    <t>Potrubí plast.-PN20-třívrstvé  D 32x4,4</t>
  </si>
  <si>
    <t xml:space="preserve">Baterie dřezové stojánkové pákové- G 1/2"  </t>
  </si>
  <si>
    <t>Zápachové uzávěrky dřezové -plast.  D 50</t>
  </si>
  <si>
    <t>Dvířka    15/30 cm -nerez</t>
  </si>
  <si>
    <t>DMTZ - potrubí PVC  -D 75-110</t>
  </si>
  <si>
    <t>DMTZ kanalizace-přesun hmot výška -12m</t>
  </si>
  <si>
    <t>DMTZ armatur vodvod.2závit  -do G 1"</t>
  </si>
  <si>
    <t>Heřmanice-Oprava domu příslušníků</t>
  </si>
  <si>
    <t>ČR-Vězeňská služba České republiky</t>
  </si>
  <si>
    <t>Datum : 12 / 2016</t>
  </si>
  <si>
    <t>Zápach. uzáv.-kalich - HL21 -D40</t>
  </si>
  <si>
    <t xml:space="preserve">Kanalizace přesun hmot výška  -6m </t>
  </si>
  <si>
    <t>Oprava - potrubí PVC - vsazení odbočky DN150</t>
  </si>
  <si>
    <t>DMTZ-potrubí z ocel.trubek pozink. -doDN25</t>
  </si>
  <si>
    <t>Oprava-přeřezání potr.ocel-pozink. - DN25</t>
  </si>
  <si>
    <t>Oprava-propojení ocel.potrubí -DN25</t>
  </si>
  <si>
    <t xml:space="preserve">Přípojky vodov. ke strojům a zařízením G 3/4" </t>
  </si>
  <si>
    <t>Izol. potrubí trubicemi PE 20mm  DN 125mm</t>
  </si>
  <si>
    <t>Armatury se 2závity - Kulový ventil s vyp. DN 25</t>
  </si>
  <si>
    <t>Armatury se 2závity - Kulový ventil  D 20</t>
  </si>
  <si>
    <t>Klozet.mísa kombi -bílá-zadní Lyra Plus +sedátko s krytem</t>
  </si>
  <si>
    <t>Klozet.mísa kombi -bílá-spodní Lyra Plus +sedátko s krytem</t>
  </si>
  <si>
    <t>Umyvadlo keram. s otvorem 550x400, Lyra plus-Jika</t>
  </si>
  <si>
    <t>DMTZ + ZPMTZ ohřívačů 17kW</t>
  </si>
  <si>
    <t>EO průtokový Wterm-5,5 kW-400V,vč. stoánk.pákové baterie</t>
  </si>
  <si>
    <t>Ing. Vlasta Vargová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</si>
</sst>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0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¥€-2]\ #\ ##,000_);[Red]\([$€-2]\ #\ ##,000\)"/>
  </numFmts>
  <fonts count="5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50"/>
      <name val="Arial CE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 CE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0" fillId="0" borderId="15" xfId="0" applyNumberFormat="1" applyBorder="1" applyAlignment="1">
      <alignment horizontal="left"/>
    </xf>
    <xf numFmtId="0" fontId="0" fillId="0" borderId="19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4" fillId="0" borderId="26" xfId="0" applyFont="1" applyBorder="1" applyAlignment="1">
      <alignment horizontal="centerContinuous" vertical="center"/>
    </xf>
    <xf numFmtId="0" fontId="6" fillId="0" borderId="27" xfId="0" applyFont="1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1" fillId="0" borderId="29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centerContinuous"/>
    </xf>
    <xf numFmtId="0" fontId="1" fillId="0" borderId="30" xfId="0" applyFont="1" applyBorder="1" applyAlignment="1">
      <alignment horizontal="centerContinuous"/>
    </xf>
    <xf numFmtId="0" fontId="0" fillId="0" borderId="30" xfId="0" applyBorder="1" applyAlignment="1">
      <alignment horizontal="centerContinuous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3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21" xfId="0" applyFont="1" applyBorder="1" applyAlignment="1">
      <alignment/>
    </xf>
    <xf numFmtId="0" fontId="0" fillId="0" borderId="41" xfId="0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19" xfId="0" applyNumberFormat="1" applyBorder="1" applyAlignment="1">
      <alignment horizontal="right"/>
    </xf>
    <xf numFmtId="167" fontId="0" fillId="0" borderId="22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6" fillId="33" borderId="41" xfId="0" applyFont="1" applyFill="1" applyBorder="1" applyAlignment="1">
      <alignment/>
    </xf>
    <xf numFmtId="0" fontId="6" fillId="33" borderId="42" xfId="0" applyFont="1" applyFill="1" applyBorder="1" applyAlignment="1">
      <alignment/>
    </xf>
    <xf numFmtId="0" fontId="6" fillId="33" borderId="44" xfId="0" applyFont="1" applyFill="1" applyBorder="1" applyAlignment="1">
      <alignment/>
    </xf>
    <xf numFmtId="167" fontId="6" fillId="33" borderId="42" xfId="0" applyNumberFormat="1" applyFont="1" applyFill="1" applyBorder="1" applyAlignment="1">
      <alignment/>
    </xf>
    <xf numFmtId="0" fontId="6" fillId="33" borderId="45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6" xfId="46" applyFont="1" applyBorder="1">
      <alignment/>
      <protection/>
    </xf>
    <xf numFmtId="0" fontId="0" fillId="0" borderId="46" xfId="46" applyBorder="1">
      <alignment/>
      <protection/>
    </xf>
    <xf numFmtId="0" fontId="0" fillId="0" borderId="46" xfId="46" applyBorder="1" applyAlignment="1">
      <alignment horizontal="right"/>
      <protection/>
    </xf>
    <xf numFmtId="0" fontId="0" fillId="0" borderId="46" xfId="0" applyNumberFormat="1" applyBorder="1" applyAlignment="1">
      <alignment/>
    </xf>
    <xf numFmtId="0" fontId="0" fillId="0" borderId="47" xfId="0" applyNumberFormat="1" applyBorder="1" applyAlignment="1">
      <alignment/>
    </xf>
    <xf numFmtId="0" fontId="3" fillId="0" borderId="48" xfId="46" applyFont="1" applyBorder="1">
      <alignment/>
      <protection/>
    </xf>
    <xf numFmtId="0" fontId="0" fillId="0" borderId="48" xfId="46" applyBorder="1">
      <alignment/>
      <protection/>
    </xf>
    <xf numFmtId="0" fontId="0" fillId="0" borderId="48" xfId="46" applyBorder="1" applyAlignment="1">
      <alignment horizontal="right"/>
      <protection/>
    </xf>
    <xf numFmtId="0" fontId="0" fillId="0" borderId="48" xfId="46" applyFont="1" applyBorder="1">
      <alignment/>
      <protection/>
    </xf>
    <xf numFmtId="0" fontId="0" fillId="0" borderId="48" xfId="0" applyNumberFormat="1" applyBorder="1" applyAlignment="1">
      <alignment/>
    </xf>
    <xf numFmtId="0" fontId="7" fillId="0" borderId="49" xfId="0" applyNumberFormat="1" applyFont="1" applyBorder="1" applyAlignment="1">
      <alignment/>
    </xf>
    <xf numFmtId="49" fontId="4" fillId="0" borderId="0" xfId="0" applyNumberFormat="1" applyFont="1" applyAlignment="1">
      <alignment horizontal="centerContinuous"/>
    </xf>
    <xf numFmtId="0" fontId="8" fillId="0" borderId="0" xfId="0" applyFont="1" applyBorder="1" applyAlignment="1">
      <alignment/>
    </xf>
    <xf numFmtId="3" fontId="0" fillId="0" borderId="16" xfId="0" applyNumberFormat="1" applyFont="1" applyBorder="1" applyAlignment="1">
      <alignment/>
    </xf>
    <xf numFmtId="0" fontId="1" fillId="33" borderId="29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3" fontId="1" fillId="33" borderId="31" xfId="0" applyNumberFormat="1" applyFont="1" applyFill="1" applyBorder="1" applyAlignment="1">
      <alignment/>
    </xf>
    <xf numFmtId="3" fontId="1" fillId="33" borderId="50" xfId="0" applyNumberFormat="1" applyFont="1" applyFill="1" applyBorder="1" applyAlignment="1">
      <alignment/>
    </xf>
    <xf numFmtId="3" fontId="1" fillId="33" borderId="51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 horizontal="centerContinuous"/>
    </xf>
    <xf numFmtId="0" fontId="0" fillId="0" borderId="4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52" xfId="0" applyFont="1" applyBorder="1" applyAlignment="1">
      <alignment/>
    </xf>
    <xf numFmtId="3" fontId="0" fillId="0" borderId="39" xfId="0" applyNumberFormat="1" applyFont="1" applyBorder="1" applyAlignment="1">
      <alignment horizontal="right"/>
    </xf>
    <xf numFmtId="166" fontId="0" fillId="0" borderId="53" xfId="0" applyNumberFormat="1" applyFont="1" applyBorder="1" applyAlignment="1">
      <alignment horizontal="right"/>
    </xf>
    <xf numFmtId="3" fontId="0" fillId="0" borderId="54" xfId="0" applyNumberFormat="1" applyFont="1" applyBorder="1" applyAlignment="1">
      <alignment horizontal="right"/>
    </xf>
    <xf numFmtId="4" fontId="0" fillId="0" borderId="33" xfId="0" applyNumberFormat="1" applyFont="1" applyBorder="1" applyAlignment="1">
      <alignment horizontal="right"/>
    </xf>
    <xf numFmtId="0" fontId="0" fillId="33" borderId="41" xfId="0" applyFill="1" applyBorder="1" applyAlignment="1">
      <alignment/>
    </xf>
    <xf numFmtId="0" fontId="1" fillId="33" borderId="42" xfId="0" applyFont="1" applyFill="1" applyBorder="1" applyAlignment="1">
      <alignment/>
    </xf>
    <xf numFmtId="0" fontId="0" fillId="33" borderId="42" xfId="0" applyFill="1" applyBorder="1" applyAlignment="1">
      <alignment/>
    </xf>
    <xf numFmtId="4" fontId="0" fillId="33" borderId="55" xfId="0" applyNumberFormat="1" applyFill="1" applyBorder="1" applyAlignment="1">
      <alignment/>
    </xf>
    <xf numFmtId="4" fontId="0" fillId="33" borderId="41" xfId="0" applyNumberFormat="1" applyFill="1" applyBorder="1" applyAlignment="1">
      <alignment/>
    </xf>
    <xf numFmtId="4" fontId="0" fillId="33" borderId="42" xfId="0" applyNumberFormat="1" applyFill="1" applyBorder="1" applyAlignment="1">
      <alignment/>
    </xf>
    <xf numFmtId="3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10" fillId="0" borderId="0" xfId="46" applyFont="1" applyAlignment="1">
      <alignment horizontal="centerContinuous"/>
      <protection/>
    </xf>
    <xf numFmtId="0" fontId="11" fillId="0" borderId="0" xfId="46" applyFont="1" applyAlignment="1">
      <alignment horizontal="centerContinuous"/>
      <protection/>
    </xf>
    <xf numFmtId="0" fontId="11" fillId="0" borderId="0" xfId="46" applyFont="1" applyAlignment="1">
      <alignment horizontal="right"/>
      <protection/>
    </xf>
    <xf numFmtId="0" fontId="0" fillId="0" borderId="47" xfId="46" applyBorder="1">
      <alignment/>
      <protection/>
    </xf>
    <xf numFmtId="0" fontId="8" fillId="0" borderId="0" xfId="46" applyFont="1">
      <alignment/>
      <protection/>
    </xf>
    <xf numFmtId="0" fontId="0" fillId="0" borderId="0" xfId="46" applyFont="1">
      <alignment/>
      <protection/>
    </xf>
    <xf numFmtId="0" fontId="0" fillId="0" borderId="0" xfId="46" applyAlignment="1">
      <alignment horizontal="right"/>
      <protection/>
    </xf>
    <xf numFmtId="0" fontId="0" fillId="0" borderId="0" xfId="46" applyAlignment="1">
      <alignment/>
      <protection/>
    </xf>
    <xf numFmtId="0" fontId="1" fillId="0" borderId="56" xfId="46" applyFont="1" applyBorder="1" applyAlignment="1">
      <alignment horizontal="center"/>
      <protection/>
    </xf>
    <xf numFmtId="0" fontId="1" fillId="0" borderId="56" xfId="46" applyFont="1" applyBorder="1">
      <alignment/>
      <protection/>
    </xf>
    <xf numFmtId="0" fontId="0" fillId="0" borderId="56" xfId="46" applyBorder="1" applyAlignment="1">
      <alignment horizontal="center"/>
      <protection/>
    </xf>
    <xf numFmtId="0" fontId="0" fillId="0" borderId="56" xfId="46" applyNumberFormat="1" applyBorder="1" applyAlignment="1">
      <alignment horizontal="right"/>
      <protection/>
    </xf>
    <xf numFmtId="0" fontId="0" fillId="0" borderId="56" xfId="46" applyNumberFormat="1" applyBorder="1">
      <alignment/>
      <protection/>
    </xf>
    <xf numFmtId="0" fontId="7" fillId="0" borderId="57" xfId="46" applyNumberFormat="1" applyFont="1" applyBorder="1">
      <alignment/>
      <protection/>
    </xf>
    <xf numFmtId="0" fontId="12" fillId="0" borderId="0" xfId="46" applyFont="1">
      <alignment/>
      <protection/>
    </xf>
    <xf numFmtId="0" fontId="0" fillId="0" borderId="56" xfId="46" applyFont="1" applyBorder="1" applyAlignment="1">
      <alignment horizontal="center"/>
      <protection/>
    </xf>
    <xf numFmtId="49" fontId="0" fillId="0" borderId="56" xfId="46" applyNumberFormat="1" applyFont="1" applyBorder="1" applyAlignment="1">
      <alignment horizontal="left"/>
      <protection/>
    </xf>
    <xf numFmtId="0" fontId="0" fillId="0" borderId="56" xfId="46" applyFont="1" applyBorder="1">
      <alignment/>
      <protection/>
    </xf>
    <xf numFmtId="49" fontId="0" fillId="0" borderId="56" xfId="46" applyNumberFormat="1" applyFont="1" applyBorder="1" applyAlignment="1">
      <alignment horizontal="center" shrinkToFit="1"/>
      <protection/>
    </xf>
    <xf numFmtId="4" fontId="0" fillId="0" borderId="56" xfId="46" applyNumberFormat="1" applyFont="1" applyBorder="1" applyAlignment="1">
      <alignment horizontal="right"/>
      <protection/>
    </xf>
    <xf numFmtId="4" fontId="0" fillId="0" borderId="56" xfId="46" applyNumberFormat="1" applyFont="1" applyBorder="1">
      <alignment/>
      <protection/>
    </xf>
    <xf numFmtId="169" fontId="0" fillId="0" borderId="56" xfId="46" applyNumberFormat="1" applyFont="1" applyBorder="1">
      <alignment/>
      <protection/>
    </xf>
    <xf numFmtId="0" fontId="0" fillId="33" borderId="58" xfId="46" applyFill="1" applyBorder="1" applyAlignment="1">
      <alignment horizontal="center"/>
      <protection/>
    </xf>
    <xf numFmtId="49" fontId="3" fillId="33" borderId="58" xfId="46" applyNumberFormat="1" applyFont="1" applyFill="1" applyBorder="1" applyAlignment="1">
      <alignment horizontal="left"/>
      <protection/>
    </xf>
    <xf numFmtId="0" fontId="3" fillId="33" borderId="58" xfId="46" applyFont="1" applyFill="1" applyBorder="1">
      <alignment/>
      <protection/>
    </xf>
    <xf numFmtId="4" fontId="0" fillId="33" borderId="58" xfId="46" applyNumberFormat="1" applyFill="1" applyBorder="1" applyAlignment="1">
      <alignment horizontal="right"/>
      <protection/>
    </xf>
    <xf numFmtId="4" fontId="1" fillId="33" borderId="58" xfId="46" applyNumberFormat="1" applyFont="1" applyFill="1" applyBorder="1">
      <alignment/>
      <protection/>
    </xf>
    <xf numFmtId="0" fontId="1" fillId="33" borderId="58" xfId="46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3" fontId="0" fillId="0" borderId="59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0" fontId="0" fillId="34" borderId="57" xfId="46" applyFont="1" applyFill="1" applyBorder="1">
      <alignment/>
      <protection/>
    </xf>
    <xf numFmtId="0" fontId="8" fillId="35" borderId="59" xfId="46" applyFont="1" applyFill="1" applyBorder="1" applyAlignment="1">
      <alignment horizontal="center"/>
      <protection/>
    </xf>
    <xf numFmtId="0" fontId="8" fillId="35" borderId="56" xfId="46" applyFont="1" applyFill="1" applyBorder="1" applyAlignment="1">
      <alignment horizontal="center"/>
      <protection/>
    </xf>
    <xf numFmtId="0" fontId="7" fillId="0" borderId="56" xfId="46" applyNumberFormat="1" applyFont="1" applyBorder="1">
      <alignment/>
      <protection/>
    </xf>
    <xf numFmtId="0" fontId="7" fillId="0" borderId="0" xfId="46" applyNumberFormat="1" applyFont="1" applyBorder="1">
      <alignment/>
      <protection/>
    </xf>
    <xf numFmtId="4" fontId="0" fillId="0" borderId="15" xfId="46" applyNumberFormat="1" applyFont="1" applyBorder="1">
      <alignment/>
      <protection/>
    </xf>
    <xf numFmtId="169" fontId="0" fillId="0" borderId="15" xfId="46" applyNumberFormat="1" applyFont="1" applyBorder="1">
      <alignment/>
      <protection/>
    </xf>
    <xf numFmtId="0" fontId="0" fillId="0" borderId="15" xfId="46" applyNumberFormat="1" applyBorder="1">
      <alignment/>
      <protection/>
    </xf>
    <xf numFmtId="0" fontId="7" fillId="0" borderId="15" xfId="46" applyNumberFormat="1" applyFont="1" applyBorder="1">
      <alignment/>
      <protection/>
    </xf>
    <xf numFmtId="0" fontId="0" fillId="0" borderId="15" xfId="46" applyBorder="1">
      <alignment/>
      <protection/>
    </xf>
    <xf numFmtId="164" fontId="1" fillId="33" borderId="58" xfId="46" applyNumberFormat="1" applyFont="1" applyFill="1" applyBorder="1">
      <alignment/>
      <protection/>
    </xf>
    <xf numFmtId="0" fontId="0" fillId="0" borderId="57" xfId="46" applyBorder="1" applyAlignment="1">
      <alignment horizontal="center"/>
      <protection/>
    </xf>
    <xf numFmtId="0" fontId="1" fillId="35" borderId="0" xfId="46" applyFont="1" applyFill="1" applyBorder="1">
      <alignment/>
      <protection/>
    </xf>
    <xf numFmtId="49" fontId="8" fillId="0" borderId="15" xfId="46" applyNumberFormat="1" applyFont="1" applyBorder="1" applyAlignment="1">
      <alignment horizontal="left"/>
      <protection/>
    </xf>
    <xf numFmtId="164" fontId="0" fillId="0" borderId="15" xfId="46" applyNumberFormat="1" applyFont="1" applyBorder="1">
      <alignment/>
      <protection/>
    </xf>
    <xf numFmtId="49" fontId="8" fillId="0" borderId="0" xfId="46" applyNumberFormat="1" applyFont="1" applyBorder="1" applyAlignment="1">
      <alignment horizontal="left"/>
      <protection/>
    </xf>
    <xf numFmtId="0" fontId="12" fillId="0" borderId="0" xfId="46" applyFont="1" applyBorder="1">
      <alignment/>
      <protection/>
    </xf>
    <xf numFmtId="0" fontId="7" fillId="0" borderId="0" xfId="46" applyFont="1" applyBorder="1">
      <alignment/>
      <protection/>
    </xf>
    <xf numFmtId="169" fontId="1" fillId="35" borderId="0" xfId="46" applyNumberFormat="1" applyFont="1" applyFill="1" applyBorder="1">
      <alignment/>
      <protection/>
    </xf>
    <xf numFmtId="0" fontId="0" fillId="0" borderId="60" xfId="46" applyBorder="1">
      <alignment/>
      <protection/>
    </xf>
    <xf numFmtId="0" fontId="0" fillId="35" borderId="0" xfId="46" applyFill="1" applyBorder="1">
      <alignment/>
      <protection/>
    </xf>
    <xf numFmtId="0" fontId="12" fillId="35" borderId="0" xfId="46" applyFont="1" applyFill="1" applyBorder="1">
      <alignment/>
      <protection/>
    </xf>
    <xf numFmtId="49" fontId="8" fillId="35" borderId="0" xfId="46" applyNumberFormat="1" applyFont="1" applyFill="1" applyBorder="1" applyAlignment="1">
      <alignment horizontal="left"/>
      <protection/>
    </xf>
    <xf numFmtId="0" fontId="7" fillId="35" borderId="0" xfId="46" applyFont="1" applyFill="1" applyBorder="1">
      <alignment/>
      <protection/>
    </xf>
    <xf numFmtId="3" fontId="1" fillId="0" borderId="59" xfId="0" applyNumberFormat="1" applyFont="1" applyBorder="1" applyAlignment="1">
      <alignment/>
    </xf>
    <xf numFmtId="49" fontId="8" fillId="34" borderId="57" xfId="46" applyNumberFormat="1" applyFont="1" applyFill="1" applyBorder="1">
      <alignment/>
      <protection/>
    </xf>
    <xf numFmtId="0" fontId="8" fillId="34" borderId="61" xfId="46" applyFont="1" applyFill="1" applyBorder="1" applyAlignment="1">
      <alignment horizontal="center"/>
      <protection/>
    </xf>
    <xf numFmtId="0" fontId="8" fillId="34" borderId="61" xfId="46" applyNumberFormat="1" applyFont="1" applyFill="1" applyBorder="1" applyAlignment="1">
      <alignment horizontal="center"/>
      <protection/>
    </xf>
    <xf numFmtId="0" fontId="8" fillId="34" borderId="57" xfId="46" applyFont="1" applyFill="1" applyBorder="1" applyAlignment="1">
      <alignment horizontal="center"/>
      <protection/>
    </xf>
    <xf numFmtId="3" fontId="1" fillId="0" borderId="62" xfId="0" applyNumberFormat="1" applyFont="1" applyBorder="1" applyAlignment="1">
      <alignment/>
    </xf>
    <xf numFmtId="0" fontId="0" fillId="0" borderId="15" xfId="46" applyBorder="1" applyAlignment="1">
      <alignment horizontal="center"/>
      <protection/>
    </xf>
    <xf numFmtId="0" fontId="0" fillId="35" borderId="0" xfId="46" applyFill="1" applyBorder="1" applyAlignment="1">
      <alignment horizontal="center"/>
      <protection/>
    </xf>
    <xf numFmtId="0" fontId="1" fillId="35" borderId="0" xfId="46" applyFont="1" applyFill="1" applyBorder="1" applyAlignment="1">
      <alignment horizontal="center"/>
      <protection/>
    </xf>
    <xf numFmtId="49" fontId="1" fillId="35" borderId="0" xfId="46" applyNumberFormat="1" applyFont="1" applyFill="1" applyBorder="1" applyAlignment="1">
      <alignment horizontal="left"/>
      <protection/>
    </xf>
    <xf numFmtId="0" fontId="0" fillId="35" borderId="0" xfId="46" applyNumberFormat="1" applyFill="1" applyBorder="1" applyAlignment="1">
      <alignment horizontal="right"/>
      <protection/>
    </xf>
    <xf numFmtId="0" fontId="0" fillId="35" borderId="0" xfId="46" applyNumberFormat="1" applyFill="1" applyBorder="1">
      <alignment/>
      <protection/>
    </xf>
    <xf numFmtId="0" fontId="7" fillId="35" borderId="0" xfId="46" applyNumberFormat="1" applyFont="1" applyFill="1" applyBorder="1">
      <alignment/>
      <protection/>
    </xf>
    <xf numFmtId="170" fontId="1" fillId="33" borderId="58" xfId="46" applyNumberFormat="1" applyFont="1" applyFill="1" applyBorder="1">
      <alignment/>
      <protection/>
    </xf>
    <xf numFmtId="0" fontId="0" fillId="35" borderId="15" xfId="46" applyFill="1" applyBorder="1">
      <alignment/>
      <protection/>
    </xf>
    <xf numFmtId="49" fontId="8" fillId="35" borderId="15" xfId="46" applyNumberFormat="1" applyFont="1" applyFill="1" applyBorder="1" applyAlignment="1">
      <alignment horizontal="left"/>
      <protection/>
    </xf>
    <xf numFmtId="0" fontId="0" fillId="0" borderId="56" xfId="46" applyNumberFormat="1" applyFont="1" applyBorder="1" applyAlignment="1">
      <alignment horizontal="left"/>
      <protection/>
    </xf>
    <xf numFmtId="0" fontId="1" fillId="0" borderId="56" xfId="46" applyNumberFormat="1" applyFont="1" applyBorder="1" applyAlignment="1">
      <alignment horizontal="left"/>
      <protection/>
    </xf>
    <xf numFmtId="4" fontId="0" fillId="35" borderId="56" xfId="46" applyNumberFormat="1" applyFont="1" applyFill="1" applyBorder="1" applyAlignment="1">
      <alignment horizontal="right"/>
      <protection/>
    </xf>
    <xf numFmtId="0" fontId="0" fillId="33" borderId="58" xfId="46" applyFill="1" applyBorder="1" applyAlignment="1">
      <alignment/>
      <protection/>
    </xf>
    <xf numFmtId="0" fontId="0" fillId="0" borderId="56" xfId="46" applyFont="1" applyBorder="1" applyAlignment="1">
      <alignment/>
      <protection/>
    </xf>
    <xf numFmtId="164" fontId="0" fillId="0" borderId="56" xfId="46" applyNumberFormat="1" applyFont="1" applyBorder="1">
      <alignment/>
      <protection/>
    </xf>
    <xf numFmtId="3" fontId="0" fillId="0" borderId="63" xfId="0" applyNumberFormat="1" applyFont="1" applyBorder="1" applyAlignment="1">
      <alignment/>
    </xf>
    <xf numFmtId="0" fontId="1" fillId="0" borderId="64" xfId="0" applyFont="1" applyBorder="1" applyAlignment="1">
      <alignment/>
    </xf>
    <xf numFmtId="3" fontId="0" fillId="0" borderId="52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3" fontId="0" fillId="0" borderId="65" xfId="0" applyNumberFormat="1" applyFont="1" applyBorder="1" applyAlignment="1">
      <alignment/>
    </xf>
    <xf numFmtId="49" fontId="8" fillId="0" borderId="25" xfId="0" applyNumberFormat="1" applyFont="1" applyBorder="1" applyAlignment="1">
      <alignment/>
    </xf>
    <xf numFmtId="0" fontId="8" fillId="0" borderId="25" xfId="0" applyNumberFormat="1" applyFont="1" applyBorder="1" applyAlignment="1">
      <alignment horizontal="left"/>
    </xf>
    <xf numFmtId="49" fontId="8" fillId="0" borderId="25" xfId="0" applyNumberFormat="1" applyFont="1" applyBorder="1" applyAlignment="1">
      <alignment horizontal="left"/>
    </xf>
    <xf numFmtId="49" fontId="8" fillId="0" borderId="66" xfId="0" applyNumberFormat="1" applyFont="1" applyBorder="1" applyAlignment="1">
      <alignment/>
    </xf>
    <xf numFmtId="3" fontId="0" fillId="0" borderId="67" xfId="0" applyNumberFormat="1" applyFont="1" applyBorder="1" applyAlignment="1">
      <alignment/>
    </xf>
    <xf numFmtId="3" fontId="1" fillId="33" borderId="68" xfId="0" applyNumberFormat="1" applyFont="1" applyFill="1" applyBorder="1" applyAlignment="1">
      <alignment/>
    </xf>
    <xf numFmtId="169" fontId="0" fillId="0" borderId="57" xfId="46" applyNumberFormat="1" applyFont="1" applyBorder="1">
      <alignment/>
      <protection/>
    </xf>
    <xf numFmtId="17" fontId="0" fillId="0" borderId="24" xfId="0" applyNumberFormat="1" applyBorder="1" applyAlignment="1">
      <alignment horizontal="right"/>
    </xf>
    <xf numFmtId="0" fontId="0" fillId="0" borderId="0" xfId="46" applyAlignment="1">
      <alignment horizontal="center"/>
      <protection/>
    </xf>
    <xf numFmtId="0" fontId="8" fillId="0" borderId="10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5" xfId="46" applyBorder="1" applyAlignment="1">
      <alignment horizontal="left"/>
      <protection/>
    </xf>
    <xf numFmtId="0" fontId="0" fillId="0" borderId="15" xfId="46" applyFont="1" applyBorder="1" applyAlignment="1">
      <alignment horizontal="center"/>
      <protection/>
    </xf>
    <xf numFmtId="49" fontId="0" fillId="0" borderId="59" xfId="46" applyNumberFormat="1" applyFont="1" applyBorder="1" applyAlignment="1">
      <alignment horizontal="center" shrinkToFit="1"/>
      <protection/>
    </xf>
    <xf numFmtId="0" fontId="0" fillId="0" borderId="56" xfId="46" applyNumberFormat="1" applyFont="1" applyBorder="1" applyAlignment="1">
      <alignment horizontal="right"/>
      <protection/>
    </xf>
    <xf numFmtId="0" fontId="0" fillId="0" borderId="56" xfId="46" applyNumberFormat="1" applyFont="1" applyBorder="1">
      <alignment/>
      <protection/>
    </xf>
    <xf numFmtId="0" fontId="7" fillId="0" borderId="56" xfId="46" applyNumberFormat="1" applyFont="1" applyBorder="1">
      <alignment/>
      <protection/>
    </xf>
    <xf numFmtId="4" fontId="0" fillId="0" borderId="56" xfId="46" applyNumberFormat="1" applyFont="1" applyBorder="1" applyAlignment="1">
      <alignment horizontal="right"/>
      <protection/>
    </xf>
    <xf numFmtId="4" fontId="0" fillId="0" borderId="56" xfId="46" applyNumberFormat="1" applyFont="1" applyBorder="1">
      <alignment/>
      <protection/>
    </xf>
    <xf numFmtId="169" fontId="0" fillId="0" borderId="56" xfId="46" applyNumberFormat="1" applyFont="1" applyBorder="1">
      <alignment/>
      <protection/>
    </xf>
    <xf numFmtId="0" fontId="14" fillId="0" borderId="56" xfId="0" applyFont="1" applyFill="1" applyBorder="1" applyAlignment="1">
      <alignment horizontal="left" vertical="top"/>
    </xf>
    <xf numFmtId="0" fontId="0" fillId="0" borderId="56" xfId="0" applyFill="1" applyBorder="1" applyAlignment="1">
      <alignment vertical="top" wrapText="1"/>
    </xf>
    <xf numFmtId="0" fontId="0" fillId="34" borderId="15" xfId="46" applyFont="1" applyFill="1" applyBorder="1">
      <alignment/>
      <protection/>
    </xf>
    <xf numFmtId="0" fontId="1" fillId="0" borderId="57" xfId="46" applyFont="1" applyBorder="1" applyAlignment="1">
      <alignment horizontal="center"/>
      <protection/>
    </xf>
    <xf numFmtId="0" fontId="15" fillId="0" borderId="69" xfId="0" applyFont="1" applyFill="1" applyBorder="1" applyAlignment="1">
      <alignment vertical="top" wrapText="1"/>
    </xf>
    <xf numFmtId="0" fontId="0" fillId="0" borderId="56" xfId="46" applyFont="1" applyBorder="1" applyAlignment="1">
      <alignment horizontal="center" vertical="top"/>
      <protection/>
    </xf>
    <xf numFmtId="0" fontId="0" fillId="0" borderId="70" xfId="0" applyFont="1" applyFill="1" applyBorder="1" applyAlignment="1">
      <alignment vertical="top" wrapText="1"/>
    </xf>
    <xf numFmtId="0" fontId="14" fillId="0" borderId="70" xfId="0" applyFont="1" applyFill="1" applyBorder="1" applyAlignment="1">
      <alignment horizontal="left" vertical="top"/>
    </xf>
    <xf numFmtId="0" fontId="15" fillId="0" borderId="69" xfId="0" applyFont="1" applyFill="1" applyBorder="1" applyAlignment="1">
      <alignment horizontal="left" vertical="top"/>
    </xf>
    <xf numFmtId="0" fontId="0" fillId="33" borderId="71" xfId="46" applyFill="1" applyBorder="1" applyAlignment="1">
      <alignment horizontal="center"/>
      <protection/>
    </xf>
    <xf numFmtId="49" fontId="3" fillId="33" borderId="51" xfId="46" applyNumberFormat="1" applyFont="1" applyFill="1" applyBorder="1" applyAlignment="1">
      <alignment horizontal="left"/>
      <protection/>
    </xf>
    <xf numFmtId="0" fontId="3" fillId="33" borderId="51" xfId="46" applyFont="1" applyFill="1" applyBorder="1">
      <alignment/>
      <protection/>
    </xf>
    <xf numFmtId="0" fontId="0" fillId="33" borderId="51" xfId="46" applyFill="1" applyBorder="1" applyAlignment="1">
      <alignment horizontal="center"/>
      <protection/>
    </xf>
    <xf numFmtId="4" fontId="0" fillId="33" borderId="51" xfId="46" applyNumberFormat="1" applyFill="1" applyBorder="1" applyAlignment="1">
      <alignment horizontal="right"/>
      <protection/>
    </xf>
    <xf numFmtId="4" fontId="1" fillId="33" borderId="51" xfId="46" applyNumberFormat="1" applyFont="1" applyFill="1" applyBorder="1">
      <alignment/>
      <protection/>
    </xf>
    <xf numFmtId="0" fontId="1" fillId="33" borderId="51" xfId="46" applyFont="1" applyFill="1" applyBorder="1">
      <alignment/>
      <protection/>
    </xf>
    <xf numFmtId="0" fontId="14" fillId="36" borderId="56" xfId="0" applyFont="1" applyFill="1" applyBorder="1" applyAlignment="1">
      <alignment vertical="top"/>
    </xf>
    <xf numFmtId="0" fontId="0" fillId="36" borderId="56" xfId="0" applyFont="1" applyFill="1" applyBorder="1" applyAlignment="1">
      <alignment vertical="top" wrapText="1"/>
    </xf>
    <xf numFmtId="0" fontId="0" fillId="0" borderId="70" xfId="0" applyFill="1" applyBorder="1" applyAlignment="1">
      <alignment vertical="top" wrapText="1"/>
    </xf>
    <xf numFmtId="0" fontId="15" fillId="0" borderId="72" xfId="0" applyFont="1" applyFill="1" applyBorder="1" applyAlignment="1">
      <alignment vertical="top" wrapText="1"/>
    </xf>
    <xf numFmtId="0" fontId="8" fillId="35" borderId="56" xfId="46" applyNumberFormat="1" applyFont="1" applyFill="1" applyBorder="1" applyAlignment="1">
      <alignment horizontal="center"/>
      <protection/>
    </xf>
    <xf numFmtId="0" fontId="0" fillId="35" borderId="15" xfId="46" applyFont="1" applyFill="1" applyBorder="1">
      <alignment/>
      <protection/>
    </xf>
    <xf numFmtId="0" fontId="0" fillId="35" borderId="56" xfId="46" applyFont="1" applyFill="1" applyBorder="1">
      <alignment/>
      <protection/>
    </xf>
    <xf numFmtId="0" fontId="0" fillId="0" borderId="0" xfId="46" applyFill="1" applyBorder="1" applyAlignment="1">
      <alignment horizontal="center"/>
      <protection/>
    </xf>
    <xf numFmtId="0" fontId="0" fillId="0" borderId="0" xfId="46" applyNumberFormat="1" applyFont="1" applyFill="1" applyBorder="1" applyAlignment="1">
      <alignment horizontal="left"/>
      <protection/>
    </xf>
    <xf numFmtId="0" fontId="0" fillId="0" borderId="0" xfId="46" applyFont="1" applyFill="1" applyBorder="1">
      <alignment/>
      <protection/>
    </xf>
    <xf numFmtId="49" fontId="0" fillId="0" borderId="0" xfId="46" applyNumberFormat="1" applyFont="1" applyFill="1" applyBorder="1" applyAlignment="1">
      <alignment horizontal="center" shrinkToFit="1"/>
      <protection/>
    </xf>
    <xf numFmtId="4" fontId="0" fillId="0" borderId="0" xfId="46" applyNumberFormat="1" applyFont="1" applyFill="1" applyBorder="1" applyAlignment="1">
      <alignment horizontal="right"/>
      <protection/>
    </xf>
    <xf numFmtId="4" fontId="0" fillId="0" borderId="0" xfId="46" applyNumberFormat="1" applyFont="1" applyFill="1" applyBorder="1">
      <alignment/>
      <protection/>
    </xf>
    <xf numFmtId="169" fontId="0" fillId="0" borderId="0" xfId="46" applyNumberFormat="1" applyFont="1" applyFill="1" applyBorder="1">
      <alignment/>
      <protection/>
    </xf>
    <xf numFmtId="0" fontId="0" fillId="0" borderId="0" xfId="46" applyFill="1" applyBorder="1">
      <alignment/>
      <protection/>
    </xf>
    <xf numFmtId="49" fontId="3" fillId="0" borderId="0" xfId="46" applyNumberFormat="1" applyFont="1" applyFill="1" applyBorder="1" applyAlignment="1">
      <alignment horizontal="left"/>
      <protection/>
    </xf>
    <xf numFmtId="0" fontId="3" fillId="0" borderId="0" xfId="46" applyFont="1" applyFill="1" applyBorder="1">
      <alignment/>
      <protection/>
    </xf>
    <xf numFmtId="4" fontId="0" fillId="0" borderId="0" xfId="46" applyNumberFormat="1" applyFill="1" applyBorder="1" applyAlignment="1">
      <alignment horizontal="right"/>
      <protection/>
    </xf>
    <xf numFmtId="4" fontId="1" fillId="0" borderId="0" xfId="46" applyNumberFormat="1" applyFont="1" applyFill="1" applyBorder="1">
      <alignment/>
      <protection/>
    </xf>
    <xf numFmtId="0" fontId="1" fillId="0" borderId="0" xfId="46" applyFont="1" applyFill="1" applyBorder="1">
      <alignment/>
      <protection/>
    </xf>
    <xf numFmtId="164" fontId="1" fillId="0" borderId="0" xfId="46" applyNumberFormat="1" applyFont="1" applyFill="1" applyBorder="1">
      <alignment/>
      <protection/>
    </xf>
    <xf numFmtId="0" fontId="1" fillId="0" borderId="0" xfId="46" applyFont="1" applyFill="1" applyBorder="1" applyAlignment="1">
      <alignment horizontal="center"/>
      <protection/>
    </xf>
    <xf numFmtId="0" fontId="1" fillId="0" borderId="0" xfId="46" applyNumberFormat="1" applyFont="1" applyFill="1" applyBorder="1" applyAlignment="1">
      <alignment horizontal="left"/>
      <protection/>
    </xf>
    <xf numFmtId="0" fontId="0" fillId="0" borderId="0" xfId="46" applyNumberFormat="1" applyFill="1" applyBorder="1" applyAlignment="1">
      <alignment horizontal="right"/>
      <protection/>
    </xf>
    <xf numFmtId="0" fontId="0" fillId="0" borderId="0" xfId="46" applyNumberFormat="1" applyFill="1" applyBorder="1">
      <alignment/>
      <protection/>
    </xf>
    <xf numFmtId="0" fontId="7" fillId="0" borderId="0" xfId="46" applyNumberFormat="1" applyFont="1" applyFill="1" applyBorder="1">
      <alignment/>
      <protection/>
    </xf>
    <xf numFmtId="0" fontId="0" fillId="0" borderId="0" xfId="46" applyFont="1" applyFill="1" applyBorder="1" applyAlignment="1">
      <alignment horizontal="center"/>
      <protection/>
    </xf>
    <xf numFmtId="164" fontId="0" fillId="0" borderId="0" xfId="46" applyNumberFormat="1" applyFont="1" applyFill="1" applyBorder="1">
      <alignment/>
      <protection/>
    </xf>
    <xf numFmtId="0" fontId="16" fillId="0" borderId="0" xfId="0" applyFont="1" applyFill="1" applyAlignment="1">
      <alignment horizontal="left" vertical="top"/>
    </xf>
    <xf numFmtId="0" fontId="0" fillId="0" borderId="59" xfId="0" applyBorder="1" applyAlignment="1">
      <alignment/>
    </xf>
    <xf numFmtId="0" fontId="0" fillId="0" borderId="0" xfId="0" applyFill="1" applyBorder="1" applyAlignment="1">
      <alignment/>
    </xf>
    <xf numFmtId="0" fontId="0" fillId="0" borderId="73" xfId="0" applyBorder="1" applyAlignment="1">
      <alignment/>
    </xf>
    <xf numFmtId="0" fontId="0" fillId="0" borderId="52" xfId="0" applyBorder="1" applyAlignment="1">
      <alignment/>
    </xf>
    <xf numFmtId="169" fontId="17" fillId="0" borderId="56" xfId="46" applyNumberFormat="1" applyFont="1" applyBorder="1">
      <alignment/>
      <protection/>
    </xf>
    <xf numFmtId="164" fontId="17" fillId="0" borderId="56" xfId="46" applyNumberFormat="1" applyFont="1" applyBorder="1">
      <alignment/>
      <protection/>
    </xf>
    <xf numFmtId="49" fontId="1" fillId="33" borderId="29" xfId="0" applyNumberFormat="1" applyFont="1" applyFill="1" applyBorder="1" applyAlignment="1">
      <alignment/>
    </xf>
    <xf numFmtId="0" fontId="1" fillId="33" borderId="31" xfId="0" applyFont="1" applyFill="1" applyBorder="1" applyAlignment="1">
      <alignment/>
    </xf>
    <xf numFmtId="0" fontId="1" fillId="33" borderId="50" xfId="0" applyFont="1" applyFill="1" applyBorder="1" applyAlignment="1">
      <alignment/>
    </xf>
    <xf numFmtId="0" fontId="1" fillId="33" borderId="51" xfId="0" applyFont="1" applyFill="1" applyBorder="1" applyAlignment="1">
      <alignment/>
    </xf>
    <xf numFmtId="0" fontId="1" fillId="33" borderId="68" xfId="0" applyFont="1" applyFill="1" applyBorder="1" applyAlignment="1">
      <alignment/>
    </xf>
    <xf numFmtId="0" fontId="1" fillId="33" borderId="35" xfId="0" applyFont="1" applyFill="1" applyBorder="1" applyAlignment="1">
      <alignment/>
    </xf>
    <xf numFmtId="0" fontId="1" fillId="33" borderId="36" xfId="0" applyFont="1" applyFill="1" applyBorder="1" applyAlignment="1">
      <alignment/>
    </xf>
    <xf numFmtId="0" fontId="0" fillId="33" borderId="74" xfId="0" applyFill="1" applyBorder="1" applyAlignment="1">
      <alignment/>
    </xf>
    <xf numFmtId="0" fontId="1" fillId="33" borderId="75" xfId="0" applyFont="1" applyFill="1" applyBorder="1" applyAlignment="1">
      <alignment horizontal="right"/>
    </xf>
    <xf numFmtId="0" fontId="1" fillId="33" borderId="36" xfId="0" applyFont="1" applyFill="1" applyBorder="1" applyAlignment="1">
      <alignment horizontal="right"/>
    </xf>
    <xf numFmtId="0" fontId="1" fillId="33" borderId="37" xfId="0" applyFont="1" applyFill="1" applyBorder="1" applyAlignment="1">
      <alignment horizontal="center"/>
    </xf>
    <xf numFmtId="4" fontId="5" fillId="33" borderId="36" xfId="0" applyNumberFormat="1" applyFont="1" applyFill="1" applyBorder="1" applyAlignment="1">
      <alignment horizontal="right"/>
    </xf>
    <xf numFmtId="4" fontId="5" fillId="33" borderId="74" xfId="0" applyNumberFormat="1" applyFont="1" applyFill="1" applyBorder="1" applyAlignment="1">
      <alignment horizontal="right"/>
    </xf>
    <xf numFmtId="0" fontId="0" fillId="0" borderId="56" xfId="0" applyFont="1" applyFill="1" applyBorder="1" applyAlignment="1">
      <alignment vertical="top" wrapText="1"/>
    </xf>
    <xf numFmtId="0" fontId="0" fillId="0" borderId="56" xfId="46" applyNumberFormat="1" applyFont="1" applyBorder="1" applyAlignment="1">
      <alignment horizontal="left"/>
      <protection/>
    </xf>
    <xf numFmtId="0" fontId="0" fillId="0" borderId="56" xfId="46" applyFont="1" applyBorder="1">
      <alignment/>
      <protection/>
    </xf>
    <xf numFmtId="49" fontId="0" fillId="0" borderId="56" xfId="46" applyNumberFormat="1" applyFont="1" applyBorder="1" applyAlignment="1">
      <alignment horizontal="center" shrinkToFit="1"/>
      <protection/>
    </xf>
    <xf numFmtId="4" fontId="0" fillId="0" borderId="59" xfId="46" applyNumberFormat="1" applyFont="1" applyBorder="1" applyAlignment="1">
      <alignment horizontal="right"/>
      <protection/>
    </xf>
    <xf numFmtId="0" fontId="0" fillId="0" borderId="56" xfId="46" applyFont="1" applyBorder="1" applyAlignment="1">
      <alignment horizontal="left"/>
      <protection/>
    </xf>
    <xf numFmtId="0" fontId="14" fillId="36" borderId="56" xfId="0" applyNumberFormat="1" applyFont="1" applyFill="1" applyBorder="1" applyAlignment="1">
      <alignment horizontal="left" vertical="top"/>
    </xf>
    <xf numFmtId="0" fontId="0" fillId="36" borderId="56" xfId="0" applyFill="1" applyBorder="1" applyAlignment="1">
      <alignment vertical="top" wrapText="1"/>
    </xf>
    <xf numFmtId="0" fontId="16" fillId="37" borderId="0" xfId="0" applyFont="1" applyFill="1" applyAlignment="1">
      <alignment/>
    </xf>
    <xf numFmtId="0" fontId="0" fillId="37" borderId="0" xfId="0" applyFill="1" applyBorder="1" applyAlignment="1">
      <alignment/>
    </xf>
    <xf numFmtId="0" fontId="2" fillId="37" borderId="0" xfId="0" applyFont="1" applyFill="1" applyBorder="1" applyAlignment="1">
      <alignment/>
    </xf>
    <xf numFmtId="49" fontId="3" fillId="37" borderId="40" xfId="0" applyNumberFormat="1" applyFont="1" applyFill="1" applyBorder="1" applyAlignment="1">
      <alignment/>
    </xf>
    <xf numFmtId="49" fontId="0" fillId="37" borderId="54" xfId="0" applyNumberFormat="1" applyFill="1" applyBorder="1" applyAlignment="1">
      <alignment/>
    </xf>
    <xf numFmtId="0" fontId="3" fillId="37" borderId="33" xfId="0" applyFont="1" applyFill="1" applyBorder="1" applyAlignment="1">
      <alignment/>
    </xf>
    <xf numFmtId="0" fontId="0" fillId="37" borderId="33" xfId="0" applyFill="1" applyBorder="1" applyAlignment="1">
      <alignment/>
    </xf>
    <xf numFmtId="49" fontId="0" fillId="37" borderId="59" xfId="0" applyNumberFormat="1" applyFill="1" applyBorder="1" applyAlignment="1">
      <alignment horizontal="right"/>
    </xf>
    <xf numFmtId="0" fontId="18" fillId="37" borderId="0" xfId="0" applyFont="1" applyFill="1" applyAlignment="1">
      <alignment horizontal="right" vertical="center"/>
    </xf>
    <xf numFmtId="0" fontId="0" fillId="38" borderId="0" xfId="46" applyFill="1" applyBorder="1" applyAlignment="1">
      <alignment horizontal="center"/>
      <protection/>
    </xf>
    <xf numFmtId="0" fontId="0" fillId="38" borderId="0" xfId="46" applyNumberFormat="1" applyFont="1" applyFill="1" applyBorder="1" applyAlignment="1">
      <alignment horizontal="left"/>
      <protection/>
    </xf>
    <xf numFmtId="0" fontId="0" fillId="38" borderId="0" xfId="46" applyFont="1" applyFill="1" applyBorder="1">
      <alignment/>
      <protection/>
    </xf>
    <xf numFmtId="49" fontId="0" fillId="38" borderId="0" xfId="46" applyNumberFormat="1" applyFont="1" applyFill="1" applyBorder="1" applyAlignment="1">
      <alignment horizontal="center" shrinkToFit="1"/>
      <protection/>
    </xf>
    <xf numFmtId="4" fontId="0" fillId="38" borderId="0" xfId="46" applyNumberFormat="1" applyFont="1" applyFill="1" applyBorder="1" applyAlignment="1">
      <alignment horizontal="right"/>
      <protection/>
    </xf>
    <xf numFmtId="4" fontId="0" fillId="38" borderId="0" xfId="46" applyNumberFormat="1" applyFont="1" applyFill="1" applyBorder="1">
      <alignment/>
      <protection/>
    </xf>
    <xf numFmtId="169" fontId="0" fillId="38" borderId="0" xfId="46" applyNumberFormat="1" applyFont="1" applyFill="1" applyBorder="1">
      <alignment/>
      <protection/>
    </xf>
    <xf numFmtId="164" fontId="0" fillId="38" borderId="0" xfId="46" applyNumberFormat="1" applyFont="1" applyFill="1" applyBorder="1">
      <alignment/>
      <protection/>
    </xf>
    <xf numFmtId="0" fontId="0" fillId="38" borderId="0" xfId="46" applyFill="1" applyBorder="1">
      <alignment/>
      <protection/>
    </xf>
    <xf numFmtId="0" fontId="0" fillId="38" borderId="0" xfId="46" applyFill="1" applyBorder="1" applyAlignment="1">
      <alignment horizontal="right"/>
      <protection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5" fillId="0" borderId="22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1" fillId="0" borderId="73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52" xfId="0" applyFont="1" applyBorder="1" applyAlignment="1">
      <alignment horizontal="left"/>
    </xf>
    <xf numFmtId="3" fontId="1" fillId="33" borderId="42" xfId="0" applyNumberFormat="1" applyFont="1" applyFill="1" applyBorder="1" applyAlignment="1">
      <alignment horizontal="right"/>
    </xf>
    <xf numFmtId="3" fontId="1" fillId="33" borderId="55" xfId="0" applyNumberFormat="1" applyFont="1" applyFill="1" applyBorder="1" applyAlignment="1">
      <alignment horizontal="right"/>
    </xf>
    <xf numFmtId="0" fontId="0" fillId="0" borderId="76" xfId="46" applyFont="1" applyBorder="1" applyAlignment="1">
      <alignment horizontal="center"/>
      <protection/>
    </xf>
    <xf numFmtId="0" fontId="0" fillId="0" borderId="77" xfId="46" applyFont="1" applyBorder="1" applyAlignment="1">
      <alignment horizontal="center"/>
      <protection/>
    </xf>
    <xf numFmtId="0" fontId="0" fillId="0" borderId="78" xfId="46" applyFont="1" applyBorder="1" applyAlignment="1">
      <alignment horizontal="center"/>
      <protection/>
    </xf>
    <xf numFmtId="0" fontId="0" fillId="0" borderId="60" xfId="46" applyFont="1" applyBorder="1" applyAlignment="1">
      <alignment horizontal="center"/>
      <protection/>
    </xf>
    <xf numFmtId="0" fontId="13" fillId="39" borderId="0" xfId="46" applyFont="1" applyFill="1" applyBorder="1" applyAlignment="1">
      <alignment horizontal="left" wrapText="1" indent="1"/>
      <protection/>
    </xf>
    <xf numFmtId="49" fontId="0" fillId="0" borderId="78" xfId="46" applyNumberFormat="1" applyFont="1" applyBorder="1" applyAlignment="1">
      <alignment horizontal="center"/>
      <protection/>
    </xf>
    <xf numFmtId="0" fontId="9" fillId="0" borderId="0" xfId="46" applyFont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4"/>
  <sheetViews>
    <sheetView workbookViewId="0" topLeftCell="A7">
      <selection activeCell="I10" sqref="I10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6" t="s">
        <v>3</v>
      </c>
      <c r="G3" s="7"/>
    </row>
    <row r="4" spans="1:7" ht="12.75" customHeight="1">
      <c r="A4" s="280"/>
      <c r="B4" s="281"/>
      <c r="C4" s="282" t="s">
        <v>123</v>
      </c>
      <c r="D4" s="283"/>
      <c r="E4" s="283"/>
      <c r="F4" s="252"/>
      <c r="G4" s="253"/>
    </row>
    <row r="5" spans="1:7" ht="12.75" customHeight="1">
      <c r="A5" s="24" t="s">
        <v>5</v>
      </c>
      <c r="B5" s="250"/>
      <c r="C5" s="25" t="s">
        <v>6</v>
      </c>
      <c r="D5" s="249"/>
      <c r="E5" s="251"/>
      <c r="F5" s="8" t="s">
        <v>7</v>
      </c>
      <c r="G5" s="9"/>
    </row>
    <row r="6" spans="1:7" ht="12.75" customHeight="1">
      <c r="A6" s="285"/>
      <c r="B6" s="284"/>
      <c r="C6" s="277" t="s">
        <v>148</v>
      </c>
      <c r="D6" s="278"/>
      <c r="E6" s="279"/>
      <c r="F6" s="14"/>
      <c r="G6" s="9"/>
    </row>
    <row r="7" spans="1:9" ht="12.75">
      <c r="A7" s="10" t="s">
        <v>8</v>
      </c>
      <c r="B7" s="11"/>
      <c r="C7" s="298" t="s">
        <v>86</v>
      </c>
      <c r="D7" s="299"/>
      <c r="E7" s="15" t="s">
        <v>9</v>
      </c>
      <c r="F7" s="16"/>
      <c r="G7" s="17">
        <v>0</v>
      </c>
      <c r="H7" s="18"/>
      <c r="I7" s="18"/>
    </row>
    <row r="8" spans="1:7" ht="12.75">
      <c r="A8" s="10" t="s">
        <v>10</v>
      </c>
      <c r="B8" s="11"/>
      <c r="C8" s="298" t="s">
        <v>149</v>
      </c>
      <c r="D8" s="299"/>
      <c r="E8" s="12" t="s">
        <v>11</v>
      </c>
      <c r="F8" s="11"/>
      <c r="G8" s="19">
        <f>IF(PocetMJ=0,,ROUND((F29+F31)/PocetMJ,1))</f>
        <v>0</v>
      </c>
    </row>
    <row r="9" spans="1:7" ht="12.75">
      <c r="A9" s="20" t="s">
        <v>12</v>
      </c>
      <c r="B9" s="21"/>
      <c r="C9" s="195">
        <v>4</v>
      </c>
      <c r="D9" s="21"/>
      <c r="E9" s="22" t="s">
        <v>13</v>
      </c>
      <c r="F9" s="21"/>
      <c r="G9" s="191"/>
    </row>
    <row r="10" spans="1:57" ht="12.75">
      <c r="A10" s="24" t="s">
        <v>14</v>
      </c>
      <c r="B10" s="25"/>
      <c r="C10" s="25" t="s">
        <v>166</v>
      </c>
      <c r="D10" s="25"/>
      <c r="E10" s="8" t="s">
        <v>15</v>
      </c>
      <c r="F10" s="25"/>
      <c r="G10" s="9"/>
      <c r="BA10" s="26"/>
      <c r="BB10" s="26"/>
      <c r="BC10" s="26"/>
      <c r="BD10" s="26"/>
      <c r="BE10" s="26"/>
    </row>
    <row r="11" spans="1:7" ht="12.75">
      <c r="A11" s="24"/>
      <c r="B11" s="25"/>
      <c r="C11" s="25"/>
      <c r="D11" s="25"/>
      <c r="E11" s="300"/>
      <c r="F11" s="301"/>
      <c r="G11" s="302"/>
    </row>
    <row r="12" spans="1:7" ht="28.5" customHeight="1" thickBot="1">
      <c r="A12" s="27" t="s">
        <v>16</v>
      </c>
      <c r="B12" s="28"/>
      <c r="C12" s="28"/>
      <c r="D12" s="28"/>
      <c r="E12" s="29"/>
      <c r="F12" s="29"/>
      <c r="G12" s="30"/>
    </row>
    <row r="13" spans="1:7" ht="17.25" customHeight="1" thickBot="1">
      <c r="A13" s="31" t="s">
        <v>17</v>
      </c>
      <c r="B13" s="32"/>
      <c r="C13" s="33"/>
      <c r="D13" s="34" t="s">
        <v>18</v>
      </c>
      <c r="E13" s="35"/>
      <c r="F13" s="35"/>
      <c r="G13" s="33"/>
    </row>
    <row r="14" spans="1:7" ht="15.75" customHeight="1">
      <c r="A14" s="36"/>
      <c r="B14" s="37" t="s">
        <v>19</v>
      </c>
      <c r="C14" s="38" t="e">
        <f>Dodavka</f>
        <v>#REF!</v>
      </c>
      <c r="D14" s="39" t="str">
        <f>Rekapitulace!A23</f>
        <v>Ztížené výrobní podmínky</v>
      </c>
      <c r="E14" s="40"/>
      <c r="F14" s="41"/>
      <c r="G14" s="38" t="e">
        <f>Rekapitulace!I23</f>
        <v>#REF!</v>
      </c>
    </row>
    <row r="15" spans="1:7" ht="15.75" customHeight="1">
      <c r="A15" s="36" t="s">
        <v>20</v>
      </c>
      <c r="B15" s="37" t="s">
        <v>21</v>
      </c>
      <c r="C15" s="38" t="e">
        <f>Mont</f>
        <v>#REF!</v>
      </c>
      <c r="D15" s="20" t="str">
        <f>Rekapitulace!A24</f>
        <v>Oborová přirážka</v>
      </c>
      <c r="E15" s="42"/>
      <c r="F15" s="43"/>
      <c r="G15" s="38" t="e">
        <f>Rekapitulace!I24</f>
        <v>#REF!</v>
      </c>
    </row>
    <row r="16" spans="1:7" ht="15.75" customHeight="1">
      <c r="A16" s="36" t="s">
        <v>22</v>
      </c>
      <c r="B16" s="37" t="s">
        <v>23</v>
      </c>
      <c r="C16" s="38" t="e">
        <f>HSV</f>
        <v>#REF!</v>
      </c>
      <c r="D16" s="20" t="str">
        <f>Rekapitulace!A25</f>
        <v>Přesun stavebních kapacit</v>
      </c>
      <c r="E16" s="42"/>
      <c r="F16" s="43"/>
      <c r="G16" s="38" t="e">
        <f>Rekapitulace!I25</f>
        <v>#REF!</v>
      </c>
    </row>
    <row r="17" spans="1:7" ht="15.75" customHeight="1">
      <c r="A17" s="44" t="s">
        <v>24</v>
      </c>
      <c r="B17" s="37" t="s">
        <v>25</v>
      </c>
      <c r="C17" s="38">
        <f>PSV</f>
        <v>0</v>
      </c>
      <c r="D17" s="20" t="str">
        <f>Rekapitulace!A26</f>
        <v>Mimostaveništní doprava</v>
      </c>
      <c r="E17" s="42"/>
      <c r="F17" s="43"/>
      <c r="G17" s="38" t="e">
        <f>Rekapitulace!I26</f>
        <v>#REF!</v>
      </c>
    </row>
    <row r="18" spans="1:7" ht="15.75" customHeight="1">
      <c r="A18" s="45" t="s">
        <v>26</v>
      </c>
      <c r="B18" s="37"/>
      <c r="C18" s="38" t="e">
        <f>SUM(C14:C17)</f>
        <v>#REF!</v>
      </c>
      <c r="D18" s="46" t="str">
        <f>Rekapitulace!A27</f>
        <v>Zařízení staveniště</v>
      </c>
      <c r="E18" s="42"/>
      <c r="F18" s="43"/>
      <c r="G18" s="38" t="e">
        <f>Rekapitulace!I27</f>
        <v>#REF!</v>
      </c>
    </row>
    <row r="19" spans="1:7" ht="15.75" customHeight="1">
      <c r="A19" s="45"/>
      <c r="B19" s="37"/>
      <c r="C19" s="38"/>
      <c r="D19" s="20" t="str">
        <f>Rekapitulace!A28</f>
        <v>Provoz investora</v>
      </c>
      <c r="E19" s="42"/>
      <c r="F19" s="43"/>
      <c r="G19" s="38" t="e">
        <f>Rekapitulace!I28</f>
        <v>#REF!</v>
      </c>
    </row>
    <row r="20" spans="1:7" ht="15.75" customHeight="1">
      <c r="A20" s="45" t="s">
        <v>27</v>
      </c>
      <c r="B20" s="37"/>
      <c r="C20" s="38" t="e">
        <f>HZS</f>
        <v>#REF!</v>
      </c>
      <c r="D20" s="20" t="str">
        <f>Rekapitulace!A29</f>
        <v>Kompletační činnost (IČD)</v>
      </c>
      <c r="E20" s="42"/>
      <c r="F20" s="43"/>
      <c r="G20" s="38" t="e">
        <f>Rekapitulace!I29</f>
        <v>#REF!</v>
      </c>
    </row>
    <row r="21" spans="1:7" ht="15.75" customHeight="1">
      <c r="A21" s="24" t="s">
        <v>28</v>
      </c>
      <c r="B21" s="25"/>
      <c r="C21" s="38" t="e">
        <f>C18+C20</f>
        <v>#REF!</v>
      </c>
      <c r="D21" s="20" t="s">
        <v>29</v>
      </c>
      <c r="E21" s="42"/>
      <c r="F21" s="43"/>
      <c r="G21" s="38" t="e">
        <f>G22-SUM(G14:G20)</f>
        <v>#REF!</v>
      </c>
    </row>
    <row r="22" spans="1:7" ht="15.75" customHeight="1" thickBot="1">
      <c r="A22" s="20" t="s">
        <v>30</v>
      </c>
      <c r="B22" s="21"/>
      <c r="C22" s="162" t="e">
        <f>C21+G22</f>
        <v>#REF!</v>
      </c>
      <c r="D22" s="47" t="s">
        <v>31</v>
      </c>
      <c r="E22" s="48"/>
      <c r="F22" s="49"/>
      <c r="G22" s="38" t="e">
        <f>VRN</f>
        <v>#REF!</v>
      </c>
    </row>
    <row r="23" spans="1:7" ht="12.75">
      <c r="A23" s="3" t="s">
        <v>32</v>
      </c>
      <c r="B23" s="5"/>
      <c r="C23" s="6" t="s">
        <v>33</v>
      </c>
      <c r="D23" s="5"/>
      <c r="E23" s="6" t="s">
        <v>34</v>
      </c>
      <c r="F23" s="5"/>
      <c r="G23" s="7"/>
    </row>
    <row r="24" spans="1:7" ht="12.75">
      <c r="A24" s="10" t="s">
        <v>89</v>
      </c>
      <c r="B24" s="11"/>
      <c r="C24" s="12" t="s">
        <v>35</v>
      </c>
      <c r="D24" s="11"/>
      <c r="E24" s="12" t="s">
        <v>35</v>
      </c>
      <c r="F24" s="11"/>
      <c r="G24" s="13"/>
    </row>
    <row r="25" spans="1:7" ht="12.75">
      <c r="A25" s="24" t="s">
        <v>150</v>
      </c>
      <c r="B25" s="50"/>
      <c r="C25" s="8" t="s">
        <v>36</v>
      </c>
      <c r="D25" s="25"/>
      <c r="E25" s="8" t="s">
        <v>36</v>
      </c>
      <c r="F25" s="25"/>
      <c r="G25" s="9"/>
    </row>
    <row r="26" spans="1:7" ht="12.75">
      <c r="A26" s="24" t="s">
        <v>37</v>
      </c>
      <c r="B26" s="51"/>
      <c r="C26" s="8" t="s">
        <v>37</v>
      </c>
      <c r="D26" s="25"/>
      <c r="E26" s="8" t="s">
        <v>38</v>
      </c>
      <c r="F26" s="25"/>
      <c r="G26" s="9"/>
    </row>
    <row r="27" spans="1:7" ht="12.75">
      <c r="A27" s="24"/>
      <c r="B27" s="25"/>
      <c r="C27" s="8"/>
      <c r="D27" s="25"/>
      <c r="E27" s="8"/>
      <c r="F27" s="25"/>
      <c r="G27" s="9"/>
    </row>
    <row r="28" spans="1:7" ht="97.5" customHeight="1">
      <c r="A28" s="24"/>
      <c r="B28" s="25"/>
      <c r="C28" s="8"/>
      <c r="D28" s="25"/>
      <c r="E28" s="8"/>
      <c r="F28" s="25"/>
      <c r="G28" s="9"/>
    </row>
    <row r="29" spans="1:7" ht="12.75">
      <c r="A29" s="10" t="s">
        <v>39</v>
      </c>
      <c r="B29" s="11"/>
      <c r="C29" s="52">
        <v>21</v>
      </c>
      <c r="D29" s="11" t="s">
        <v>40</v>
      </c>
      <c r="E29" s="12"/>
      <c r="F29" s="53" t="e">
        <f>ROUND(C22-F31,0)</f>
        <v>#REF!</v>
      </c>
      <c r="G29" s="13"/>
    </row>
    <row r="30" spans="1:7" ht="12.75">
      <c r="A30" s="10" t="s">
        <v>41</v>
      </c>
      <c r="B30" s="11"/>
      <c r="C30" s="52">
        <v>21</v>
      </c>
      <c r="D30" s="11" t="s">
        <v>40</v>
      </c>
      <c r="E30" s="12"/>
      <c r="F30" s="54" t="e">
        <f>ROUND(PRODUCT(F29,C30/100),1)</f>
        <v>#REF!</v>
      </c>
      <c r="G30" s="23"/>
    </row>
    <row r="31" spans="1:7" ht="12.75">
      <c r="A31" s="10" t="s">
        <v>39</v>
      </c>
      <c r="B31" s="11"/>
      <c r="C31" s="52">
        <v>0</v>
      </c>
      <c r="D31" s="11" t="s">
        <v>40</v>
      </c>
      <c r="E31" s="12"/>
      <c r="F31" s="53">
        <v>0</v>
      </c>
      <c r="G31" s="13"/>
    </row>
    <row r="32" spans="1:7" ht="12.75">
      <c r="A32" s="10" t="s">
        <v>41</v>
      </c>
      <c r="B32" s="11"/>
      <c r="C32" s="52">
        <v>0</v>
      </c>
      <c r="D32" s="11" t="s">
        <v>40</v>
      </c>
      <c r="E32" s="12"/>
      <c r="F32" s="54">
        <f>ROUND(PRODUCT(F31,C32/100),1)</f>
        <v>0</v>
      </c>
      <c r="G32" s="23"/>
    </row>
    <row r="33" spans="1:7" s="60" customFormat="1" ht="19.5" customHeight="1" thickBot="1">
      <c r="A33" s="55" t="s">
        <v>42</v>
      </c>
      <c r="B33" s="56"/>
      <c r="C33" s="56"/>
      <c r="D33" s="56"/>
      <c r="E33" s="57"/>
      <c r="F33" s="58" t="e">
        <f>CEILING(SUM(F29:F32),1)</f>
        <v>#REF!</v>
      </c>
      <c r="G33" s="59"/>
    </row>
    <row r="35" spans="1:8" ht="12.75">
      <c r="A35" s="61" t="s">
        <v>43</v>
      </c>
      <c r="B35" s="61"/>
      <c r="C35" s="61"/>
      <c r="D35" s="61"/>
      <c r="E35" s="61"/>
      <c r="F35" s="61"/>
      <c r="G35" s="61"/>
      <c r="H35" t="s">
        <v>4</v>
      </c>
    </row>
    <row r="36" spans="1:8" ht="14.25" customHeight="1">
      <c r="A36" s="61"/>
      <c r="B36" s="297" t="s">
        <v>94</v>
      </c>
      <c r="C36" s="297"/>
      <c r="D36" s="297"/>
      <c r="E36" s="297"/>
      <c r="F36" s="297"/>
      <c r="G36" s="297"/>
      <c r="H36" t="s">
        <v>4</v>
      </c>
    </row>
    <row r="37" spans="1:8" ht="12.75" customHeight="1">
      <c r="A37" s="62"/>
      <c r="B37" s="297"/>
      <c r="C37" s="297"/>
      <c r="D37" s="297"/>
      <c r="E37" s="297"/>
      <c r="F37" s="297"/>
      <c r="G37" s="297"/>
      <c r="H37" t="s">
        <v>4</v>
      </c>
    </row>
    <row r="38" spans="1:8" ht="12.75">
      <c r="A38" s="62"/>
      <c r="B38" s="297"/>
      <c r="C38" s="297"/>
      <c r="D38" s="297"/>
      <c r="E38" s="297"/>
      <c r="F38" s="297"/>
      <c r="G38" s="297"/>
      <c r="H38" t="s">
        <v>4</v>
      </c>
    </row>
    <row r="39" spans="1:8" ht="12.75">
      <c r="A39" s="62"/>
      <c r="B39" s="297"/>
      <c r="C39" s="297"/>
      <c r="D39" s="297"/>
      <c r="E39" s="297"/>
      <c r="F39" s="297"/>
      <c r="G39" s="297"/>
      <c r="H39" t="s">
        <v>4</v>
      </c>
    </row>
    <row r="40" spans="1:8" ht="12.75">
      <c r="A40" s="62"/>
      <c r="B40" s="297"/>
      <c r="C40" s="297"/>
      <c r="D40" s="297"/>
      <c r="E40" s="297"/>
      <c r="F40" s="297"/>
      <c r="G40" s="297"/>
      <c r="H40" t="s">
        <v>4</v>
      </c>
    </row>
    <row r="41" spans="1:8" ht="12.75">
      <c r="A41" s="62"/>
      <c r="B41" s="297"/>
      <c r="C41" s="297"/>
      <c r="D41" s="297"/>
      <c r="E41" s="297"/>
      <c r="F41" s="297"/>
      <c r="G41" s="297"/>
      <c r="H41" t="s">
        <v>4</v>
      </c>
    </row>
    <row r="42" spans="1:8" ht="12.75">
      <c r="A42" s="62"/>
      <c r="B42" s="297"/>
      <c r="C42" s="297"/>
      <c r="D42" s="297"/>
      <c r="E42" s="297"/>
      <c r="F42" s="297"/>
      <c r="G42" s="297"/>
      <c r="H42" t="s">
        <v>4</v>
      </c>
    </row>
    <row r="43" spans="1:8" ht="12.75">
      <c r="A43" s="62"/>
      <c r="B43" s="297"/>
      <c r="C43" s="297"/>
      <c r="D43" s="297"/>
      <c r="E43" s="297"/>
      <c r="F43" s="297"/>
      <c r="G43" s="297"/>
      <c r="H43" t="s">
        <v>4</v>
      </c>
    </row>
    <row r="44" spans="1:8" ht="12.75">
      <c r="A44" s="62"/>
      <c r="B44" s="297"/>
      <c r="C44" s="297"/>
      <c r="D44" s="297"/>
      <c r="E44" s="297"/>
      <c r="F44" s="297"/>
      <c r="G44" s="297"/>
      <c r="H44" t="s">
        <v>4</v>
      </c>
    </row>
    <row r="45" spans="2:7" ht="12.75">
      <c r="B45" s="296"/>
      <c r="C45" s="296"/>
      <c r="D45" s="296"/>
      <c r="E45" s="296"/>
      <c r="F45" s="296"/>
      <c r="G45" s="296"/>
    </row>
    <row r="46" spans="2:7" ht="12.75">
      <c r="B46" s="296"/>
      <c r="C46" s="296"/>
      <c r="D46" s="296"/>
      <c r="E46" s="296"/>
      <c r="F46" s="296"/>
      <c r="G46" s="296"/>
    </row>
    <row r="47" spans="2:7" ht="12.75">
      <c r="B47" s="296"/>
      <c r="C47" s="296"/>
      <c r="D47" s="296"/>
      <c r="E47" s="296"/>
      <c r="F47" s="296"/>
      <c r="G47" s="296"/>
    </row>
    <row r="48" spans="2:7" ht="12.75">
      <c r="B48" s="296"/>
      <c r="C48" s="296"/>
      <c r="D48" s="296"/>
      <c r="E48" s="296"/>
      <c r="F48" s="296"/>
      <c r="G48" s="296"/>
    </row>
    <row r="49" spans="2:7" ht="12.75">
      <c r="B49" s="296"/>
      <c r="C49" s="296"/>
      <c r="D49" s="296"/>
      <c r="E49" s="296"/>
      <c r="F49" s="296"/>
      <c r="G49" s="296"/>
    </row>
    <row r="50" spans="2:7" ht="12.75">
      <c r="B50" s="296"/>
      <c r="C50" s="296"/>
      <c r="D50" s="296"/>
      <c r="E50" s="296"/>
      <c r="F50" s="296"/>
      <c r="G50" s="296"/>
    </row>
    <row r="51" spans="2:7" ht="12.75">
      <c r="B51" s="296"/>
      <c r="C51" s="296"/>
      <c r="D51" s="296"/>
      <c r="E51" s="296"/>
      <c r="F51" s="296"/>
      <c r="G51" s="296"/>
    </row>
    <row r="52" spans="2:7" ht="12.75">
      <c r="B52" s="296"/>
      <c r="C52" s="296"/>
      <c r="D52" s="296"/>
      <c r="E52" s="296"/>
      <c r="F52" s="296"/>
      <c r="G52" s="296"/>
    </row>
    <row r="53" spans="2:7" ht="12.75">
      <c r="B53" s="296"/>
      <c r="C53" s="296"/>
      <c r="D53" s="296"/>
      <c r="E53" s="296"/>
      <c r="F53" s="296"/>
      <c r="G53" s="296"/>
    </row>
    <row r="54" spans="2:7" ht="12.75">
      <c r="B54" s="296"/>
      <c r="C54" s="296"/>
      <c r="D54" s="296"/>
      <c r="E54" s="296"/>
      <c r="F54" s="296"/>
      <c r="G54" s="296"/>
    </row>
  </sheetData>
  <sheetProtection/>
  <mergeCells count="14">
    <mergeCell ref="B52:G52"/>
    <mergeCell ref="B53:G53"/>
    <mergeCell ref="B54:G54"/>
    <mergeCell ref="B48:G48"/>
    <mergeCell ref="B49:G49"/>
    <mergeCell ref="B50:G50"/>
    <mergeCell ref="B51:G51"/>
    <mergeCell ref="B46:G46"/>
    <mergeCell ref="B47:G47"/>
    <mergeCell ref="B36:G44"/>
    <mergeCell ref="C7:D7"/>
    <mergeCell ref="C8:D8"/>
    <mergeCell ref="E11:G11"/>
    <mergeCell ref="B45:G45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2"/>
  <sheetViews>
    <sheetView zoomScalePageLayoutView="0" workbookViewId="0" topLeftCell="A4">
      <selection activeCell="A4" sqref="A4"/>
    </sheetView>
  </sheetViews>
  <sheetFormatPr defaultColWidth="9.00390625" defaultRowHeight="12.75"/>
  <cols>
    <col min="1" max="1" width="6.62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305" t="s">
        <v>5</v>
      </c>
      <c r="B1" s="306"/>
      <c r="C1" s="63" t="str">
        <f>CONCATENATE(cislostavby," ",nazevstavby)</f>
        <v> Heřmanice-Oprava domu příslušníků</v>
      </c>
      <c r="D1" s="64"/>
      <c r="E1" s="65"/>
      <c r="F1" s="64"/>
      <c r="G1" s="64"/>
      <c r="H1" s="66"/>
      <c r="I1" s="67"/>
    </row>
    <row r="2" spans="1:9" ht="13.5" thickBot="1">
      <c r="A2" s="307" t="s">
        <v>1</v>
      </c>
      <c r="B2" s="308"/>
      <c r="C2" s="68" t="str">
        <f>CONCATENATE(cisloobjektu," ",nazevobjektu)</f>
        <v> D.1.4 - Zdravotně technické instalace</v>
      </c>
      <c r="D2" s="69"/>
      <c r="E2" s="70"/>
      <c r="F2" s="69"/>
      <c r="G2" s="71"/>
      <c r="H2" s="72"/>
      <c r="I2" s="73"/>
    </row>
    <row r="3" ht="13.5" thickTop="1"/>
    <row r="4" spans="1:9" ht="19.5" customHeight="1" thickBot="1">
      <c r="A4" s="74" t="s">
        <v>44</v>
      </c>
      <c r="B4" s="1"/>
      <c r="C4" s="1"/>
      <c r="D4" s="1"/>
      <c r="E4" s="1"/>
      <c r="F4" s="1"/>
      <c r="G4" s="1"/>
      <c r="H4" s="1"/>
      <c r="I4" s="1"/>
    </row>
    <row r="5" spans="1:10" ht="13.5" thickBot="1">
      <c r="A5" s="256"/>
      <c r="B5" s="78" t="s">
        <v>45</v>
      </c>
      <c r="C5" s="78"/>
      <c r="D5" s="257"/>
      <c r="E5" s="258" t="s">
        <v>46</v>
      </c>
      <c r="F5" s="259" t="s">
        <v>47</v>
      </c>
      <c r="G5" s="259" t="s">
        <v>48</v>
      </c>
      <c r="H5" s="259" t="s">
        <v>49</v>
      </c>
      <c r="I5" s="260" t="s">
        <v>27</v>
      </c>
      <c r="J5" s="25"/>
    </row>
    <row r="6" spans="1:9" s="25" customFormat="1" ht="12.75">
      <c r="A6" s="193">
        <v>1</v>
      </c>
      <c r="B6" s="75">
        <v>0</v>
      </c>
      <c r="D6" s="76"/>
      <c r="E6" s="131">
        <f>Položky!G18</f>
        <v>0</v>
      </c>
      <c r="F6" s="132">
        <f>Položky!BB42</f>
        <v>0</v>
      </c>
      <c r="G6" s="179">
        <f>Položky!BC42</f>
        <v>0</v>
      </c>
      <c r="H6" s="131">
        <f>Položky!BD42</f>
        <v>0</v>
      </c>
      <c r="I6" s="183">
        <f>Položky!BE42</f>
        <v>0</v>
      </c>
    </row>
    <row r="7" spans="1:9" s="25" customFormat="1" ht="12.75">
      <c r="A7" s="194">
        <v>45</v>
      </c>
      <c r="B7" s="75">
        <f>Položky!C19</f>
        <v>0</v>
      </c>
      <c r="D7" s="76"/>
      <c r="E7" s="131">
        <f>Položky!G21</f>
        <v>0</v>
      </c>
      <c r="F7" s="132">
        <f>Položky!BB43</f>
        <v>0</v>
      </c>
      <c r="G7" s="132">
        <f>Položky!BC43</f>
        <v>0</v>
      </c>
      <c r="H7" s="131">
        <f>Položky!BD43</f>
        <v>0</v>
      </c>
      <c r="I7" s="183">
        <f>Položky!BE43</f>
        <v>0</v>
      </c>
    </row>
    <row r="8" spans="1:9" s="25" customFormat="1" ht="12.75">
      <c r="A8" s="194">
        <f>Položky!B8</f>
        <v>97</v>
      </c>
      <c r="B8" s="75" t="str">
        <f>Položky!C8</f>
        <v>Proraženi otvoru a ost.bourací práce</v>
      </c>
      <c r="D8" s="76"/>
      <c r="E8" s="131">
        <f>Položky!G10</f>
        <v>0</v>
      </c>
      <c r="F8" s="132">
        <f>Položky!BE64</f>
        <v>0</v>
      </c>
      <c r="G8" s="132">
        <f>Položky!BF64</f>
        <v>0</v>
      </c>
      <c r="H8" s="131">
        <f>Položky!BG64</f>
        <v>0</v>
      </c>
      <c r="I8" s="183">
        <f>Položky!BH64</f>
        <v>0</v>
      </c>
    </row>
    <row r="9" spans="1:9" s="25" customFormat="1" ht="12.75">
      <c r="A9" s="194" t="str">
        <f>Položky!B11</f>
        <v>930</v>
      </c>
      <c r="B9" s="75" t="str">
        <f>Položky!C11</f>
        <v>Hodinové zůčtovací sazby</v>
      </c>
      <c r="D9" s="76"/>
      <c r="E9" s="131">
        <f>Položky!G14</f>
        <v>0</v>
      </c>
      <c r="F9" s="132">
        <f>Položky!BE65</f>
        <v>0</v>
      </c>
      <c r="G9" s="132">
        <f>Položky!BF65</f>
        <v>0</v>
      </c>
      <c r="H9" s="131">
        <f>Položky!BG65</f>
        <v>0</v>
      </c>
      <c r="I9" s="183">
        <f>Položky!BE45</f>
        <v>0</v>
      </c>
    </row>
    <row r="10" spans="1:9" s="25" customFormat="1" ht="12.75">
      <c r="A10" s="185">
        <v>0</v>
      </c>
      <c r="B10" s="75"/>
      <c r="D10" s="76"/>
      <c r="E10" s="131">
        <v>0</v>
      </c>
      <c r="F10" s="132">
        <f>Položky!BB94</f>
        <v>0</v>
      </c>
      <c r="G10" s="132">
        <f>Položky!BC94</f>
        <v>0</v>
      </c>
      <c r="H10" s="131">
        <f>Položky!BD94</f>
        <v>0</v>
      </c>
      <c r="I10" s="183">
        <f>Položky!BE94</f>
        <v>0</v>
      </c>
    </row>
    <row r="11" spans="1:9" s="25" customFormat="1" ht="12.75">
      <c r="A11" s="184" t="s">
        <v>87</v>
      </c>
      <c r="B11" s="75" t="str">
        <f>Položky!C15</f>
        <v>HSV</v>
      </c>
      <c r="D11" s="76"/>
      <c r="E11" s="157">
        <f>Položky!G15</f>
        <v>0</v>
      </c>
      <c r="F11" s="132"/>
      <c r="G11" s="132"/>
      <c r="H11" s="131"/>
      <c r="I11" s="183"/>
    </row>
    <row r="12" spans="1:9" s="25" customFormat="1" ht="12.75">
      <c r="A12" s="185">
        <v>721</v>
      </c>
      <c r="B12" s="75" t="str">
        <f>Položky!C37</f>
        <v>Vnitřní kanalizace</v>
      </c>
      <c r="D12" s="76"/>
      <c r="E12" s="131">
        <v>0</v>
      </c>
      <c r="F12" s="132">
        <f>Položky!G58</f>
        <v>0</v>
      </c>
      <c r="G12" s="132" t="e">
        <f>Položky!#REF!</f>
        <v>#REF!</v>
      </c>
      <c r="H12" s="131" t="e">
        <f>Položky!#REF!</f>
        <v>#REF!</v>
      </c>
      <c r="I12" s="183" t="e">
        <f>Položky!#REF!</f>
        <v>#REF!</v>
      </c>
    </row>
    <row r="13" spans="1:9" s="25" customFormat="1" ht="12.75">
      <c r="A13" s="186">
        <f>Položky!B59</f>
        <v>722</v>
      </c>
      <c r="B13" s="75" t="str">
        <f>Položky!C59</f>
        <v>Vnitřní vodovod</v>
      </c>
      <c r="D13" s="76"/>
      <c r="E13" s="131">
        <v>0</v>
      </c>
      <c r="F13" s="132">
        <f>Položky!G84</f>
        <v>0</v>
      </c>
      <c r="G13" s="132" t="e">
        <f>Položky!#REF!</f>
        <v>#REF!</v>
      </c>
      <c r="H13" s="131" t="e">
        <f>Položky!#REF!</f>
        <v>#REF!</v>
      </c>
      <c r="I13" s="183" t="e">
        <f>Položky!#REF!</f>
        <v>#REF!</v>
      </c>
    </row>
    <row r="14" spans="1:9" s="25" customFormat="1" ht="12.75">
      <c r="A14" s="185">
        <v>723</v>
      </c>
      <c r="B14" s="75" t="s">
        <v>104</v>
      </c>
      <c r="D14" s="76"/>
      <c r="E14" s="131">
        <v>0</v>
      </c>
      <c r="F14" s="132">
        <f>Položky!G87</f>
        <v>0</v>
      </c>
      <c r="G14" s="132" t="e">
        <f>Položky!#REF!</f>
        <v>#REF!</v>
      </c>
      <c r="H14" s="131" t="e">
        <f>Položky!#REF!</f>
        <v>#REF!</v>
      </c>
      <c r="I14" s="183" t="e">
        <f>Položky!#REF!</f>
        <v>#REF!</v>
      </c>
    </row>
    <row r="15" spans="1:9" s="25" customFormat="1" ht="12.75">
      <c r="A15" s="185">
        <v>724</v>
      </c>
      <c r="B15" s="75" t="s">
        <v>105</v>
      </c>
      <c r="D15" s="76"/>
      <c r="E15" s="131">
        <v>0</v>
      </c>
      <c r="F15" s="132">
        <v>0</v>
      </c>
      <c r="G15" s="132" t="e">
        <f>Položky!#REF!</f>
        <v>#REF!</v>
      </c>
      <c r="H15" s="131" t="e">
        <f>Položky!#REF!</f>
        <v>#REF!</v>
      </c>
      <c r="I15" s="183" t="e">
        <f>Položky!#REF!</f>
        <v>#REF!</v>
      </c>
    </row>
    <row r="16" spans="1:9" s="25" customFormat="1" ht="12.75">
      <c r="A16" s="185">
        <v>725</v>
      </c>
      <c r="B16" s="75" t="str">
        <f>Položky!C88</f>
        <v>Zařizovací předměty</v>
      </c>
      <c r="D16" s="76"/>
      <c r="E16" s="131" t="e">
        <f>Položky!#REF!</f>
        <v>#REF!</v>
      </c>
      <c r="F16" s="132">
        <f>Položky!G106</f>
        <v>0</v>
      </c>
      <c r="G16" s="132" t="e">
        <f>Položky!#REF!</f>
        <v>#REF!</v>
      </c>
      <c r="H16" s="131" t="e">
        <f>Položky!#REF!</f>
        <v>#REF!</v>
      </c>
      <c r="I16" s="183" t="e">
        <f>Položky!#REF!</f>
        <v>#REF!</v>
      </c>
    </row>
    <row r="17" spans="1:9" s="25" customFormat="1" ht="12.75">
      <c r="A17" s="185">
        <v>726</v>
      </c>
      <c r="B17" s="75" t="str">
        <f>Položky!C107</f>
        <v>Instalační prefabrikáty</v>
      </c>
      <c r="D17" s="76"/>
      <c r="E17" s="131" t="e">
        <f>Položky!#REF!</f>
        <v>#REF!</v>
      </c>
      <c r="F17" s="132">
        <f>Položky!G109</f>
        <v>0</v>
      </c>
      <c r="G17" s="132" t="e">
        <f>Položky!#REF!</f>
        <v>#REF!</v>
      </c>
      <c r="H17" s="131">
        <v>0</v>
      </c>
      <c r="I17" s="183" t="e">
        <f>Položky!#REF!</f>
        <v>#REF!</v>
      </c>
    </row>
    <row r="18" spans="1:10" s="82" customFormat="1" ht="13.5" thickBot="1">
      <c r="A18" s="187" t="s">
        <v>87</v>
      </c>
      <c r="B18" s="75" t="s">
        <v>47</v>
      </c>
      <c r="C18" s="25"/>
      <c r="D18" s="76"/>
      <c r="E18" s="157"/>
      <c r="F18" s="157">
        <f>Položky!G111</f>
        <v>0</v>
      </c>
      <c r="G18" s="180"/>
      <c r="H18" s="182"/>
      <c r="I18" s="188"/>
      <c r="J18" s="182"/>
    </row>
    <row r="19" spans="1:10" ht="13.5" thickBot="1">
      <c r="A19" s="77"/>
      <c r="B19" s="78" t="s">
        <v>50</v>
      </c>
      <c r="C19" s="78"/>
      <c r="D19" s="79"/>
      <c r="E19" s="80" t="e">
        <f>SUM(E11:E17)</f>
        <v>#REF!</v>
      </c>
      <c r="F19" s="81">
        <f>SUM(F18)</f>
        <v>0</v>
      </c>
      <c r="G19" s="81" t="e">
        <f>SUM(G7:G16)</f>
        <v>#REF!</v>
      </c>
      <c r="H19" s="81" t="e">
        <f>SUM(H7:H16)</f>
        <v>#REF!</v>
      </c>
      <c r="I19" s="189" t="e">
        <f>SUM(I7:I16)</f>
        <v>#REF!</v>
      </c>
      <c r="J19" s="25"/>
    </row>
    <row r="20" spans="1:57" ht="19.5" customHeight="1">
      <c r="A20" s="1" t="s">
        <v>51</v>
      </c>
      <c r="B20" s="1"/>
      <c r="C20" s="1"/>
      <c r="D20" s="1"/>
      <c r="E20" s="1"/>
      <c r="F20" s="1"/>
      <c r="G20" s="83"/>
      <c r="H20" s="1"/>
      <c r="I20" s="1"/>
      <c r="BA20" s="26"/>
      <c r="BB20" s="26"/>
      <c r="BC20" s="26"/>
      <c r="BD20" s="26"/>
      <c r="BE20" s="26"/>
    </row>
    <row r="21" ht="13.5" thickBot="1"/>
    <row r="22" spans="1:10" ht="12.75">
      <c r="A22" s="261" t="s">
        <v>52</v>
      </c>
      <c r="B22" s="262"/>
      <c r="C22" s="262"/>
      <c r="D22" s="263"/>
      <c r="E22" s="264" t="s">
        <v>53</v>
      </c>
      <c r="F22" s="265" t="s">
        <v>54</v>
      </c>
      <c r="G22" s="266" t="s">
        <v>55</v>
      </c>
      <c r="H22" s="267"/>
      <c r="I22" s="268" t="s">
        <v>53</v>
      </c>
      <c r="J22" s="25"/>
    </row>
    <row r="23" spans="1:53" ht="12.75">
      <c r="A23" s="84" t="s">
        <v>78</v>
      </c>
      <c r="B23" s="85"/>
      <c r="C23" s="85"/>
      <c r="D23" s="86"/>
      <c r="E23" s="87">
        <v>0</v>
      </c>
      <c r="F23" s="88">
        <v>0</v>
      </c>
      <c r="G23" s="89" t="e">
        <f aca="true" t="shared" si="0" ref="G23:G30">CHOOSE(BA23+1,HSV+PSV,HSV+PSV+Mont,HSV+PSV+Dodavka+Mont,HSV,PSV,Mont,Dodavka,Mont+Dodavka,0)</f>
        <v>#REF!</v>
      </c>
      <c r="H23" s="90"/>
      <c r="I23" s="181" t="e">
        <f aca="true" t="shared" si="1" ref="I23:I30">E23+F23*G23/100</f>
        <v>#REF!</v>
      </c>
      <c r="J23" s="25"/>
      <c r="BA23">
        <v>0</v>
      </c>
    </row>
    <row r="24" spans="1:53" ht="12.75">
      <c r="A24" s="84" t="s">
        <v>79</v>
      </c>
      <c r="B24" s="85"/>
      <c r="C24" s="85"/>
      <c r="D24" s="86"/>
      <c r="E24" s="87">
        <v>0</v>
      </c>
      <c r="F24" s="88">
        <v>0</v>
      </c>
      <c r="G24" s="89" t="e">
        <f t="shared" si="0"/>
        <v>#REF!</v>
      </c>
      <c r="H24" s="90"/>
      <c r="I24" s="181" t="e">
        <f t="shared" si="1"/>
        <v>#REF!</v>
      </c>
      <c r="J24" s="25"/>
      <c r="BA24">
        <v>0</v>
      </c>
    </row>
    <row r="25" spans="1:53" ht="12.75">
      <c r="A25" s="84" t="s">
        <v>80</v>
      </c>
      <c r="B25" s="85"/>
      <c r="C25" s="85"/>
      <c r="D25" s="86"/>
      <c r="E25" s="87">
        <v>0</v>
      </c>
      <c r="F25" s="88">
        <v>0</v>
      </c>
      <c r="G25" s="89" t="e">
        <f t="shared" si="0"/>
        <v>#REF!</v>
      </c>
      <c r="H25" s="90"/>
      <c r="I25" s="181" t="e">
        <f t="shared" si="1"/>
        <v>#REF!</v>
      </c>
      <c r="J25" s="25"/>
      <c r="BA25">
        <v>0</v>
      </c>
    </row>
    <row r="26" spans="1:53" ht="12.75">
      <c r="A26" s="84" t="s">
        <v>81</v>
      </c>
      <c r="B26" s="85"/>
      <c r="C26" s="85"/>
      <c r="D26" s="86"/>
      <c r="E26" s="87">
        <v>0</v>
      </c>
      <c r="F26" s="88">
        <v>0</v>
      </c>
      <c r="G26" s="89" t="e">
        <f t="shared" si="0"/>
        <v>#REF!</v>
      </c>
      <c r="H26" s="90"/>
      <c r="I26" s="181" t="e">
        <f t="shared" si="1"/>
        <v>#REF!</v>
      </c>
      <c r="J26" s="25"/>
      <c r="BA26">
        <v>0</v>
      </c>
    </row>
    <row r="27" spans="1:53" ht="12.75">
      <c r="A27" s="84" t="s">
        <v>82</v>
      </c>
      <c r="B27" s="85"/>
      <c r="C27" s="85"/>
      <c r="D27" s="86"/>
      <c r="E27" s="87">
        <v>0</v>
      </c>
      <c r="F27" s="88">
        <v>0</v>
      </c>
      <c r="G27" s="89" t="e">
        <f t="shared" si="0"/>
        <v>#REF!</v>
      </c>
      <c r="H27" s="90"/>
      <c r="I27" s="181" t="e">
        <f t="shared" si="1"/>
        <v>#REF!</v>
      </c>
      <c r="J27" s="25"/>
      <c r="BA27">
        <v>1</v>
      </c>
    </row>
    <row r="28" spans="1:53" ht="12.75">
      <c r="A28" s="84" t="s">
        <v>83</v>
      </c>
      <c r="B28" s="85"/>
      <c r="C28" s="85"/>
      <c r="D28" s="86"/>
      <c r="E28" s="87">
        <v>0</v>
      </c>
      <c r="F28" s="88">
        <v>0</v>
      </c>
      <c r="G28" s="89" t="e">
        <f t="shared" si="0"/>
        <v>#REF!</v>
      </c>
      <c r="H28" s="90"/>
      <c r="I28" s="181" t="e">
        <f t="shared" si="1"/>
        <v>#REF!</v>
      </c>
      <c r="J28" s="25"/>
      <c r="BA28">
        <v>1</v>
      </c>
    </row>
    <row r="29" spans="1:53" ht="12.75">
      <c r="A29" s="84" t="s">
        <v>84</v>
      </c>
      <c r="B29" s="85"/>
      <c r="C29" s="85"/>
      <c r="D29" s="86"/>
      <c r="E29" s="87">
        <v>0</v>
      </c>
      <c r="F29" s="88">
        <v>0</v>
      </c>
      <c r="G29" s="89" t="e">
        <f t="shared" si="0"/>
        <v>#REF!</v>
      </c>
      <c r="H29" s="90"/>
      <c r="I29" s="181" t="e">
        <f t="shared" si="1"/>
        <v>#REF!</v>
      </c>
      <c r="J29" s="25"/>
      <c r="BA29">
        <v>2</v>
      </c>
    </row>
    <row r="30" spans="1:53" ht="12.75">
      <c r="A30" s="84" t="s">
        <v>85</v>
      </c>
      <c r="B30" s="85"/>
      <c r="C30" s="85"/>
      <c r="D30" s="86"/>
      <c r="E30" s="87">
        <v>0</v>
      </c>
      <c r="F30" s="88">
        <v>0</v>
      </c>
      <c r="G30" s="89" t="e">
        <f t="shared" si="0"/>
        <v>#REF!</v>
      </c>
      <c r="H30" s="90"/>
      <c r="I30" s="181" t="e">
        <f t="shared" si="1"/>
        <v>#REF!</v>
      </c>
      <c r="J30" s="25"/>
      <c r="BA30">
        <v>2</v>
      </c>
    </row>
    <row r="31" spans="1:10" ht="13.5" thickBot="1">
      <c r="A31" s="91"/>
      <c r="B31" s="92" t="s">
        <v>56</v>
      </c>
      <c r="C31" s="93"/>
      <c r="D31" s="94"/>
      <c r="E31" s="95"/>
      <c r="F31" s="96"/>
      <c r="G31" s="96"/>
      <c r="H31" s="303" t="e">
        <f>SUM(I23:I30)</f>
        <v>#REF!</v>
      </c>
      <c r="I31" s="304"/>
      <c r="J31" s="25"/>
    </row>
    <row r="33" spans="2:9" ht="12.75">
      <c r="B33" s="82"/>
      <c r="F33" s="97"/>
      <c r="G33" s="98"/>
      <c r="H33" s="98"/>
      <c r="I33" s="99"/>
    </row>
    <row r="34" spans="6:9" ht="12.75">
      <c r="F34" s="97"/>
      <c r="G34" s="98"/>
      <c r="H34" s="98"/>
      <c r="I34" s="99"/>
    </row>
    <row r="35" spans="6:9" ht="12.75">
      <c r="F35" s="97"/>
      <c r="G35" s="98"/>
      <c r="H35" s="98"/>
      <c r="I35" s="99"/>
    </row>
    <row r="36" spans="6:9" ht="12.75">
      <c r="F36" s="97"/>
      <c r="G36" s="98"/>
      <c r="H36" s="98"/>
      <c r="I36" s="99"/>
    </row>
    <row r="37" spans="6:9" ht="12.75">
      <c r="F37" s="97"/>
      <c r="G37" s="98"/>
      <c r="H37" s="98"/>
      <c r="I37" s="99"/>
    </row>
    <row r="38" spans="6:9" ht="12.75">
      <c r="F38" s="97"/>
      <c r="G38" s="98"/>
      <c r="H38" s="98"/>
      <c r="I38" s="99"/>
    </row>
    <row r="39" spans="6:9" ht="12.75">
      <c r="F39" s="97"/>
      <c r="G39" s="98"/>
      <c r="H39" s="98"/>
      <c r="I39" s="99"/>
    </row>
    <row r="40" spans="6:9" ht="12.75">
      <c r="F40" s="97"/>
      <c r="G40" s="98"/>
      <c r="H40" s="98"/>
      <c r="I40" s="99"/>
    </row>
    <row r="41" spans="6:9" ht="12.75">
      <c r="F41" s="97"/>
      <c r="G41" s="98"/>
      <c r="H41" s="98"/>
      <c r="I41" s="99"/>
    </row>
    <row r="42" spans="6:9" ht="12.75">
      <c r="F42" s="97"/>
      <c r="G42" s="98"/>
      <c r="H42" s="98"/>
      <c r="I42" s="99"/>
    </row>
    <row r="43" spans="6:9" ht="12.75">
      <c r="F43" s="97"/>
      <c r="G43" s="98"/>
      <c r="H43" s="98"/>
      <c r="I43" s="99"/>
    </row>
    <row r="44" spans="6:9" ht="12.75">
      <c r="F44" s="97"/>
      <c r="G44" s="98"/>
      <c r="H44" s="98"/>
      <c r="I44" s="99"/>
    </row>
    <row r="45" spans="6:9" ht="12.75">
      <c r="F45" s="97"/>
      <c r="G45" s="98"/>
      <c r="H45" s="98"/>
      <c r="I45" s="99"/>
    </row>
    <row r="46" spans="6:9" ht="12.75">
      <c r="F46" s="97"/>
      <c r="G46" s="98"/>
      <c r="H46" s="98"/>
      <c r="I46" s="99"/>
    </row>
    <row r="47" spans="6:9" ht="12.75">
      <c r="F47" s="97"/>
      <c r="G47" s="98"/>
      <c r="H47" s="98"/>
      <c r="I47" s="99"/>
    </row>
    <row r="48" spans="6:9" ht="12.75">
      <c r="F48" s="97"/>
      <c r="G48" s="98"/>
      <c r="H48" s="98"/>
      <c r="I48" s="99"/>
    </row>
    <row r="49" spans="6:9" ht="12.75">
      <c r="F49" s="97"/>
      <c r="G49" s="98"/>
      <c r="H49" s="98"/>
      <c r="I49" s="99"/>
    </row>
    <row r="50" spans="6:9" ht="12.75">
      <c r="F50" s="97"/>
      <c r="G50" s="98"/>
      <c r="H50" s="98"/>
      <c r="I50" s="99"/>
    </row>
    <row r="51" spans="6:9" ht="12.75">
      <c r="F51" s="97"/>
      <c r="G51" s="98"/>
      <c r="H51" s="98"/>
      <c r="I51" s="99"/>
    </row>
    <row r="52" spans="6:9" ht="12.75">
      <c r="F52" s="97"/>
      <c r="G52" s="98"/>
      <c r="H52" s="98"/>
      <c r="I52" s="99"/>
    </row>
    <row r="53" spans="6:9" ht="12.75">
      <c r="F53" s="97"/>
      <c r="G53" s="98"/>
      <c r="H53" s="98"/>
      <c r="I53" s="99"/>
    </row>
    <row r="54" spans="6:9" ht="12.75">
      <c r="F54" s="97"/>
      <c r="G54" s="98"/>
      <c r="H54" s="98"/>
      <c r="I54" s="99"/>
    </row>
    <row r="55" spans="6:9" ht="12.75">
      <c r="F55" s="97"/>
      <c r="G55" s="98"/>
      <c r="H55" s="98"/>
      <c r="I55" s="99"/>
    </row>
    <row r="56" spans="6:9" ht="12.75">
      <c r="F56" s="97"/>
      <c r="G56" s="98"/>
      <c r="H56" s="98"/>
      <c r="I56" s="99"/>
    </row>
    <row r="57" spans="6:9" ht="12.75">
      <c r="F57" s="97"/>
      <c r="G57" s="98"/>
      <c r="H57" s="98"/>
      <c r="I57" s="99"/>
    </row>
    <row r="58" spans="6:9" ht="12.75">
      <c r="F58" s="97"/>
      <c r="G58" s="98"/>
      <c r="H58" s="98"/>
      <c r="I58" s="99"/>
    </row>
    <row r="59" spans="6:9" ht="12.75">
      <c r="F59" s="97"/>
      <c r="G59" s="98"/>
      <c r="H59" s="98"/>
      <c r="I59" s="99"/>
    </row>
    <row r="60" spans="6:9" ht="12.75">
      <c r="F60" s="97"/>
      <c r="G60" s="98"/>
      <c r="H60" s="98"/>
      <c r="I60" s="99"/>
    </row>
    <row r="61" spans="6:9" ht="12.75">
      <c r="F61" s="97"/>
      <c r="G61" s="98"/>
      <c r="H61" s="98"/>
      <c r="I61" s="99"/>
    </row>
    <row r="62" spans="6:9" ht="12.75">
      <c r="F62" s="97"/>
      <c r="G62" s="98"/>
      <c r="H62" s="98"/>
      <c r="I62" s="99"/>
    </row>
    <row r="63" spans="6:9" ht="12.75">
      <c r="F63" s="97"/>
      <c r="G63" s="98"/>
      <c r="H63" s="98"/>
      <c r="I63" s="99"/>
    </row>
    <row r="64" spans="6:9" ht="12.75">
      <c r="F64" s="97"/>
      <c r="G64" s="98"/>
      <c r="H64" s="98"/>
      <c r="I64" s="99"/>
    </row>
    <row r="65" spans="6:9" ht="12.75">
      <c r="F65" s="97"/>
      <c r="G65" s="98"/>
      <c r="H65" s="98"/>
      <c r="I65" s="99"/>
    </row>
    <row r="66" spans="6:9" ht="12.75">
      <c r="F66" s="97"/>
      <c r="G66" s="98"/>
      <c r="H66" s="98"/>
      <c r="I66" s="99"/>
    </row>
    <row r="67" spans="6:9" ht="12.75">
      <c r="F67" s="97"/>
      <c r="G67" s="98"/>
      <c r="H67" s="98"/>
      <c r="I67" s="99"/>
    </row>
    <row r="68" spans="6:9" ht="12.75">
      <c r="F68" s="97"/>
      <c r="G68" s="98"/>
      <c r="H68" s="98"/>
      <c r="I68" s="99"/>
    </row>
    <row r="69" spans="6:9" ht="12.75">
      <c r="F69" s="97"/>
      <c r="G69" s="98"/>
      <c r="H69" s="98"/>
      <c r="I69" s="99"/>
    </row>
    <row r="70" spans="6:9" ht="12.75">
      <c r="F70" s="97"/>
      <c r="G70" s="98"/>
      <c r="H70" s="98"/>
      <c r="I70" s="99"/>
    </row>
    <row r="71" spans="6:9" ht="12.75">
      <c r="F71" s="97"/>
      <c r="G71" s="98"/>
      <c r="H71" s="98"/>
      <c r="I71" s="99"/>
    </row>
    <row r="72" spans="6:9" ht="12.75">
      <c r="F72" s="97"/>
      <c r="G72" s="98"/>
      <c r="H72" s="98"/>
      <c r="I72" s="99"/>
    </row>
    <row r="73" spans="6:9" ht="12.75">
      <c r="F73" s="97"/>
      <c r="G73" s="98"/>
      <c r="H73" s="98"/>
      <c r="I73" s="99"/>
    </row>
    <row r="74" spans="6:9" ht="12.75">
      <c r="F74" s="97"/>
      <c r="G74" s="98"/>
      <c r="H74" s="98"/>
      <c r="I74" s="99"/>
    </row>
    <row r="75" spans="6:9" ht="12.75">
      <c r="F75" s="97"/>
      <c r="G75" s="98"/>
      <c r="H75" s="98"/>
      <c r="I75" s="99"/>
    </row>
    <row r="76" spans="6:9" ht="12.75">
      <c r="F76" s="97"/>
      <c r="G76" s="98"/>
      <c r="H76" s="98"/>
      <c r="I76" s="99"/>
    </row>
    <row r="77" spans="6:9" ht="12.75">
      <c r="F77" s="97"/>
      <c r="G77" s="98"/>
      <c r="H77" s="98"/>
      <c r="I77" s="99"/>
    </row>
    <row r="78" spans="6:9" ht="12.75">
      <c r="F78" s="97"/>
      <c r="G78" s="98"/>
      <c r="H78" s="98"/>
      <c r="I78" s="99"/>
    </row>
    <row r="79" spans="6:9" ht="12.75">
      <c r="F79" s="97"/>
      <c r="G79" s="98"/>
      <c r="H79" s="98"/>
      <c r="I79" s="99"/>
    </row>
    <row r="80" spans="6:9" ht="12.75">
      <c r="F80" s="97"/>
      <c r="G80" s="98"/>
      <c r="H80" s="98"/>
      <c r="I80" s="99"/>
    </row>
    <row r="81" spans="6:9" ht="12.75">
      <c r="F81" s="97"/>
      <c r="G81" s="98"/>
      <c r="H81" s="98"/>
      <c r="I81" s="99"/>
    </row>
    <row r="82" spans="6:9" ht="12.75">
      <c r="F82" s="97"/>
      <c r="G82" s="98"/>
      <c r="H82" s="98"/>
      <c r="I82" s="99"/>
    </row>
  </sheetData>
  <sheetProtection/>
  <mergeCells count="3">
    <mergeCell ref="H31:I31"/>
    <mergeCell ref="A1:B1"/>
    <mergeCell ref="A2:B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121"/>
  <sheetViews>
    <sheetView showGridLines="0" showZeros="0" tabSelected="1" view="pageBreakPreview" zoomScale="130" zoomScaleSheetLayoutView="130" zoomScalePageLayoutView="0" workbookViewId="0" topLeftCell="A31">
      <selection activeCell="E117" sqref="E117"/>
    </sheetView>
  </sheetViews>
  <sheetFormatPr defaultColWidth="9.00390625" defaultRowHeight="12.75"/>
  <cols>
    <col min="1" max="1" width="4.375" style="100" customWidth="1"/>
    <col min="2" max="2" width="14.125" style="100" customWidth="1"/>
    <col min="3" max="3" width="47.625" style="100" customWidth="1"/>
    <col min="4" max="4" width="5.625" style="100" customWidth="1"/>
    <col min="5" max="5" width="10.00390625" style="107" customWidth="1"/>
    <col min="6" max="6" width="11.25390625" style="100" customWidth="1"/>
    <col min="7" max="7" width="16.125" style="100" customWidth="1"/>
    <col min="8" max="8" width="13.125" style="100" customWidth="1"/>
    <col min="9" max="9" width="14.625" style="100" customWidth="1"/>
    <col min="10" max="16384" width="9.125" style="100" customWidth="1"/>
  </cols>
  <sheetData>
    <row r="1" spans="1:9" ht="15.75">
      <c r="A1" s="311" t="s">
        <v>57</v>
      </c>
      <c r="B1" s="311"/>
      <c r="C1" s="311"/>
      <c r="D1" s="311"/>
      <c r="E1" s="311"/>
      <c r="F1" s="311"/>
      <c r="G1" s="311"/>
      <c r="H1" s="311"/>
      <c r="I1" s="311"/>
    </row>
    <row r="2" spans="2:7" ht="13.5" thickBot="1">
      <c r="B2" s="101"/>
      <c r="C2" s="102"/>
      <c r="D2" s="102"/>
      <c r="E2" s="103"/>
      <c r="F2" s="102"/>
      <c r="G2" s="102"/>
    </row>
    <row r="3" spans="1:9" ht="13.5" thickTop="1">
      <c r="A3" s="305" t="s">
        <v>5</v>
      </c>
      <c r="B3" s="306"/>
      <c r="C3" s="63" t="str">
        <f>CONCATENATE(cislostavby," ",nazevstavby)</f>
        <v> Heřmanice-Oprava domu příslušníků</v>
      </c>
      <c r="D3" s="64"/>
      <c r="E3" s="65"/>
      <c r="F3" s="64"/>
      <c r="G3" s="64"/>
      <c r="H3" s="64"/>
      <c r="I3" s="104"/>
    </row>
    <row r="4" spans="1:10" ht="13.5" thickBot="1">
      <c r="A4" s="310" t="s">
        <v>1</v>
      </c>
      <c r="B4" s="308"/>
      <c r="C4" s="68" t="str">
        <f>CONCATENATE(cisloobjektu," ",nazevobjektu)</f>
        <v> D.1.4 - Zdravotně technické instalace</v>
      </c>
      <c r="D4" s="69"/>
      <c r="E4" s="70"/>
      <c r="F4" s="69"/>
      <c r="G4" s="71"/>
      <c r="H4" s="69"/>
      <c r="I4" s="152"/>
      <c r="J4" s="142"/>
    </row>
    <row r="5" spans="1:10" ht="13.5" thickTop="1">
      <c r="A5" s="105"/>
      <c r="B5" s="106"/>
      <c r="C5" s="106"/>
      <c r="G5" s="108"/>
      <c r="I5" s="130"/>
      <c r="J5" s="130"/>
    </row>
    <row r="6" spans="9:10" ht="12.75">
      <c r="I6" s="130"/>
      <c r="J6" s="130"/>
    </row>
    <row r="7" spans="1:10" ht="12.75">
      <c r="A7" s="158" t="s">
        <v>58</v>
      </c>
      <c r="B7" s="159" t="s">
        <v>59</v>
      </c>
      <c r="C7" s="159" t="s">
        <v>60</v>
      </c>
      <c r="D7" s="159" t="s">
        <v>61</v>
      </c>
      <c r="E7" s="160" t="s">
        <v>62</v>
      </c>
      <c r="F7" s="159" t="s">
        <v>63</v>
      </c>
      <c r="G7" s="161" t="s">
        <v>64</v>
      </c>
      <c r="H7" s="133" t="s">
        <v>65</v>
      </c>
      <c r="I7" s="207" t="s">
        <v>66</v>
      </c>
      <c r="J7" s="142"/>
    </row>
    <row r="8" spans="1:10" ht="12.75">
      <c r="A8" s="109" t="s">
        <v>67</v>
      </c>
      <c r="B8" s="174">
        <v>97</v>
      </c>
      <c r="C8" s="224" t="s">
        <v>109</v>
      </c>
      <c r="D8" s="134"/>
      <c r="E8" s="225"/>
      <c r="F8" s="134"/>
      <c r="G8" s="135"/>
      <c r="H8" s="226"/>
      <c r="I8" s="227"/>
      <c r="J8" s="130"/>
    </row>
    <row r="9" spans="1:57" ht="25.5">
      <c r="A9" s="210">
        <v>1</v>
      </c>
      <c r="B9" s="212">
        <v>9711012</v>
      </c>
      <c r="C9" s="223" t="s">
        <v>125</v>
      </c>
      <c r="D9" s="119" t="s">
        <v>71</v>
      </c>
      <c r="E9" s="120">
        <v>8</v>
      </c>
      <c r="F9" s="120"/>
      <c r="G9" s="138">
        <f>E9*F9</f>
        <v>0</v>
      </c>
      <c r="H9" s="122">
        <v>0</v>
      </c>
      <c r="I9" s="178">
        <f>E9*H9</f>
        <v>0</v>
      </c>
      <c r="J9" s="130"/>
      <c r="O9" s="115">
        <v>2</v>
      </c>
      <c r="AA9" s="100">
        <v>12</v>
      </c>
      <c r="AB9" s="100">
        <v>0</v>
      </c>
      <c r="AC9" s="100">
        <v>2</v>
      </c>
      <c r="AZ9" s="100">
        <v>1</v>
      </c>
      <c r="BA9" s="100" t="e">
        <f>IF(AZ9=1,#REF!,0)</f>
        <v>#REF!</v>
      </c>
      <c r="BB9" s="100">
        <f>IF(AZ9=2,#REF!,0)</f>
        <v>0</v>
      </c>
      <c r="BC9" s="100">
        <f>IF(AZ9=3,#REF!,0)</f>
        <v>0</v>
      </c>
      <c r="BD9" s="100">
        <f>IF(AZ9=4,#REF!,0)</f>
        <v>0</v>
      </c>
      <c r="BE9" s="100">
        <f>IF(AZ9=5,#REF!,0)</f>
        <v>0</v>
      </c>
    </row>
    <row r="10" spans="1:53" ht="12.75">
      <c r="A10" s="123"/>
      <c r="B10" s="124" t="s">
        <v>68</v>
      </c>
      <c r="C10" s="125" t="str">
        <f>CONCATENATE(B8," ",C8)</f>
        <v>97 Proraženi otvoru a ost.bourací práce</v>
      </c>
      <c r="D10" s="123"/>
      <c r="E10" s="126"/>
      <c r="F10" s="126"/>
      <c r="G10" s="127">
        <f>SUM(G9:G9)</f>
        <v>0</v>
      </c>
      <c r="H10" s="128"/>
      <c r="I10" s="143">
        <f>SUM(I9:I9)</f>
        <v>0</v>
      </c>
      <c r="J10" s="130"/>
      <c r="O10" s="115"/>
      <c r="AA10" s="100">
        <v>12</v>
      </c>
      <c r="AB10" s="100">
        <v>0</v>
      </c>
      <c r="AC10" s="100">
        <v>2</v>
      </c>
      <c r="AZ10" s="100">
        <v>1</v>
      </c>
      <c r="BA10" s="100">
        <f>IF(AZ10=1,G9,0)</f>
        <v>0</v>
      </c>
    </row>
    <row r="11" spans="1:15" ht="12.75">
      <c r="A11" s="208" t="s">
        <v>67</v>
      </c>
      <c r="B11" s="213" t="s">
        <v>110</v>
      </c>
      <c r="C11" s="209" t="s">
        <v>111</v>
      </c>
      <c r="D11" s="144"/>
      <c r="E11" s="112"/>
      <c r="F11" s="112"/>
      <c r="G11" s="140"/>
      <c r="H11" s="141"/>
      <c r="I11" s="114"/>
      <c r="J11" s="130"/>
      <c r="O11" s="115"/>
    </row>
    <row r="12" spans="1:15" ht="12.75">
      <c r="A12" s="116">
        <v>2</v>
      </c>
      <c r="B12" s="212">
        <v>1111</v>
      </c>
      <c r="C12" s="211" t="s">
        <v>112</v>
      </c>
      <c r="D12" s="119" t="s">
        <v>113</v>
      </c>
      <c r="E12" s="120">
        <v>3</v>
      </c>
      <c r="F12" s="120"/>
      <c r="G12" s="138">
        <f>E12*F12</f>
        <v>0</v>
      </c>
      <c r="H12" s="139">
        <v>0</v>
      </c>
      <c r="I12" s="178">
        <f>E12*H12</f>
        <v>0</v>
      </c>
      <c r="J12" s="130"/>
      <c r="O12" s="115"/>
    </row>
    <row r="13" spans="1:15" ht="12.75">
      <c r="A13" s="116"/>
      <c r="B13" s="173"/>
      <c r="C13" s="223"/>
      <c r="D13" s="119"/>
      <c r="E13" s="120"/>
      <c r="F13" s="120"/>
      <c r="G13" s="138"/>
      <c r="H13" s="139"/>
      <c r="I13" s="178"/>
      <c r="J13" s="130"/>
      <c r="O13" s="115"/>
    </row>
    <row r="14" spans="1:15" ht="13.5" thickBot="1">
      <c r="A14" s="123"/>
      <c r="B14" s="124" t="s">
        <v>68</v>
      </c>
      <c r="C14" s="125" t="str">
        <f>CONCATENATE(B11," ",C11)</f>
        <v>930 Hodinové zůčtovací sazby</v>
      </c>
      <c r="D14" s="123"/>
      <c r="E14" s="126"/>
      <c r="F14" s="126"/>
      <c r="G14" s="127">
        <f>SUM(G12:G13)</f>
        <v>0</v>
      </c>
      <c r="H14" s="128"/>
      <c r="I14" s="143">
        <f>SUM(I12:I13)</f>
        <v>0</v>
      </c>
      <c r="J14" s="130"/>
      <c r="O14" s="115"/>
    </row>
    <row r="15" spans="1:15" ht="13.5" thickBot="1">
      <c r="A15" s="214"/>
      <c r="B15" s="215" t="s">
        <v>68</v>
      </c>
      <c r="C15" s="216" t="s">
        <v>46</v>
      </c>
      <c r="D15" s="217"/>
      <c r="E15" s="218"/>
      <c r="F15" s="218"/>
      <c r="G15" s="219">
        <f>SUM(G18+D21+G10+G14)</f>
        <v>0</v>
      </c>
      <c r="H15" s="220"/>
      <c r="I15" s="219">
        <f>SUM(I10+I14)</f>
        <v>0</v>
      </c>
      <c r="J15" s="130"/>
      <c r="O15" s="115"/>
    </row>
    <row r="16" spans="1:15" ht="12.75">
      <c r="A16" s="228"/>
      <c r="B16" s="229"/>
      <c r="C16" s="230"/>
      <c r="D16" s="231"/>
      <c r="E16" s="232"/>
      <c r="F16" s="232"/>
      <c r="G16" s="233"/>
      <c r="H16" s="234"/>
      <c r="I16" s="234"/>
      <c r="J16" s="130"/>
      <c r="O16" s="115"/>
    </row>
    <row r="17" spans="1:15" ht="12.75">
      <c r="A17" s="228"/>
      <c r="B17" s="229"/>
      <c r="C17" s="230"/>
      <c r="D17" s="231"/>
      <c r="E17" s="232"/>
      <c r="F17" s="232"/>
      <c r="G17" s="233"/>
      <c r="H17" s="234"/>
      <c r="I17" s="235"/>
      <c r="J17" s="130"/>
      <c r="O17" s="115"/>
    </row>
    <row r="18" spans="1:15" ht="12.75">
      <c r="A18" s="228"/>
      <c r="B18" s="236"/>
      <c r="C18" s="237"/>
      <c r="D18" s="228"/>
      <c r="E18" s="238"/>
      <c r="F18" s="238"/>
      <c r="G18" s="239"/>
      <c r="H18" s="240"/>
      <c r="I18" s="241"/>
      <c r="J18" s="130"/>
      <c r="O18" s="115"/>
    </row>
    <row r="19" spans="1:15" ht="12.75">
      <c r="A19" s="242"/>
      <c r="B19" s="243"/>
      <c r="C19" s="240"/>
      <c r="D19" s="228"/>
      <c r="E19" s="244"/>
      <c r="F19" s="244"/>
      <c r="G19" s="245"/>
      <c r="H19" s="246"/>
      <c r="I19" s="246"/>
      <c r="J19" s="130"/>
      <c r="O19" s="115"/>
    </row>
    <row r="20" spans="1:15" ht="12.75">
      <c r="A20" s="247"/>
      <c r="B20" s="229"/>
      <c r="C20" s="230"/>
      <c r="D20" s="231"/>
      <c r="E20" s="232"/>
      <c r="F20" s="232"/>
      <c r="G20" s="233"/>
      <c r="H20" s="234"/>
      <c r="I20" s="248"/>
      <c r="J20" s="130"/>
      <c r="O20" s="115"/>
    </row>
    <row r="21" spans="1:15" ht="12.75">
      <c r="A21" s="228"/>
      <c r="B21" s="236"/>
      <c r="C21" s="237"/>
      <c r="D21" s="228"/>
      <c r="E21" s="238"/>
      <c r="F21" s="238"/>
      <c r="G21" s="239"/>
      <c r="H21" s="240"/>
      <c r="I21" s="241"/>
      <c r="J21" s="130"/>
      <c r="O21" s="115"/>
    </row>
    <row r="22" spans="10:15" ht="12.75">
      <c r="J22" s="130"/>
      <c r="O22" s="115"/>
    </row>
    <row r="23" spans="10:15" ht="12.75">
      <c r="J23" s="130"/>
      <c r="O23" s="115"/>
    </row>
    <row r="24" spans="10:15" ht="12.75">
      <c r="J24" s="130"/>
      <c r="O24" s="115"/>
    </row>
    <row r="25" spans="10:53" ht="12.75">
      <c r="J25" s="130"/>
      <c r="O25" s="115"/>
      <c r="AA25" s="100">
        <v>12</v>
      </c>
      <c r="AB25" s="100">
        <v>0</v>
      </c>
      <c r="AC25" s="100">
        <v>2</v>
      </c>
      <c r="AZ25" s="100">
        <v>1</v>
      </c>
      <c r="BA25" s="100" t="e">
        <f>IF(AZ25=1,#REF!,0)</f>
        <v>#REF!</v>
      </c>
    </row>
    <row r="26" spans="10:15" ht="12.75">
      <c r="J26" s="130"/>
      <c r="O26" s="115"/>
    </row>
    <row r="27" spans="10:57" ht="12.75">
      <c r="J27" s="153"/>
      <c r="O27" s="115">
        <v>4</v>
      </c>
      <c r="BA27" s="129" t="e">
        <f>SUM(BA22:BA26)</f>
        <v>#REF!</v>
      </c>
      <c r="BB27" s="129">
        <f>SUM(BB22:BB26)</f>
        <v>0</v>
      </c>
      <c r="BC27" s="129">
        <f>SUM(BC22:BC26)</f>
        <v>0</v>
      </c>
      <c r="BD27" s="129">
        <f>SUM(BD22:BD26)</f>
        <v>0</v>
      </c>
      <c r="BE27" s="129">
        <f>SUM(BE22:BE26)</f>
        <v>0</v>
      </c>
    </row>
    <row r="28" spans="10:15" ht="12.75">
      <c r="J28" s="153"/>
      <c r="O28" s="115">
        <v>1</v>
      </c>
    </row>
    <row r="29" spans="10:57" ht="12.75">
      <c r="J29" s="153"/>
      <c r="O29" s="115">
        <v>2</v>
      </c>
      <c r="AA29" s="100">
        <v>12</v>
      </c>
      <c r="AB29" s="100">
        <v>0</v>
      </c>
      <c r="AC29" s="100">
        <v>2</v>
      </c>
      <c r="AZ29" s="100">
        <v>1</v>
      </c>
      <c r="BA29" s="100" t="e">
        <f>IF(AZ29=1,#REF!,0)</f>
        <v>#REF!</v>
      </c>
      <c r="BB29" s="100">
        <f>IF(AZ29=2,#REF!,0)</f>
        <v>0</v>
      </c>
      <c r="BC29" s="100">
        <f>IF(AZ29=3,#REF!,0)</f>
        <v>0</v>
      </c>
      <c r="BD29" s="100">
        <f>IF(AZ29=4,#REF!,0)</f>
        <v>0</v>
      </c>
      <c r="BE29" s="100">
        <f>IF(AZ29=5,#REF!,0)</f>
        <v>0</v>
      </c>
    </row>
    <row r="30" spans="10:15" ht="12.75">
      <c r="J30" s="153"/>
      <c r="O30" s="115"/>
    </row>
    <row r="31" spans="10:15" ht="12.75">
      <c r="J31" s="153"/>
      <c r="O31" s="115">
        <v>1</v>
      </c>
    </row>
    <row r="32" spans="10:57" ht="12.75">
      <c r="J32" s="153"/>
      <c r="O32" s="115">
        <v>2</v>
      </c>
      <c r="AA32" s="100">
        <v>1</v>
      </c>
      <c r="AB32" s="100">
        <v>1</v>
      </c>
      <c r="AC32" s="100">
        <v>1</v>
      </c>
      <c r="AZ32" s="100">
        <v>1</v>
      </c>
      <c r="BA32" s="100" t="e">
        <f>IF(AZ32=1,#REF!,0)</f>
        <v>#REF!</v>
      </c>
      <c r="BB32" s="100">
        <f>IF(AZ32=2,#REF!,0)</f>
        <v>0</v>
      </c>
      <c r="BC32" s="100">
        <f>IF(AZ32=3,#REF!,0)</f>
        <v>0</v>
      </c>
      <c r="BD32" s="100">
        <f>IF(AZ32=4,#REF!,0)</f>
        <v>0</v>
      </c>
      <c r="BE32" s="100">
        <f>IF(AZ32=5,#REF!,0)</f>
        <v>0</v>
      </c>
    </row>
    <row r="33" spans="10:15" ht="12.75">
      <c r="J33" s="153"/>
      <c r="O33" s="115"/>
    </row>
    <row r="34" spans="10:15" ht="12.75">
      <c r="J34" s="153"/>
      <c r="O34" s="115"/>
    </row>
    <row r="35" spans="1:15" ht="12.75">
      <c r="A35" s="165"/>
      <c r="B35" s="166"/>
      <c r="C35" s="145"/>
      <c r="D35" s="164"/>
      <c r="E35" s="167"/>
      <c r="F35" s="167"/>
      <c r="G35" s="168"/>
      <c r="H35" s="169"/>
      <c r="I35" s="169"/>
      <c r="J35" s="153"/>
      <c r="O35" s="115"/>
    </row>
    <row r="36" spans="1:15" ht="12.75">
      <c r="A36" s="158" t="s">
        <v>58</v>
      </c>
      <c r="B36" s="159" t="s">
        <v>59</v>
      </c>
      <c r="C36" s="159" t="s">
        <v>60</v>
      </c>
      <c r="D36" s="159" t="s">
        <v>61</v>
      </c>
      <c r="E36" s="160" t="s">
        <v>62</v>
      </c>
      <c r="F36" s="159"/>
      <c r="G36" s="161" t="s">
        <v>64</v>
      </c>
      <c r="H36" s="133" t="s">
        <v>65</v>
      </c>
      <c r="I36" s="133" t="s">
        <v>66</v>
      </c>
      <c r="J36" s="153"/>
      <c r="O36" s="115"/>
    </row>
    <row r="37" spans="1:15" ht="12.75">
      <c r="A37" s="109" t="s">
        <v>67</v>
      </c>
      <c r="B37" s="174">
        <v>721</v>
      </c>
      <c r="C37" s="110" t="s">
        <v>72</v>
      </c>
      <c r="D37" s="111"/>
      <c r="E37" s="112"/>
      <c r="F37" s="199"/>
      <c r="G37" s="200"/>
      <c r="H37" s="201"/>
      <c r="I37" s="136"/>
      <c r="J37" s="153"/>
      <c r="O37" s="115"/>
    </row>
    <row r="38" spans="1:15" ht="12.75">
      <c r="A38" s="116">
        <v>1</v>
      </c>
      <c r="B38" s="196">
        <v>721110953</v>
      </c>
      <c r="C38" s="118" t="s">
        <v>153</v>
      </c>
      <c r="D38" s="197" t="s">
        <v>69</v>
      </c>
      <c r="E38" s="120">
        <v>1</v>
      </c>
      <c r="F38" s="120"/>
      <c r="G38" s="121">
        <f aca="true" t="shared" si="0" ref="G38:G57">E38*F38</f>
        <v>0</v>
      </c>
      <c r="H38" s="122">
        <v>0.02003</v>
      </c>
      <c r="I38" s="178">
        <f aca="true" t="shared" si="1" ref="I38:I53">E38*H38</f>
        <v>0.02003</v>
      </c>
      <c r="J38" s="153"/>
      <c r="O38" s="115"/>
    </row>
    <row r="39" spans="1:15" ht="12.75">
      <c r="A39" s="116">
        <v>2</v>
      </c>
      <c r="B39" s="173">
        <v>721170972</v>
      </c>
      <c r="C39" s="118" t="s">
        <v>129</v>
      </c>
      <c r="D39" s="119" t="s">
        <v>69</v>
      </c>
      <c r="E39" s="120">
        <v>1</v>
      </c>
      <c r="F39" s="120"/>
      <c r="G39" s="121">
        <f t="shared" si="0"/>
        <v>0</v>
      </c>
      <c r="H39" s="254">
        <v>0</v>
      </c>
      <c r="I39" s="255">
        <f t="shared" si="1"/>
        <v>0</v>
      </c>
      <c r="J39" s="153"/>
      <c r="O39" s="115"/>
    </row>
    <row r="40" spans="1:15" ht="12.75">
      <c r="A40" s="116">
        <v>3</v>
      </c>
      <c r="B40" s="173">
        <v>721170975</v>
      </c>
      <c r="C40" s="118" t="s">
        <v>128</v>
      </c>
      <c r="D40" s="119" t="s">
        <v>69</v>
      </c>
      <c r="E40" s="120">
        <v>1</v>
      </c>
      <c r="F40" s="120"/>
      <c r="G40" s="121">
        <f t="shared" si="0"/>
        <v>0</v>
      </c>
      <c r="H40" s="254">
        <v>0</v>
      </c>
      <c r="I40" s="255">
        <f t="shared" si="1"/>
        <v>0</v>
      </c>
      <c r="J40" s="153"/>
      <c r="O40" s="115"/>
    </row>
    <row r="41" spans="1:57" ht="12.75">
      <c r="A41" s="116">
        <v>4</v>
      </c>
      <c r="B41" s="173">
        <v>721171913</v>
      </c>
      <c r="C41" s="118" t="s">
        <v>126</v>
      </c>
      <c r="D41" s="119" t="s">
        <v>69</v>
      </c>
      <c r="E41" s="120">
        <v>1</v>
      </c>
      <c r="F41" s="120"/>
      <c r="G41" s="121">
        <f t="shared" si="0"/>
        <v>0</v>
      </c>
      <c r="H41" s="254">
        <v>0</v>
      </c>
      <c r="I41" s="255">
        <f t="shared" si="1"/>
        <v>0</v>
      </c>
      <c r="J41" s="153"/>
      <c r="O41" s="115">
        <v>2</v>
      </c>
      <c r="AA41" s="100">
        <v>12</v>
      </c>
      <c r="AB41" s="100">
        <v>0</v>
      </c>
      <c r="AC41" s="100">
        <v>1</v>
      </c>
      <c r="AZ41" s="100">
        <v>1</v>
      </c>
      <c r="BA41" s="100" t="e">
        <f>IF(AZ41=1,#REF!,0)</f>
        <v>#REF!</v>
      </c>
      <c r="BB41" s="100">
        <f>IF(AZ41=2,#REF!,0)</f>
        <v>0</v>
      </c>
      <c r="BC41" s="100">
        <f>IF(AZ41=3,#REF!,0)</f>
        <v>0</v>
      </c>
      <c r="BD41" s="100">
        <f>IF(AZ41=4,#REF!,0)</f>
        <v>0</v>
      </c>
      <c r="BE41" s="100">
        <f>IF(AZ41=5,#REF!,0)</f>
        <v>0</v>
      </c>
    </row>
    <row r="42" spans="1:57" ht="12.75">
      <c r="A42" s="116">
        <v>5</v>
      </c>
      <c r="B42" s="173">
        <v>721171915</v>
      </c>
      <c r="C42" s="118" t="s">
        <v>127</v>
      </c>
      <c r="D42" s="119" t="s">
        <v>69</v>
      </c>
      <c r="E42" s="120">
        <v>1</v>
      </c>
      <c r="F42" s="120"/>
      <c r="G42" s="121">
        <f t="shared" si="0"/>
        <v>0</v>
      </c>
      <c r="H42" s="254">
        <v>0</v>
      </c>
      <c r="I42" s="255">
        <f t="shared" si="1"/>
        <v>0</v>
      </c>
      <c r="J42" s="153"/>
      <c r="O42" s="115">
        <v>2</v>
      </c>
      <c r="AA42" s="100">
        <v>7</v>
      </c>
      <c r="AB42" s="100">
        <v>1</v>
      </c>
      <c r="AC42" s="100">
        <v>2</v>
      </c>
      <c r="AZ42" s="100">
        <v>1</v>
      </c>
      <c r="BA42" s="100" t="e">
        <f>IF(AZ42=1,#REF!,0)</f>
        <v>#REF!</v>
      </c>
      <c r="BB42" s="100">
        <f>IF(AZ42=2,#REF!,0)</f>
        <v>0</v>
      </c>
      <c r="BC42" s="100">
        <f>IF(AZ42=3,#REF!,0)</f>
        <v>0</v>
      </c>
      <c r="BD42" s="100">
        <f>IF(AZ42=4,#REF!,0)</f>
        <v>0</v>
      </c>
      <c r="BE42" s="100">
        <f>IF(AZ42=5,#REF!,0)</f>
        <v>0</v>
      </c>
    </row>
    <row r="43" spans="1:57" ht="12.75">
      <c r="A43" s="116">
        <v>6</v>
      </c>
      <c r="B43" s="173">
        <v>721171803</v>
      </c>
      <c r="C43" s="118" t="s">
        <v>122</v>
      </c>
      <c r="D43" s="119" t="s">
        <v>71</v>
      </c>
      <c r="E43" s="120">
        <v>5</v>
      </c>
      <c r="F43" s="202"/>
      <c r="G43" s="203">
        <f t="shared" si="0"/>
        <v>0</v>
      </c>
      <c r="H43" s="204">
        <v>0.01106</v>
      </c>
      <c r="I43" s="178">
        <f t="shared" si="1"/>
        <v>0.0553</v>
      </c>
      <c r="J43" s="153"/>
      <c r="O43" s="115">
        <v>4</v>
      </c>
      <c r="BA43" s="129" t="e">
        <f>SUM(BA28:BA42)</f>
        <v>#REF!</v>
      </c>
      <c r="BB43" s="129">
        <f>SUM(BB28:BB42)</f>
        <v>0</v>
      </c>
      <c r="BC43" s="129">
        <f>SUM(BC28:BC42)</f>
        <v>0</v>
      </c>
      <c r="BD43" s="129">
        <f>SUM(BD28:BD42)</f>
        <v>0</v>
      </c>
      <c r="BE43" s="129">
        <f>SUM(BE28:BE42)</f>
        <v>0</v>
      </c>
    </row>
    <row r="44" spans="1:55" ht="12.75">
      <c r="A44" s="116">
        <v>7</v>
      </c>
      <c r="B44" s="173">
        <v>721171808</v>
      </c>
      <c r="C44" s="118" t="s">
        <v>145</v>
      </c>
      <c r="D44" s="119" t="s">
        <v>71</v>
      </c>
      <c r="E44" s="120">
        <v>1</v>
      </c>
      <c r="F44" s="202"/>
      <c r="G44" s="203">
        <f t="shared" si="0"/>
        <v>0</v>
      </c>
      <c r="H44" s="204">
        <v>0.01106</v>
      </c>
      <c r="I44" s="178">
        <f t="shared" si="1"/>
        <v>0.01106</v>
      </c>
      <c r="J44" s="153"/>
      <c r="L44" s="130"/>
      <c r="M44" s="130"/>
      <c r="N44" s="130"/>
      <c r="O44" s="149">
        <v>2</v>
      </c>
      <c r="P44" s="130"/>
      <c r="Q44" s="130"/>
      <c r="R44" s="130"/>
      <c r="S44" s="130"/>
      <c r="T44" s="130"/>
      <c r="AA44" s="100">
        <v>1</v>
      </c>
      <c r="AB44" s="100">
        <v>1</v>
      </c>
      <c r="AC44" s="100">
        <v>1</v>
      </c>
      <c r="AZ44" s="100">
        <v>1</v>
      </c>
      <c r="BA44" s="100" t="e">
        <f>IF(AZ44=1,#REF!,0)</f>
        <v>#REF!</v>
      </c>
      <c r="BB44" s="100">
        <f>IF(AZ44=2,#REF!,0)</f>
        <v>0</v>
      </c>
      <c r="BC44" s="100">
        <f>IF(AZ44=3,#REF!,0)</f>
        <v>0</v>
      </c>
    </row>
    <row r="45" spans="1:55" ht="12.75">
      <c r="A45" s="116">
        <v>8</v>
      </c>
      <c r="B45" s="173">
        <v>721173401</v>
      </c>
      <c r="C45" s="118" t="s">
        <v>135</v>
      </c>
      <c r="D45" s="119" t="s">
        <v>71</v>
      </c>
      <c r="E45" s="120">
        <v>1</v>
      </c>
      <c r="F45" s="120"/>
      <c r="G45" s="121">
        <f t="shared" si="0"/>
        <v>0</v>
      </c>
      <c r="H45" s="122">
        <v>0.00126</v>
      </c>
      <c r="I45" s="178">
        <f t="shared" si="1"/>
        <v>0.00126</v>
      </c>
      <c r="J45" s="153"/>
      <c r="L45" s="130"/>
      <c r="M45" s="130"/>
      <c r="N45" s="130"/>
      <c r="O45" s="149">
        <v>2</v>
      </c>
      <c r="P45" s="130"/>
      <c r="Q45" s="130"/>
      <c r="R45" s="130"/>
      <c r="S45" s="130"/>
      <c r="T45" s="130"/>
      <c r="AA45" s="100">
        <v>1</v>
      </c>
      <c r="AB45" s="100">
        <v>1</v>
      </c>
      <c r="AC45" s="100">
        <v>1</v>
      </c>
      <c r="AZ45" s="100">
        <v>1</v>
      </c>
      <c r="BA45" s="100" t="e">
        <f>IF(AZ45=1,#REF!,0)</f>
        <v>#REF!</v>
      </c>
      <c r="BB45" s="100">
        <f>IF(AZ45=2,#REF!,0)</f>
        <v>0</v>
      </c>
      <c r="BC45" s="100">
        <f>IF(AZ45=3,#REF!,0)</f>
        <v>0</v>
      </c>
    </row>
    <row r="46" spans="1:25" ht="12.75">
      <c r="A46" s="116">
        <v>9</v>
      </c>
      <c r="B46" s="173">
        <v>721173402</v>
      </c>
      <c r="C46" s="118" t="s">
        <v>136</v>
      </c>
      <c r="D46" s="119" t="s">
        <v>71</v>
      </c>
      <c r="E46" s="120">
        <v>5</v>
      </c>
      <c r="F46" s="120"/>
      <c r="G46" s="121">
        <f t="shared" si="0"/>
        <v>0</v>
      </c>
      <c r="H46" s="122">
        <v>0.00177</v>
      </c>
      <c r="I46" s="178">
        <f t="shared" si="1"/>
        <v>0.00885</v>
      </c>
      <c r="J46" s="155"/>
      <c r="K46" s="148"/>
      <c r="L46" s="148"/>
      <c r="M46" s="309"/>
      <c r="N46" s="309"/>
      <c r="O46" s="309"/>
      <c r="P46" s="309"/>
      <c r="Q46" s="309"/>
      <c r="R46" s="150"/>
      <c r="S46" s="150"/>
      <c r="T46" s="130"/>
      <c r="Y46" s="115">
        <v>3</v>
      </c>
    </row>
    <row r="47" spans="1:57" ht="12.75">
      <c r="A47" s="116">
        <v>10</v>
      </c>
      <c r="B47" s="173">
        <v>721174025</v>
      </c>
      <c r="C47" s="118" t="s">
        <v>98</v>
      </c>
      <c r="D47" s="119" t="s">
        <v>71</v>
      </c>
      <c r="E47" s="120">
        <v>2</v>
      </c>
      <c r="F47" s="120"/>
      <c r="G47" s="121">
        <f t="shared" si="0"/>
        <v>0</v>
      </c>
      <c r="H47" s="122">
        <v>0.01115</v>
      </c>
      <c r="I47" s="178">
        <f t="shared" si="1"/>
        <v>0.0223</v>
      </c>
      <c r="J47" s="153"/>
      <c r="K47" s="130"/>
      <c r="L47" s="130"/>
      <c r="M47" s="130"/>
      <c r="N47" s="130"/>
      <c r="O47" s="149">
        <v>2</v>
      </c>
      <c r="P47" s="130"/>
      <c r="Q47" s="130"/>
      <c r="R47" s="130"/>
      <c r="S47" s="130"/>
      <c r="T47" s="130"/>
      <c r="AA47" s="100">
        <v>1</v>
      </c>
      <c r="AB47" s="100">
        <v>1</v>
      </c>
      <c r="AC47" s="100">
        <v>1</v>
      </c>
      <c r="AZ47" s="100">
        <v>1</v>
      </c>
      <c r="BA47" s="100" t="e">
        <f>IF(AZ47=1,#REF!,0)</f>
        <v>#REF!</v>
      </c>
      <c r="BB47" s="100">
        <f>IF(AZ47=2,#REF!,0)</f>
        <v>0</v>
      </c>
      <c r="BC47" s="100">
        <f>IF(AZ47=3,#REF!,0)</f>
        <v>0</v>
      </c>
      <c r="BD47" s="100">
        <f>IF(AZ47=4,#REF!,0)</f>
        <v>0</v>
      </c>
      <c r="BE47" s="100">
        <f>IF(AZ47=5,#REF!,0)</f>
        <v>0</v>
      </c>
    </row>
    <row r="48" spans="1:25" ht="12.75">
      <c r="A48" s="116">
        <v>11</v>
      </c>
      <c r="B48" s="173">
        <v>721174042</v>
      </c>
      <c r="C48" s="118" t="s">
        <v>137</v>
      </c>
      <c r="D48" s="119" t="s">
        <v>71</v>
      </c>
      <c r="E48" s="120">
        <v>1</v>
      </c>
      <c r="F48" s="120"/>
      <c r="G48" s="121">
        <f t="shared" si="0"/>
        <v>0</v>
      </c>
      <c r="H48" s="122">
        <v>0.001</v>
      </c>
      <c r="I48" s="178">
        <f t="shared" si="1"/>
        <v>0.001</v>
      </c>
      <c r="J48" s="155"/>
      <c r="K48" s="148"/>
      <c r="L48" s="148"/>
      <c r="M48" s="309"/>
      <c r="N48" s="309"/>
      <c r="O48" s="309"/>
      <c r="P48" s="309"/>
      <c r="Q48" s="309"/>
      <c r="R48" s="150"/>
      <c r="S48" s="150"/>
      <c r="T48" s="130"/>
      <c r="Y48" s="115">
        <v>3</v>
      </c>
    </row>
    <row r="49" spans="1:25" ht="12.75">
      <c r="A49" s="116">
        <v>12</v>
      </c>
      <c r="B49" s="173">
        <v>721174043</v>
      </c>
      <c r="C49" s="118" t="s">
        <v>99</v>
      </c>
      <c r="D49" s="119" t="s">
        <v>71</v>
      </c>
      <c r="E49" s="120">
        <v>8</v>
      </c>
      <c r="F49" s="120"/>
      <c r="G49" s="121">
        <f t="shared" si="0"/>
        <v>0</v>
      </c>
      <c r="H49" s="122">
        <v>0.001</v>
      </c>
      <c r="I49" s="178">
        <f t="shared" si="1"/>
        <v>0.008</v>
      </c>
      <c r="J49" s="155"/>
      <c r="K49" s="148"/>
      <c r="L49" s="148"/>
      <c r="M49" s="309"/>
      <c r="N49" s="309"/>
      <c r="O49" s="309"/>
      <c r="P49" s="309"/>
      <c r="Q49" s="309"/>
      <c r="R49" s="150"/>
      <c r="S49" s="150"/>
      <c r="T49" s="130"/>
      <c r="Y49" s="115">
        <v>3</v>
      </c>
    </row>
    <row r="50" spans="1:25" ht="12.75">
      <c r="A50" s="116">
        <v>13</v>
      </c>
      <c r="B50" s="173">
        <v>721194107</v>
      </c>
      <c r="C50" s="118" t="s">
        <v>114</v>
      </c>
      <c r="D50" s="119" t="s">
        <v>69</v>
      </c>
      <c r="E50" s="120">
        <v>5</v>
      </c>
      <c r="F50" s="120"/>
      <c r="G50" s="121">
        <f t="shared" si="0"/>
        <v>0</v>
      </c>
      <c r="H50" s="122">
        <v>0</v>
      </c>
      <c r="I50" s="178">
        <f t="shared" si="1"/>
        <v>0</v>
      </c>
      <c r="J50" s="155"/>
      <c r="K50" s="148"/>
      <c r="L50" s="148"/>
      <c r="M50" s="309"/>
      <c r="N50" s="309"/>
      <c r="O50" s="309"/>
      <c r="P50" s="309"/>
      <c r="Q50" s="309"/>
      <c r="R50" s="150"/>
      <c r="S50" s="150"/>
      <c r="T50" s="130"/>
      <c r="Y50" s="115">
        <v>3</v>
      </c>
    </row>
    <row r="51" spans="1:57" ht="12.75">
      <c r="A51" s="116">
        <v>14</v>
      </c>
      <c r="B51" s="173">
        <v>721194109</v>
      </c>
      <c r="C51" s="118" t="s">
        <v>100</v>
      </c>
      <c r="D51" s="119" t="s">
        <v>69</v>
      </c>
      <c r="E51" s="120">
        <v>2</v>
      </c>
      <c r="F51" s="120"/>
      <c r="G51" s="121">
        <f t="shared" si="0"/>
        <v>0</v>
      </c>
      <c r="H51" s="122">
        <v>0</v>
      </c>
      <c r="I51" s="178">
        <f t="shared" si="1"/>
        <v>0</v>
      </c>
      <c r="J51" s="130"/>
      <c r="K51" s="130"/>
      <c r="L51" s="130"/>
      <c r="M51" s="130"/>
      <c r="N51" s="130"/>
      <c r="O51" s="149">
        <v>2</v>
      </c>
      <c r="P51" s="130"/>
      <c r="Q51" s="130"/>
      <c r="R51" s="130"/>
      <c r="S51" s="130"/>
      <c r="T51" s="130"/>
      <c r="AA51" s="100">
        <v>1</v>
      </c>
      <c r="AB51" s="100">
        <v>1</v>
      </c>
      <c r="AC51" s="100">
        <v>1</v>
      </c>
      <c r="AZ51" s="100">
        <v>1</v>
      </c>
      <c r="BA51" s="100" t="e">
        <f>IF(AZ51=1,#REF!,0)</f>
        <v>#REF!</v>
      </c>
      <c r="BB51" s="100">
        <f>IF(AZ51=2,#REF!,0)</f>
        <v>0</v>
      </c>
      <c r="BC51" s="100">
        <f>IF(AZ51=3,#REF!,0)</f>
        <v>0</v>
      </c>
      <c r="BD51" s="100">
        <f>IF(AZ51=4,#REF!,0)</f>
        <v>0</v>
      </c>
      <c r="BE51" s="100">
        <f>IF(AZ51=5,#REF!,0)</f>
        <v>0</v>
      </c>
    </row>
    <row r="52" spans="1:25" ht="12.75">
      <c r="A52" s="116">
        <v>15</v>
      </c>
      <c r="B52" s="173" t="s">
        <v>138</v>
      </c>
      <c r="C52" s="118" t="s">
        <v>151</v>
      </c>
      <c r="D52" s="119" t="s">
        <v>69</v>
      </c>
      <c r="E52" s="120">
        <v>1</v>
      </c>
      <c r="F52" s="120"/>
      <c r="G52" s="121">
        <f t="shared" si="0"/>
        <v>0</v>
      </c>
      <c r="H52" s="122">
        <v>0.00014</v>
      </c>
      <c r="I52" s="178">
        <f t="shared" si="1"/>
        <v>0.00014</v>
      </c>
      <c r="J52" s="148"/>
      <c r="K52" s="148"/>
      <c r="L52" s="148"/>
      <c r="M52" s="309"/>
      <c r="N52" s="309"/>
      <c r="O52" s="309"/>
      <c r="P52" s="309"/>
      <c r="Q52" s="309"/>
      <c r="R52" s="150"/>
      <c r="S52" s="150"/>
      <c r="T52" s="130"/>
      <c r="Y52" s="115">
        <v>3</v>
      </c>
    </row>
    <row r="53" spans="1:57" ht="12.75">
      <c r="A53" s="116">
        <v>16</v>
      </c>
      <c r="B53" s="173">
        <v>721290111</v>
      </c>
      <c r="C53" s="118" t="s">
        <v>139</v>
      </c>
      <c r="D53" s="119" t="s">
        <v>71</v>
      </c>
      <c r="E53" s="120">
        <v>5</v>
      </c>
      <c r="F53" s="120"/>
      <c r="G53" s="121">
        <f t="shared" si="0"/>
        <v>0</v>
      </c>
      <c r="H53" s="122"/>
      <c r="I53" s="122">
        <f t="shared" si="1"/>
        <v>0</v>
      </c>
      <c r="J53" s="130"/>
      <c r="L53" s="130"/>
      <c r="M53" s="130"/>
      <c r="N53" s="130"/>
      <c r="O53" s="149">
        <v>2</v>
      </c>
      <c r="P53" s="130"/>
      <c r="Q53" s="130"/>
      <c r="R53" s="130"/>
      <c r="S53" s="130"/>
      <c r="T53" s="130"/>
      <c r="AA53" s="100">
        <v>12</v>
      </c>
      <c r="AB53" s="100">
        <v>0</v>
      </c>
      <c r="AC53" s="100">
        <v>2</v>
      </c>
      <c r="AZ53" s="100">
        <v>1</v>
      </c>
      <c r="BA53" s="100" t="e">
        <f>IF(AZ53=1,#REF!,0)</f>
        <v>#REF!</v>
      </c>
      <c r="BB53" s="100">
        <f>IF(AZ53=2,#REF!,0)</f>
        <v>0</v>
      </c>
      <c r="BC53" s="100">
        <f>IF(AZ53=3,#REF!,0)</f>
        <v>0</v>
      </c>
      <c r="BD53" s="100">
        <f>IF(AZ53=4,#REF!,0)</f>
        <v>0</v>
      </c>
      <c r="BE53" s="100">
        <f>IF(AZ53=5,#REF!,0)</f>
        <v>0</v>
      </c>
    </row>
    <row r="54" spans="1:57" ht="12.75">
      <c r="A54" s="116">
        <v>17</v>
      </c>
      <c r="B54" s="173">
        <v>721290123</v>
      </c>
      <c r="C54" s="118" t="s">
        <v>90</v>
      </c>
      <c r="D54" s="119" t="s">
        <v>71</v>
      </c>
      <c r="E54" s="120">
        <v>12</v>
      </c>
      <c r="F54" s="120"/>
      <c r="G54" s="121">
        <f t="shared" si="0"/>
        <v>0</v>
      </c>
      <c r="H54" s="122"/>
      <c r="I54" s="255"/>
      <c r="J54" s="130"/>
      <c r="L54" s="130"/>
      <c r="M54" s="130"/>
      <c r="N54" s="130"/>
      <c r="O54" s="149">
        <v>2</v>
      </c>
      <c r="P54" s="130"/>
      <c r="Q54" s="130"/>
      <c r="R54" s="130"/>
      <c r="S54" s="130"/>
      <c r="T54" s="130"/>
      <c r="AA54" s="100">
        <v>12</v>
      </c>
      <c r="AB54" s="100">
        <v>0</v>
      </c>
      <c r="AC54" s="100">
        <v>69</v>
      </c>
      <c r="AZ54" s="100">
        <v>1</v>
      </c>
      <c r="BA54" s="100" t="e">
        <f>IF(AZ54=1,#REF!,0)</f>
        <v>#REF!</v>
      </c>
      <c r="BB54" s="100">
        <f>IF(AZ54=2,#REF!,0)</f>
        <v>0</v>
      </c>
      <c r="BC54" s="100">
        <f>IF(AZ54=3,#REF!,0)</f>
        <v>0</v>
      </c>
      <c r="BD54" s="100">
        <f>IF(AZ54=4,#REF!,0)</f>
        <v>0</v>
      </c>
      <c r="BE54" s="100">
        <f>IF(AZ54=5,#REF!,0)</f>
        <v>0</v>
      </c>
    </row>
    <row r="55" spans="1:57" ht="12.75">
      <c r="A55" s="116">
        <v>18</v>
      </c>
      <c r="B55" s="173">
        <v>721290822</v>
      </c>
      <c r="C55" s="118" t="s">
        <v>146</v>
      </c>
      <c r="D55" s="119" t="s">
        <v>70</v>
      </c>
      <c r="E55" s="120">
        <v>0.086</v>
      </c>
      <c r="F55" s="120"/>
      <c r="G55" s="121">
        <f t="shared" si="0"/>
        <v>0</v>
      </c>
      <c r="H55" s="122"/>
      <c r="I55" s="178"/>
      <c r="J55" s="130"/>
      <c r="O55" s="115">
        <v>2</v>
      </c>
      <c r="AA55" s="100">
        <v>12</v>
      </c>
      <c r="AB55" s="100">
        <v>0</v>
      </c>
      <c r="AC55" s="100">
        <v>3</v>
      </c>
      <c r="AZ55" s="100">
        <v>1</v>
      </c>
      <c r="BA55" s="100" t="e">
        <f>IF(AZ55=1,#REF!,0)</f>
        <v>#REF!</v>
      </c>
      <c r="BB55" s="100">
        <f>IF(AZ55=2,#REF!,0)</f>
        <v>0</v>
      </c>
      <c r="BC55" s="100">
        <f>IF(AZ55=3,#REF!,0)</f>
        <v>0</v>
      </c>
      <c r="BD55" s="100">
        <f>IF(AZ55=4,#REF!,0)</f>
        <v>0</v>
      </c>
      <c r="BE55" s="100">
        <f>IF(AZ55=5,#REF!,0)</f>
        <v>0</v>
      </c>
    </row>
    <row r="56" spans="1:57" ht="12.75">
      <c r="A56" s="116">
        <v>19</v>
      </c>
      <c r="B56" s="173">
        <v>721300922</v>
      </c>
      <c r="C56" s="118" t="s">
        <v>140</v>
      </c>
      <c r="D56" s="119" t="s">
        <v>71</v>
      </c>
      <c r="E56" s="120">
        <v>3</v>
      </c>
      <c r="F56" s="120"/>
      <c r="G56" s="121">
        <f t="shared" si="0"/>
        <v>0</v>
      </c>
      <c r="H56" s="122"/>
      <c r="I56" s="178"/>
      <c r="J56" s="130"/>
      <c r="O56" s="115">
        <v>2</v>
      </c>
      <c r="AA56" s="100">
        <v>12</v>
      </c>
      <c r="AB56" s="100">
        <v>0</v>
      </c>
      <c r="AC56" s="100">
        <v>4</v>
      </c>
      <c r="AZ56" s="100">
        <v>1</v>
      </c>
      <c r="BA56" s="100" t="e">
        <f>IF(AZ56=1,#REF!,0)</f>
        <v>#REF!</v>
      </c>
      <c r="BB56" s="100">
        <f>IF(AZ56=2,#REF!,0)</f>
        <v>0</v>
      </c>
      <c r="BC56" s="100">
        <f>IF(AZ56=3,#REF!,0)</f>
        <v>0</v>
      </c>
      <c r="BD56" s="100">
        <f>IF(AZ56=4,#REF!,0)</f>
        <v>0</v>
      </c>
      <c r="BE56" s="100">
        <f>IF(AZ56=5,#REF!,0)</f>
        <v>0</v>
      </c>
    </row>
    <row r="57" spans="1:57" ht="12.75">
      <c r="A57" s="116">
        <v>20</v>
      </c>
      <c r="B57" s="173">
        <v>998721101</v>
      </c>
      <c r="C57" s="118" t="s">
        <v>152</v>
      </c>
      <c r="D57" s="119" t="s">
        <v>70</v>
      </c>
      <c r="E57" s="120">
        <v>0.042</v>
      </c>
      <c r="F57" s="120"/>
      <c r="G57" s="121">
        <f t="shared" si="0"/>
        <v>0</v>
      </c>
      <c r="H57" s="122"/>
      <c r="J57" s="130"/>
      <c r="O57" s="115">
        <v>2</v>
      </c>
      <c r="AA57" s="100">
        <v>12</v>
      </c>
      <c r="AB57" s="100">
        <v>0</v>
      </c>
      <c r="AC57" s="100">
        <v>1</v>
      </c>
      <c r="BA57" s="100">
        <f>IF(AZ57=1,#REF!,0)</f>
        <v>0</v>
      </c>
      <c r="BB57" s="100">
        <f>IF(AZ57=2,#REF!,0)</f>
        <v>0</v>
      </c>
      <c r="BC57" s="100">
        <f>IF(AZ57=3,#REF!,0)</f>
        <v>0</v>
      </c>
      <c r="BD57" s="100">
        <f>IF(AZ57=4,#REF!,0)</f>
        <v>0</v>
      </c>
      <c r="BE57" s="100">
        <f>IF(AZ57=5,#REF!,0)</f>
        <v>0</v>
      </c>
    </row>
    <row r="58" spans="1:57" ht="12.75">
      <c r="A58" s="123"/>
      <c r="B58" s="124" t="s">
        <v>68</v>
      </c>
      <c r="C58" s="125" t="str">
        <f>CONCATENATE(B37," ",C37)</f>
        <v>721 Vnitřní kanalizace</v>
      </c>
      <c r="D58" s="123"/>
      <c r="E58" s="126"/>
      <c r="F58" s="126"/>
      <c r="G58" s="127">
        <f>SUM(G38:G57)</f>
        <v>0</v>
      </c>
      <c r="H58" s="170">
        <v>0</v>
      </c>
      <c r="I58" s="143">
        <f>SUM(I38:I57)</f>
        <v>0.12794</v>
      </c>
      <c r="J58" s="130"/>
      <c r="O58" s="115">
        <v>2</v>
      </c>
      <c r="AA58" s="100">
        <v>12</v>
      </c>
      <c r="AB58" s="100">
        <v>0</v>
      </c>
      <c r="AC58" s="100">
        <v>6</v>
      </c>
      <c r="AZ58" s="100">
        <v>1</v>
      </c>
      <c r="BA58" s="100" t="e">
        <f>IF(AZ58=1,#REF!,0)</f>
        <v>#REF!</v>
      </c>
      <c r="BB58" s="100">
        <f>IF(AZ58=2,#REF!,0)</f>
        <v>0</v>
      </c>
      <c r="BC58" s="100">
        <f>IF(AZ58=3,#REF!,0)</f>
        <v>0</v>
      </c>
      <c r="BD58" s="100">
        <f>IF(AZ58=4,#REF!,0)</f>
        <v>0</v>
      </c>
      <c r="BE58" s="100">
        <f>IF(AZ58=5,#REF!,0)</f>
        <v>0</v>
      </c>
    </row>
    <row r="59" spans="1:57" ht="12.75">
      <c r="A59" s="109" t="s">
        <v>67</v>
      </c>
      <c r="B59" s="174">
        <v>722</v>
      </c>
      <c r="C59" s="110" t="s">
        <v>73</v>
      </c>
      <c r="D59" s="111"/>
      <c r="E59" s="112"/>
      <c r="F59" s="112"/>
      <c r="G59" s="113"/>
      <c r="H59" s="114"/>
      <c r="I59" s="114"/>
      <c r="J59" s="130"/>
      <c r="O59" s="115">
        <v>2</v>
      </c>
      <c r="AA59" s="100">
        <v>12</v>
      </c>
      <c r="AB59" s="100">
        <v>1</v>
      </c>
      <c r="AC59" s="100">
        <v>9</v>
      </c>
      <c r="AZ59" s="100">
        <v>1</v>
      </c>
      <c r="BA59" s="100" t="e">
        <f>IF(AZ59=1,#REF!,0)</f>
        <v>#REF!</v>
      </c>
      <c r="BB59" s="100">
        <f>IF(AZ59=2,#REF!,0)</f>
        <v>0</v>
      </c>
      <c r="BC59" s="100">
        <f>IF(AZ59=3,#REF!,0)</f>
        <v>0</v>
      </c>
      <c r="BD59" s="100">
        <f>IF(AZ59=4,#REF!,0)</f>
        <v>0</v>
      </c>
      <c r="BE59" s="100">
        <f>IF(AZ59=5,#REF!,0)</f>
        <v>0</v>
      </c>
    </row>
    <row r="60" spans="1:57" ht="12.75">
      <c r="A60" s="116">
        <v>21</v>
      </c>
      <c r="B60" s="205">
        <v>722130801</v>
      </c>
      <c r="C60" s="206" t="s">
        <v>154</v>
      </c>
      <c r="D60" s="198" t="s">
        <v>71</v>
      </c>
      <c r="E60" s="120">
        <v>2</v>
      </c>
      <c r="F60" s="120"/>
      <c r="G60" s="121">
        <f aca="true" t="shared" si="2" ref="G60:G83">E60*F60</f>
        <v>0</v>
      </c>
      <c r="H60" s="122">
        <v>0.0067</v>
      </c>
      <c r="I60" s="178">
        <f aca="true" t="shared" si="3" ref="I60:I83">E60*H60</f>
        <v>0.0134</v>
      </c>
      <c r="J60" s="130"/>
      <c r="O60" s="115">
        <v>2</v>
      </c>
      <c r="AA60" s="100">
        <v>12</v>
      </c>
      <c r="AB60" s="100">
        <v>1</v>
      </c>
      <c r="AC60" s="100">
        <v>35</v>
      </c>
      <c r="AZ60" s="100">
        <v>1</v>
      </c>
      <c r="BA60" s="100" t="e">
        <f>IF(AZ60=1,#REF!,0)</f>
        <v>#REF!</v>
      </c>
      <c r="BB60" s="100">
        <f>IF(AZ60=2,#REF!,0)</f>
        <v>0</v>
      </c>
      <c r="BC60" s="100">
        <f>IF(AZ60=3,#REF!,0)</f>
        <v>0</v>
      </c>
      <c r="BD60" s="100">
        <f>IF(AZ60=4,#REF!,0)</f>
        <v>0</v>
      </c>
      <c r="BE60" s="100">
        <f>IF(AZ60=5,#REF!,0)</f>
        <v>0</v>
      </c>
    </row>
    <row r="61" spans="1:57" ht="12.75">
      <c r="A61" s="116">
        <v>22</v>
      </c>
      <c r="B61" s="205">
        <v>722130916</v>
      </c>
      <c r="C61" s="206" t="s">
        <v>155</v>
      </c>
      <c r="D61" s="198" t="s">
        <v>69</v>
      </c>
      <c r="E61" s="120">
        <v>1</v>
      </c>
      <c r="F61" s="120"/>
      <c r="G61" s="121">
        <f t="shared" si="2"/>
        <v>0</v>
      </c>
      <c r="H61" s="122">
        <v>0</v>
      </c>
      <c r="I61" s="178">
        <f t="shared" si="3"/>
        <v>0</v>
      </c>
      <c r="J61" s="130"/>
      <c r="O61" s="115">
        <v>2</v>
      </c>
      <c r="AA61" s="100">
        <v>12</v>
      </c>
      <c r="AB61" s="100">
        <v>1</v>
      </c>
      <c r="AC61" s="100">
        <v>40</v>
      </c>
      <c r="AZ61" s="100">
        <v>1</v>
      </c>
      <c r="BA61" s="100" t="e">
        <f>IF(AZ61=1,#REF!,0)</f>
        <v>#REF!</v>
      </c>
      <c r="BB61" s="100">
        <f>IF(AZ61=2,#REF!,0)</f>
        <v>0</v>
      </c>
      <c r="BC61" s="100">
        <f>IF(AZ61=3,#REF!,0)</f>
        <v>0</v>
      </c>
      <c r="BD61" s="100">
        <f>IF(AZ61=4,#REF!,0)</f>
        <v>0</v>
      </c>
      <c r="BE61" s="100">
        <f>IF(AZ61=5,#REF!,0)</f>
        <v>0</v>
      </c>
    </row>
    <row r="62" spans="1:15" ht="12.75">
      <c r="A62" s="116">
        <v>23</v>
      </c>
      <c r="B62" s="173">
        <v>722131936</v>
      </c>
      <c r="C62" s="118" t="s">
        <v>156</v>
      </c>
      <c r="D62" s="119" t="s">
        <v>69</v>
      </c>
      <c r="E62" s="120">
        <v>1</v>
      </c>
      <c r="F62" s="120"/>
      <c r="G62" s="121">
        <f t="shared" si="2"/>
        <v>0</v>
      </c>
      <c r="H62" s="122">
        <v>0.00202</v>
      </c>
      <c r="I62" s="147">
        <f t="shared" si="3"/>
        <v>0.00202</v>
      </c>
      <c r="J62" s="130"/>
      <c r="O62" s="115"/>
    </row>
    <row r="63" spans="1:57" ht="13.5" customHeight="1">
      <c r="A63" s="192">
        <v>24</v>
      </c>
      <c r="B63" s="205">
        <v>722130901</v>
      </c>
      <c r="C63" s="269" t="s">
        <v>133</v>
      </c>
      <c r="D63" s="198" t="s">
        <v>69</v>
      </c>
      <c r="E63" s="120">
        <v>4</v>
      </c>
      <c r="F63" s="120"/>
      <c r="G63" s="121">
        <f t="shared" si="2"/>
        <v>0</v>
      </c>
      <c r="H63" s="122">
        <v>0</v>
      </c>
      <c r="I63" s="255">
        <f t="shared" si="3"/>
        <v>0</v>
      </c>
      <c r="J63" s="130"/>
      <c r="O63" s="115">
        <v>2</v>
      </c>
      <c r="AA63" s="100">
        <v>12</v>
      </c>
      <c r="AB63" s="100">
        <v>1</v>
      </c>
      <c r="AC63" s="100">
        <v>31</v>
      </c>
      <c r="AZ63" s="100">
        <v>1</v>
      </c>
      <c r="BA63" s="100" t="e">
        <f>IF(AZ63=1,#REF!,0)</f>
        <v>#REF!</v>
      </c>
      <c r="BB63" s="100">
        <f>IF(AZ63=2,#REF!,0)</f>
        <v>0</v>
      </c>
      <c r="BC63" s="100">
        <f>IF(AZ63=3,#REF!,0)</f>
        <v>0</v>
      </c>
      <c r="BD63" s="100">
        <f>IF(AZ63=4,#REF!,0)</f>
        <v>0</v>
      </c>
      <c r="BE63" s="100">
        <f>IF(AZ63=5,#REF!,0)</f>
        <v>0</v>
      </c>
    </row>
    <row r="64" spans="1:57" ht="12.75">
      <c r="A64" s="116">
        <v>25</v>
      </c>
      <c r="B64" s="173">
        <v>722170804</v>
      </c>
      <c r="C64" s="118" t="s">
        <v>118</v>
      </c>
      <c r="D64" s="119" t="s">
        <v>71</v>
      </c>
      <c r="E64" s="120">
        <v>20</v>
      </c>
      <c r="F64" s="120"/>
      <c r="G64" s="121">
        <f t="shared" si="2"/>
        <v>0</v>
      </c>
      <c r="H64" s="122">
        <v>0.00226</v>
      </c>
      <c r="I64" s="178">
        <f t="shared" si="3"/>
        <v>0.0452</v>
      </c>
      <c r="J64" s="130"/>
      <c r="K64" s="130"/>
      <c r="L64" s="130"/>
      <c r="M64" s="130"/>
      <c r="N64" s="130"/>
      <c r="O64" s="149">
        <v>2</v>
      </c>
      <c r="P64" s="130"/>
      <c r="Q64" s="130"/>
      <c r="R64" s="130"/>
      <c r="S64" s="130"/>
      <c r="AA64" s="100">
        <v>7</v>
      </c>
      <c r="AB64" s="100">
        <v>1</v>
      </c>
      <c r="AC64" s="100">
        <v>2</v>
      </c>
      <c r="AZ64" s="100">
        <v>1</v>
      </c>
      <c r="BA64" s="100" t="e">
        <f>IF(AZ64=1,#REF!,0)</f>
        <v>#REF!</v>
      </c>
      <c r="BB64" s="100">
        <f>IF(AZ64=2,#REF!,0)</f>
        <v>0</v>
      </c>
      <c r="BC64" s="100">
        <f>IF(AZ64=3,#REF!,0)</f>
        <v>0</v>
      </c>
      <c r="BD64" s="100">
        <f>IF(AZ64=4,#REF!,0)</f>
        <v>0</v>
      </c>
      <c r="BE64" s="100">
        <f>IF(AZ64=5,#REF!,0)</f>
        <v>0</v>
      </c>
    </row>
    <row r="65" spans="1:60" ht="12.75">
      <c r="A65" s="116">
        <v>26</v>
      </c>
      <c r="B65" s="173">
        <v>722173202</v>
      </c>
      <c r="C65" s="118" t="s">
        <v>95</v>
      </c>
      <c r="D65" s="119" t="s">
        <v>71</v>
      </c>
      <c r="E65" s="120">
        <v>18</v>
      </c>
      <c r="F65" s="120"/>
      <c r="G65" s="121">
        <f t="shared" si="2"/>
        <v>0</v>
      </c>
      <c r="H65" s="122">
        <v>0.00112</v>
      </c>
      <c r="I65" s="178">
        <f t="shared" si="3"/>
        <v>0.020159999999999997</v>
      </c>
      <c r="J65" s="145"/>
      <c r="K65" s="145"/>
      <c r="L65" s="151"/>
      <c r="M65" s="130"/>
      <c r="N65" s="130"/>
      <c r="O65" s="130"/>
      <c r="P65" s="130"/>
      <c r="Q65" s="130"/>
      <c r="R65" s="149">
        <v>4</v>
      </c>
      <c r="S65" s="130"/>
      <c r="BD65" s="129" t="e">
        <f>SUM(BA44:BA64)</f>
        <v>#REF!</v>
      </c>
      <c r="BE65" s="129">
        <f>SUM(BB44:BB64)</f>
        <v>0</v>
      </c>
      <c r="BF65" s="129">
        <f>SUM(BC44:BC64)</f>
        <v>0</v>
      </c>
      <c r="BG65" s="129">
        <f>SUM(BD44:BD64)</f>
        <v>0</v>
      </c>
      <c r="BH65" s="129">
        <f>SUM(BE44:BE64)</f>
        <v>0</v>
      </c>
    </row>
    <row r="66" spans="1:19" ht="12.75">
      <c r="A66" s="116">
        <v>27</v>
      </c>
      <c r="B66" s="173">
        <v>722173203</v>
      </c>
      <c r="C66" s="118" t="s">
        <v>96</v>
      </c>
      <c r="D66" s="119" t="s">
        <v>71</v>
      </c>
      <c r="E66" s="120">
        <v>20</v>
      </c>
      <c r="F66" s="120"/>
      <c r="G66" s="121">
        <f t="shared" si="2"/>
        <v>0</v>
      </c>
      <c r="H66" s="122">
        <v>0.00147</v>
      </c>
      <c r="I66" s="178">
        <f t="shared" si="3"/>
        <v>0.0294</v>
      </c>
      <c r="J66" s="137"/>
      <c r="K66" s="137"/>
      <c r="L66" s="137"/>
      <c r="M66" s="130"/>
      <c r="N66" s="130"/>
      <c r="O66" s="130"/>
      <c r="P66" s="130"/>
      <c r="Q66" s="130"/>
      <c r="R66" s="149">
        <v>1</v>
      </c>
      <c r="S66" s="130"/>
    </row>
    <row r="67" spans="1:57" ht="12.75">
      <c r="A67" s="116">
        <v>28</v>
      </c>
      <c r="B67" s="173">
        <v>722173204</v>
      </c>
      <c r="C67" s="118" t="s">
        <v>141</v>
      </c>
      <c r="D67" s="119" t="s">
        <v>71</v>
      </c>
      <c r="E67" s="120">
        <v>2</v>
      </c>
      <c r="F67" s="120"/>
      <c r="G67" s="121">
        <f t="shared" si="2"/>
        <v>0</v>
      </c>
      <c r="H67" s="122">
        <v>0.00202</v>
      </c>
      <c r="I67" s="178">
        <f t="shared" si="3"/>
        <v>0.00404</v>
      </c>
      <c r="J67" s="130"/>
      <c r="K67" s="130"/>
      <c r="L67" s="130"/>
      <c r="M67" s="130"/>
      <c r="N67" s="130"/>
      <c r="O67" s="149">
        <v>2</v>
      </c>
      <c r="P67" s="130"/>
      <c r="Q67" s="130"/>
      <c r="R67" s="130"/>
      <c r="S67" s="130"/>
      <c r="AA67" s="100">
        <v>1</v>
      </c>
      <c r="AB67" s="100">
        <v>1</v>
      </c>
      <c r="AC67" s="100">
        <v>1</v>
      </c>
      <c r="AZ67" s="100">
        <v>1</v>
      </c>
      <c r="BA67" s="100" t="e">
        <f>IF(AZ67=1,#REF!,0)</f>
        <v>#REF!</v>
      </c>
      <c r="BB67" s="100">
        <f>IF(AZ67=2,#REF!,0)</f>
        <v>0</v>
      </c>
      <c r="BC67" s="100">
        <f>IF(AZ67=3,#REF!,0)</f>
        <v>0</v>
      </c>
      <c r="BD67" s="100">
        <f>IF(AZ67=4,#REF!,0)</f>
        <v>0</v>
      </c>
      <c r="BE67" s="100">
        <f>IF(AZ67=5,#REF!,0)</f>
        <v>0</v>
      </c>
    </row>
    <row r="68" spans="1:25" ht="12.75">
      <c r="A68" s="116">
        <v>29</v>
      </c>
      <c r="B68" s="173">
        <v>722181221</v>
      </c>
      <c r="C68" s="118" t="s">
        <v>102</v>
      </c>
      <c r="D68" s="119" t="s">
        <v>71</v>
      </c>
      <c r="E68" s="120">
        <v>18</v>
      </c>
      <c r="F68" s="120"/>
      <c r="G68" s="121">
        <f t="shared" si="2"/>
        <v>0</v>
      </c>
      <c r="H68" s="122">
        <v>3E-05</v>
      </c>
      <c r="I68" s="147">
        <f t="shared" si="3"/>
        <v>0.00054</v>
      </c>
      <c r="J68" s="148"/>
      <c r="K68" s="148"/>
      <c r="L68" s="148"/>
      <c r="M68" s="309"/>
      <c r="N68" s="309"/>
      <c r="O68" s="309"/>
      <c r="P68" s="309"/>
      <c r="Q68" s="309"/>
      <c r="R68" s="150"/>
      <c r="S68" s="150"/>
      <c r="Y68" s="115">
        <v>3</v>
      </c>
    </row>
    <row r="69" spans="1:25" ht="12.75">
      <c r="A69" s="116">
        <v>30</v>
      </c>
      <c r="B69" s="173">
        <v>722181222</v>
      </c>
      <c r="C69" s="118" t="s">
        <v>103</v>
      </c>
      <c r="D69" s="119" t="s">
        <v>71</v>
      </c>
      <c r="E69" s="120">
        <v>8</v>
      </c>
      <c r="F69" s="120"/>
      <c r="G69" s="121">
        <f t="shared" si="2"/>
        <v>0</v>
      </c>
      <c r="H69" s="122">
        <v>5E-05</v>
      </c>
      <c r="I69" s="147">
        <f t="shared" si="3"/>
        <v>0.0004</v>
      </c>
      <c r="J69" s="148"/>
      <c r="K69" s="148"/>
      <c r="L69" s="148"/>
      <c r="M69" s="309"/>
      <c r="N69" s="309"/>
      <c r="O69" s="309"/>
      <c r="P69" s="309"/>
      <c r="Q69" s="309"/>
      <c r="R69" s="150"/>
      <c r="S69" s="150"/>
      <c r="Y69" s="115">
        <v>3</v>
      </c>
    </row>
    <row r="70" spans="1:25" ht="12.75">
      <c r="A70" s="163">
        <v>31</v>
      </c>
      <c r="B70" s="173">
        <v>722181242</v>
      </c>
      <c r="C70" s="118" t="s">
        <v>91</v>
      </c>
      <c r="D70" s="119" t="s">
        <v>71</v>
      </c>
      <c r="E70" s="120">
        <v>14</v>
      </c>
      <c r="F70" s="120"/>
      <c r="G70" s="121">
        <f t="shared" si="2"/>
        <v>0</v>
      </c>
      <c r="H70" s="122">
        <v>0.00013</v>
      </c>
      <c r="I70" s="178">
        <f t="shared" si="3"/>
        <v>0.0018199999999999998</v>
      </c>
      <c r="J70" s="148"/>
      <c r="K70" s="148"/>
      <c r="L70" s="148"/>
      <c r="M70" s="309"/>
      <c r="N70" s="309"/>
      <c r="O70" s="309"/>
      <c r="P70" s="309"/>
      <c r="Q70" s="309"/>
      <c r="R70" s="150"/>
      <c r="S70" s="150"/>
      <c r="Y70" s="115">
        <v>3</v>
      </c>
    </row>
    <row r="71" spans="1:25" ht="12.75">
      <c r="A71" s="116">
        <v>32</v>
      </c>
      <c r="B71" s="173">
        <v>722181245</v>
      </c>
      <c r="C71" s="118" t="s">
        <v>158</v>
      </c>
      <c r="D71" s="119" t="s">
        <v>71</v>
      </c>
      <c r="E71" s="120">
        <v>3</v>
      </c>
      <c r="F71" s="120"/>
      <c r="G71" s="121">
        <f t="shared" si="2"/>
        <v>0</v>
      </c>
      <c r="H71" s="122">
        <v>0.00018</v>
      </c>
      <c r="I71" s="178">
        <f t="shared" si="3"/>
        <v>0.00054</v>
      </c>
      <c r="J71" s="148"/>
      <c r="K71" s="148"/>
      <c r="L71" s="148"/>
      <c r="M71" s="309"/>
      <c r="N71" s="309"/>
      <c r="O71" s="309"/>
      <c r="P71" s="309"/>
      <c r="Q71" s="309"/>
      <c r="R71" s="150"/>
      <c r="S71" s="150"/>
      <c r="Y71" s="115">
        <v>3</v>
      </c>
    </row>
    <row r="72" spans="1:25" ht="12.75">
      <c r="A72" s="116">
        <v>33</v>
      </c>
      <c r="B72" s="173">
        <v>722181812</v>
      </c>
      <c r="C72" s="118" t="s">
        <v>119</v>
      </c>
      <c r="D72" s="119" t="s">
        <v>71</v>
      </c>
      <c r="E72" s="120">
        <v>10</v>
      </c>
      <c r="F72" s="120"/>
      <c r="G72" s="121">
        <f t="shared" si="2"/>
        <v>0</v>
      </c>
      <c r="H72" s="122"/>
      <c r="I72" s="178">
        <f t="shared" si="3"/>
        <v>0</v>
      </c>
      <c r="J72" s="148"/>
      <c r="K72" s="148"/>
      <c r="L72" s="148"/>
      <c r="M72" s="309"/>
      <c r="N72" s="309"/>
      <c r="O72" s="309"/>
      <c r="P72" s="309"/>
      <c r="Q72" s="309"/>
      <c r="R72" s="150"/>
      <c r="S72" s="150"/>
      <c r="Y72" s="115">
        <v>3</v>
      </c>
    </row>
    <row r="73" spans="1:25" ht="12.75">
      <c r="A73" s="116">
        <v>34</v>
      </c>
      <c r="B73" s="173">
        <v>722190901</v>
      </c>
      <c r="C73" s="118" t="s">
        <v>92</v>
      </c>
      <c r="D73" s="119" t="s">
        <v>69</v>
      </c>
      <c r="E73" s="120">
        <v>2</v>
      </c>
      <c r="F73" s="120"/>
      <c r="G73" s="121">
        <f t="shared" si="2"/>
        <v>0</v>
      </c>
      <c r="H73" s="122"/>
      <c r="I73" s="178">
        <f t="shared" si="3"/>
        <v>0</v>
      </c>
      <c r="J73" s="148"/>
      <c r="K73" s="148"/>
      <c r="L73" s="148"/>
      <c r="M73" s="309"/>
      <c r="N73" s="309"/>
      <c r="O73" s="309"/>
      <c r="P73" s="309"/>
      <c r="Q73" s="309"/>
      <c r="R73" s="150"/>
      <c r="S73" s="150"/>
      <c r="Y73" s="115">
        <v>3</v>
      </c>
    </row>
    <row r="74" spans="1:57" ht="12.75" customHeight="1">
      <c r="A74" s="116">
        <v>35</v>
      </c>
      <c r="B74" s="173">
        <v>722212440</v>
      </c>
      <c r="C74" s="118" t="s">
        <v>120</v>
      </c>
      <c r="D74" s="119" t="s">
        <v>69</v>
      </c>
      <c r="E74" s="120">
        <v>1</v>
      </c>
      <c r="F74" s="120"/>
      <c r="G74" s="121">
        <f t="shared" si="2"/>
        <v>0</v>
      </c>
      <c r="H74" s="122">
        <v>0.00042</v>
      </c>
      <c r="I74" s="178">
        <f t="shared" si="3"/>
        <v>0.00042</v>
      </c>
      <c r="J74" s="130"/>
      <c r="K74" s="130"/>
      <c r="L74" s="130"/>
      <c r="M74" s="130"/>
      <c r="N74" s="130"/>
      <c r="O74" s="149">
        <v>2</v>
      </c>
      <c r="P74" s="130"/>
      <c r="Q74" s="130"/>
      <c r="R74" s="130"/>
      <c r="S74" s="130"/>
      <c r="AA74" s="100">
        <v>1</v>
      </c>
      <c r="AB74" s="100">
        <v>1</v>
      </c>
      <c r="AC74" s="100">
        <v>1</v>
      </c>
      <c r="AZ74" s="100">
        <v>1</v>
      </c>
      <c r="BA74" s="100" t="e">
        <f>IF(AZ74=1,#REF!,0)</f>
        <v>#REF!</v>
      </c>
      <c r="BB74" s="100">
        <f>IF(AZ74=2,#REF!,0)</f>
        <v>0</v>
      </c>
      <c r="BC74" s="100">
        <f>IF(AZ74=3,#REF!,0)</f>
        <v>0</v>
      </c>
      <c r="BD74" s="100">
        <f>IF(AZ74=4,#REF!,0)</f>
        <v>0</v>
      </c>
      <c r="BE74" s="100">
        <f>IF(AZ74=5,#REF!,0)</f>
        <v>0</v>
      </c>
    </row>
    <row r="75" spans="1:15" ht="12.75">
      <c r="A75" s="116">
        <v>36</v>
      </c>
      <c r="B75" s="173">
        <v>722220111</v>
      </c>
      <c r="C75" s="118" t="s">
        <v>101</v>
      </c>
      <c r="D75" s="119" t="s">
        <v>69</v>
      </c>
      <c r="E75" s="175">
        <v>10</v>
      </c>
      <c r="F75" s="120"/>
      <c r="G75" s="121">
        <f t="shared" si="2"/>
        <v>0</v>
      </c>
      <c r="H75" s="122">
        <v>0.00023</v>
      </c>
      <c r="I75" s="178">
        <f t="shared" si="3"/>
        <v>0.0023</v>
      </c>
      <c r="J75" s="130"/>
      <c r="O75" s="115">
        <v>3</v>
      </c>
    </row>
    <row r="76" spans="1:20" ht="12.75">
      <c r="A76" s="116">
        <v>37</v>
      </c>
      <c r="B76" s="173">
        <v>722220861</v>
      </c>
      <c r="C76" s="118" t="s">
        <v>147</v>
      </c>
      <c r="D76" s="119" t="s">
        <v>69</v>
      </c>
      <c r="E76" s="120">
        <v>1</v>
      </c>
      <c r="F76" s="120"/>
      <c r="G76" s="121">
        <f t="shared" si="2"/>
        <v>0</v>
      </c>
      <c r="H76" s="122"/>
      <c r="I76" s="178">
        <f t="shared" si="3"/>
        <v>0</v>
      </c>
      <c r="J76" s="130"/>
      <c r="K76" s="130"/>
      <c r="L76" s="130"/>
      <c r="M76" s="130"/>
      <c r="N76" s="130"/>
      <c r="O76" s="149">
        <v>3</v>
      </c>
      <c r="P76" s="130"/>
      <c r="Q76" s="130"/>
      <c r="R76" s="130"/>
      <c r="S76" s="130"/>
      <c r="T76" s="130"/>
    </row>
    <row r="77" spans="1:25" ht="12.75">
      <c r="A77" s="163">
        <v>38</v>
      </c>
      <c r="B77" s="173">
        <v>722229102</v>
      </c>
      <c r="C77" s="118" t="s">
        <v>157</v>
      </c>
      <c r="D77" s="119" t="s">
        <v>88</v>
      </c>
      <c r="E77" s="120">
        <v>1</v>
      </c>
      <c r="F77" s="120"/>
      <c r="G77" s="121">
        <f t="shared" si="2"/>
        <v>0</v>
      </c>
      <c r="H77" s="122">
        <v>2E-05</v>
      </c>
      <c r="I77" s="178">
        <f t="shared" si="3"/>
        <v>2E-05</v>
      </c>
      <c r="J77" s="146"/>
      <c r="K77" s="148"/>
      <c r="L77" s="148"/>
      <c r="M77" s="309"/>
      <c r="N77" s="309"/>
      <c r="O77" s="309"/>
      <c r="P77" s="309"/>
      <c r="Q77" s="309"/>
      <c r="R77" s="150"/>
      <c r="S77" s="150"/>
      <c r="T77" s="130"/>
      <c r="Y77" s="115">
        <v>3</v>
      </c>
    </row>
    <row r="78" spans="1:25" ht="12.75">
      <c r="A78" s="163">
        <v>39</v>
      </c>
      <c r="B78" s="173">
        <v>722232122</v>
      </c>
      <c r="C78" s="118" t="s">
        <v>160</v>
      </c>
      <c r="D78" s="119" t="s">
        <v>69</v>
      </c>
      <c r="E78" s="120">
        <v>2</v>
      </c>
      <c r="F78" s="273"/>
      <c r="G78" s="121">
        <f t="shared" si="2"/>
        <v>0</v>
      </c>
      <c r="H78" s="122">
        <v>0.00035</v>
      </c>
      <c r="I78" s="147">
        <f t="shared" si="3"/>
        <v>0.0007</v>
      </c>
      <c r="J78" s="146"/>
      <c r="K78" s="148"/>
      <c r="L78" s="148"/>
      <c r="M78" s="309"/>
      <c r="N78" s="309"/>
      <c r="O78" s="309"/>
      <c r="P78" s="309"/>
      <c r="Q78" s="309"/>
      <c r="R78" s="150"/>
      <c r="S78" s="150"/>
      <c r="T78" s="130"/>
      <c r="Y78" s="115">
        <v>3</v>
      </c>
    </row>
    <row r="79" spans="1:25" ht="12.75">
      <c r="A79" s="116">
        <v>40</v>
      </c>
      <c r="B79" s="274">
        <v>722231023</v>
      </c>
      <c r="C79" s="118" t="s">
        <v>159</v>
      </c>
      <c r="D79" s="119" t="s">
        <v>69</v>
      </c>
      <c r="E79" s="120">
        <v>1</v>
      </c>
      <c r="F79" s="273"/>
      <c r="G79" s="121">
        <f t="shared" si="2"/>
        <v>0</v>
      </c>
      <c r="H79" s="122">
        <v>0.00162</v>
      </c>
      <c r="I79" s="147">
        <f t="shared" si="3"/>
        <v>0.00162</v>
      </c>
      <c r="J79" s="146"/>
      <c r="K79" s="148"/>
      <c r="L79" s="148"/>
      <c r="M79" s="309"/>
      <c r="N79" s="309"/>
      <c r="O79" s="309"/>
      <c r="P79" s="309"/>
      <c r="Q79" s="309"/>
      <c r="R79" s="150"/>
      <c r="S79" s="150"/>
      <c r="T79" s="130"/>
      <c r="Y79" s="115">
        <v>3</v>
      </c>
    </row>
    <row r="80" spans="1:57" ht="12.75">
      <c r="A80" s="116">
        <v>41</v>
      </c>
      <c r="B80" s="173">
        <v>722290226</v>
      </c>
      <c r="C80" s="118" t="s">
        <v>74</v>
      </c>
      <c r="D80" s="119" t="s">
        <v>71</v>
      </c>
      <c r="E80" s="120">
        <v>40</v>
      </c>
      <c r="F80" s="120"/>
      <c r="G80" s="121">
        <f t="shared" si="2"/>
        <v>0</v>
      </c>
      <c r="H80" s="122">
        <v>0.00019</v>
      </c>
      <c r="I80" s="178">
        <f t="shared" si="3"/>
        <v>0.007600000000000001</v>
      </c>
      <c r="J80" s="142"/>
      <c r="K80" s="130"/>
      <c r="L80" s="130"/>
      <c r="M80" s="130"/>
      <c r="N80" s="130"/>
      <c r="O80" s="149">
        <v>2</v>
      </c>
      <c r="P80" s="130"/>
      <c r="Q80" s="130"/>
      <c r="R80" s="130"/>
      <c r="S80" s="130"/>
      <c r="T80" s="130"/>
      <c r="AA80" s="100">
        <v>1</v>
      </c>
      <c r="AB80" s="100">
        <v>1</v>
      </c>
      <c r="AC80" s="100">
        <v>1</v>
      </c>
      <c r="AZ80" s="100">
        <v>1</v>
      </c>
      <c r="BA80" s="100" t="e">
        <f>IF(AZ80=1,#REF!,0)</f>
        <v>#REF!</v>
      </c>
      <c r="BB80" s="100">
        <f>IF(AZ80=2,#REF!,0)</f>
        <v>0</v>
      </c>
      <c r="BC80" s="100">
        <f>IF(AZ80=3,#REF!,0)</f>
        <v>0</v>
      </c>
      <c r="BD80" s="100">
        <f>IF(AZ80=4,#REF!,0)</f>
        <v>0</v>
      </c>
      <c r="BE80" s="100">
        <f>IF(AZ80=5,#REF!,0)</f>
        <v>0</v>
      </c>
    </row>
    <row r="81" spans="1:25" ht="12.75">
      <c r="A81" s="163">
        <v>42</v>
      </c>
      <c r="B81" s="173">
        <v>722290234</v>
      </c>
      <c r="C81" s="118" t="s">
        <v>75</v>
      </c>
      <c r="D81" s="119" t="s">
        <v>71</v>
      </c>
      <c r="E81" s="120">
        <v>40</v>
      </c>
      <c r="F81" s="120"/>
      <c r="G81" s="121">
        <f t="shared" si="2"/>
        <v>0</v>
      </c>
      <c r="H81" s="122">
        <v>1E-05</v>
      </c>
      <c r="I81" s="178">
        <f t="shared" si="3"/>
        <v>0.0004</v>
      </c>
      <c r="J81" s="146"/>
      <c r="K81" s="148"/>
      <c r="L81" s="148"/>
      <c r="M81" s="309"/>
      <c r="N81" s="309"/>
      <c r="O81" s="309"/>
      <c r="P81" s="309"/>
      <c r="Q81" s="309"/>
      <c r="R81" s="150"/>
      <c r="S81" s="150"/>
      <c r="T81" s="130"/>
      <c r="Y81" s="115">
        <v>3</v>
      </c>
    </row>
    <row r="82" spans="1:57" ht="12.75">
      <c r="A82" s="163">
        <v>43</v>
      </c>
      <c r="B82" s="173">
        <v>722290821</v>
      </c>
      <c r="C82" s="118" t="s">
        <v>130</v>
      </c>
      <c r="D82" s="119" t="s">
        <v>70</v>
      </c>
      <c r="E82" s="120">
        <v>0.058</v>
      </c>
      <c r="F82" s="120"/>
      <c r="G82" s="121">
        <f t="shared" si="2"/>
        <v>0</v>
      </c>
      <c r="H82" s="122">
        <v>0</v>
      </c>
      <c r="I82" s="122">
        <f t="shared" si="3"/>
        <v>0</v>
      </c>
      <c r="J82" s="171"/>
      <c r="K82" s="153"/>
      <c r="L82" s="153"/>
      <c r="M82" s="153"/>
      <c r="N82" s="153"/>
      <c r="O82" s="154">
        <v>2</v>
      </c>
      <c r="P82" s="153"/>
      <c r="Q82" s="153"/>
      <c r="R82" s="153"/>
      <c r="S82" s="153"/>
      <c r="T82" s="153"/>
      <c r="AA82" s="100">
        <v>1</v>
      </c>
      <c r="AB82" s="100">
        <v>1</v>
      </c>
      <c r="AC82" s="100">
        <v>1</v>
      </c>
      <c r="AZ82" s="100">
        <v>1</v>
      </c>
      <c r="BA82" s="100" t="e">
        <f>IF(AZ82=1,#REF!,0)</f>
        <v>#REF!</v>
      </c>
      <c r="BB82" s="100">
        <f>IF(AZ82=2,#REF!,0)</f>
        <v>0</v>
      </c>
      <c r="BC82" s="100">
        <f>IF(AZ82=3,#REF!,0)</f>
        <v>0</v>
      </c>
      <c r="BD82" s="100">
        <f>IF(AZ82=4,#REF!,0)</f>
        <v>0</v>
      </c>
      <c r="BE82" s="100">
        <f>IF(AZ82=5,#REF!,0)</f>
        <v>0</v>
      </c>
    </row>
    <row r="83" spans="1:25" ht="12.75">
      <c r="A83" s="163">
        <v>44</v>
      </c>
      <c r="B83" s="173">
        <v>998722101</v>
      </c>
      <c r="C83" s="118" t="s">
        <v>131</v>
      </c>
      <c r="D83" s="119" t="s">
        <v>70</v>
      </c>
      <c r="E83" s="120">
        <v>0.073</v>
      </c>
      <c r="F83" s="120"/>
      <c r="G83" s="121">
        <f t="shared" si="2"/>
        <v>0</v>
      </c>
      <c r="H83" s="122">
        <v>0</v>
      </c>
      <c r="I83" s="122">
        <f t="shared" si="3"/>
        <v>0</v>
      </c>
      <c r="J83" s="172"/>
      <c r="K83" s="155"/>
      <c r="L83" s="155"/>
      <c r="M83" s="309"/>
      <c r="N83" s="309"/>
      <c r="O83" s="309"/>
      <c r="P83" s="309"/>
      <c r="Q83" s="309"/>
      <c r="R83" s="156"/>
      <c r="S83" s="156"/>
      <c r="T83" s="153"/>
      <c r="Y83" s="115">
        <v>3</v>
      </c>
    </row>
    <row r="84" spans="1:57" ht="12.75">
      <c r="A84" s="123"/>
      <c r="B84" s="124" t="s">
        <v>68</v>
      </c>
      <c r="C84" s="125" t="str">
        <f>CONCATENATE(B59," ",C59)</f>
        <v>722 Vnitřní vodovod</v>
      </c>
      <c r="D84" s="123"/>
      <c r="E84" s="126"/>
      <c r="F84" s="126"/>
      <c r="G84" s="127">
        <f>SUM(G60:G83)</f>
        <v>0</v>
      </c>
      <c r="H84" s="170">
        <v>0</v>
      </c>
      <c r="I84" s="143">
        <f>SUM(I60:I83)</f>
        <v>0.13058</v>
      </c>
      <c r="J84" s="171"/>
      <c r="K84" s="153"/>
      <c r="L84" s="153"/>
      <c r="M84" s="153"/>
      <c r="N84" s="153"/>
      <c r="O84" s="154">
        <v>2</v>
      </c>
      <c r="P84" s="153"/>
      <c r="Q84" s="153"/>
      <c r="R84" s="153"/>
      <c r="S84" s="153"/>
      <c r="T84" s="153"/>
      <c r="AA84" s="100">
        <v>1</v>
      </c>
      <c r="AB84" s="100">
        <v>1</v>
      </c>
      <c r="AC84" s="100">
        <v>1</v>
      </c>
      <c r="AZ84" s="100">
        <v>1</v>
      </c>
      <c r="BA84" s="100" t="e">
        <f>IF(AZ84=1,#REF!,0)</f>
        <v>#REF!</v>
      </c>
      <c r="BB84" s="100">
        <f>IF(AZ84=2,#REF!,0)</f>
        <v>0</v>
      </c>
      <c r="BC84" s="100">
        <f>IF(AZ84=3,#REF!,0)</f>
        <v>0</v>
      </c>
      <c r="BD84" s="100">
        <f>IF(AZ84=4,#REF!,0)</f>
        <v>0</v>
      </c>
      <c r="BE84" s="100">
        <f>IF(AZ84=5,#REF!,0)</f>
        <v>0</v>
      </c>
    </row>
    <row r="85" spans="1:20" ht="12.75">
      <c r="A85" s="109" t="s">
        <v>67</v>
      </c>
      <c r="B85" s="174">
        <v>723</v>
      </c>
      <c r="C85" s="110" t="s">
        <v>104</v>
      </c>
      <c r="D85" s="111"/>
      <c r="E85" s="112"/>
      <c r="F85" s="112"/>
      <c r="G85" s="113"/>
      <c r="H85" s="114"/>
      <c r="I85" s="114"/>
      <c r="J85" s="142"/>
      <c r="K85" s="130"/>
      <c r="L85" s="130"/>
      <c r="M85" s="130"/>
      <c r="N85" s="130"/>
      <c r="O85" s="149">
        <v>3</v>
      </c>
      <c r="P85" s="130"/>
      <c r="Q85" s="130"/>
      <c r="R85" s="130"/>
      <c r="S85" s="130"/>
      <c r="T85" s="130"/>
    </row>
    <row r="86" spans="1:57" ht="12.75">
      <c r="A86" s="116"/>
      <c r="B86" s="173"/>
      <c r="C86" s="118"/>
      <c r="D86" s="119"/>
      <c r="E86" s="120"/>
      <c r="F86" s="120"/>
      <c r="G86" s="121"/>
      <c r="H86" s="122"/>
      <c r="I86" s="178"/>
      <c r="J86" s="142"/>
      <c r="K86" s="130"/>
      <c r="L86" s="130"/>
      <c r="M86" s="130"/>
      <c r="N86" s="130"/>
      <c r="O86" s="149">
        <v>2</v>
      </c>
      <c r="P86" s="130"/>
      <c r="Q86" s="130"/>
      <c r="R86" s="130"/>
      <c r="S86" s="130"/>
      <c r="T86" s="130"/>
      <c r="AA86" s="100">
        <v>1</v>
      </c>
      <c r="AB86" s="100">
        <v>1</v>
      </c>
      <c r="AC86" s="100">
        <v>1</v>
      </c>
      <c r="AZ86" s="100">
        <v>1</v>
      </c>
      <c r="BA86" s="100" t="str">
        <f>IF(AZ86=1,G36,0)</f>
        <v>celkem (Kč)</v>
      </c>
      <c r="BB86" s="100">
        <f>IF(AZ86=2,G36,0)</f>
        <v>0</v>
      </c>
      <c r="BC86" s="100">
        <f>IF(AZ86=3,G36,0)</f>
        <v>0</v>
      </c>
      <c r="BD86" s="100">
        <f>IF(AZ86=4,G36,0)</f>
        <v>0</v>
      </c>
      <c r="BE86" s="100">
        <f>IF(AZ86=5,G36,0)</f>
        <v>0</v>
      </c>
    </row>
    <row r="87" spans="1:25" ht="12.75">
      <c r="A87" s="123"/>
      <c r="B87" s="124" t="s">
        <v>68</v>
      </c>
      <c r="C87" s="125" t="str">
        <f>CONCATENATE(B85," ",C85)</f>
        <v>723 Vnitřní plynovod</v>
      </c>
      <c r="D87" s="123"/>
      <c r="E87" s="126"/>
      <c r="F87" s="126"/>
      <c r="G87" s="127">
        <f>SUM(G86:G86)</f>
        <v>0</v>
      </c>
      <c r="H87" s="170">
        <v>0</v>
      </c>
      <c r="I87" s="143">
        <f>SUM(I86:I86)</f>
        <v>0</v>
      </c>
      <c r="J87" s="146"/>
      <c r="K87" s="148"/>
      <c r="L87" s="148"/>
      <c r="M87" s="309"/>
      <c r="N87" s="309"/>
      <c r="O87" s="309"/>
      <c r="P87" s="309"/>
      <c r="Q87" s="309"/>
      <c r="R87" s="150"/>
      <c r="S87" s="150"/>
      <c r="T87" s="130"/>
      <c r="Y87" s="115">
        <v>3</v>
      </c>
    </row>
    <row r="88" spans="1:57" ht="12.75">
      <c r="A88" s="109" t="s">
        <v>67</v>
      </c>
      <c r="B88" s="174">
        <v>725</v>
      </c>
      <c r="C88" s="110" t="s">
        <v>76</v>
      </c>
      <c r="D88" s="111"/>
      <c r="E88" s="112"/>
      <c r="F88" s="112"/>
      <c r="G88" s="113"/>
      <c r="H88" s="114"/>
      <c r="I88" s="114"/>
      <c r="J88" s="142"/>
      <c r="K88" s="130"/>
      <c r="L88" s="130"/>
      <c r="M88" s="130"/>
      <c r="N88" s="130"/>
      <c r="O88" s="149">
        <v>2</v>
      </c>
      <c r="P88" s="130"/>
      <c r="Q88" s="130"/>
      <c r="R88" s="130"/>
      <c r="S88" s="130"/>
      <c r="T88" s="130"/>
      <c r="AA88" s="100">
        <v>12</v>
      </c>
      <c r="AB88" s="100">
        <v>1</v>
      </c>
      <c r="AC88" s="100">
        <v>43</v>
      </c>
      <c r="AZ88" s="100">
        <v>1</v>
      </c>
      <c r="BA88" s="100">
        <f>IF(AZ88=1,G37,0)</f>
        <v>0</v>
      </c>
      <c r="BB88" s="100">
        <f>IF(AZ88=2,G37,0)</f>
        <v>0</v>
      </c>
      <c r="BC88" s="100">
        <f>IF(AZ88=3,G37,0)</f>
        <v>0</v>
      </c>
      <c r="BD88" s="100">
        <f>IF(AZ88=4,G37,0)</f>
        <v>0</v>
      </c>
      <c r="BE88" s="100">
        <f>IF(AZ88=5,G37,0)</f>
        <v>0</v>
      </c>
    </row>
    <row r="89" spans="1:57" ht="12.75">
      <c r="A89" s="116">
        <v>45</v>
      </c>
      <c r="B89" s="173">
        <v>725110811</v>
      </c>
      <c r="C89" s="118" t="s">
        <v>121</v>
      </c>
      <c r="D89" s="119" t="s">
        <v>88</v>
      </c>
      <c r="E89" s="120">
        <v>1</v>
      </c>
      <c r="F89" s="120"/>
      <c r="G89" s="121">
        <f aca="true" t="shared" si="4" ref="G89:G105">E89*F89</f>
        <v>0</v>
      </c>
      <c r="H89" s="122">
        <v>0.01933</v>
      </c>
      <c r="I89" s="178">
        <f aca="true" t="shared" si="5" ref="I89:I96">E89*H89</f>
        <v>0.01933</v>
      </c>
      <c r="J89" s="142"/>
      <c r="K89" s="130"/>
      <c r="L89" s="130"/>
      <c r="M89" s="130"/>
      <c r="N89" s="130"/>
      <c r="O89" s="149">
        <v>2</v>
      </c>
      <c r="P89" s="130"/>
      <c r="Q89" s="130"/>
      <c r="R89" s="130"/>
      <c r="S89" s="130"/>
      <c r="T89" s="130"/>
      <c r="AA89" s="100">
        <v>12</v>
      </c>
      <c r="AB89" s="100">
        <v>1</v>
      </c>
      <c r="AC89" s="100">
        <v>46</v>
      </c>
      <c r="AZ89" s="100">
        <v>1</v>
      </c>
      <c r="BA89" s="100" t="e">
        <f>IF(AZ89=1,#REF!,0)</f>
        <v>#REF!</v>
      </c>
      <c r="BB89" s="100">
        <f>IF(AZ89=2,#REF!,0)</f>
        <v>0</v>
      </c>
      <c r="BC89" s="100">
        <f>IF(AZ89=3,#REF!,0)</f>
        <v>0</v>
      </c>
      <c r="BD89" s="100">
        <f>IF(AZ89=4,#REF!,0)</f>
        <v>0</v>
      </c>
      <c r="BE89" s="100">
        <f>IF(AZ89=5,#REF!,0)</f>
        <v>0</v>
      </c>
    </row>
    <row r="90" spans="1:57" ht="12.75">
      <c r="A90" s="163">
        <v>46</v>
      </c>
      <c r="B90" s="173">
        <v>725112021</v>
      </c>
      <c r="C90" s="118" t="s">
        <v>161</v>
      </c>
      <c r="D90" s="119" t="s">
        <v>88</v>
      </c>
      <c r="E90" s="120">
        <v>1</v>
      </c>
      <c r="F90" s="120"/>
      <c r="G90" s="121">
        <f t="shared" si="4"/>
        <v>0</v>
      </c>
      <c r="H90" s="122">
        <v>0.0145</v>
      </c>
      <c r="I90" s="178">
        <f t="shared" si="5"/>
        <v>0.0145</v>
      </c>
      <c r="J90" s="142"/>
      <c r="K90" s="130"/>
      <c r="L90" s="130"/>
      <c r="M90" s="130"/>
      <c r="N90" s="130"/>
      <c r="O90" s="149">
        <v>2</v>
      </c>
      <c r="P90" s="130"/>
      <c r="Q90" s="130"/>
      <c r="R90" s="130"/>
      <c r="S90" s="130"/>
      <c r="T90" s="130"/>
      <c r="AA90" s="100">
        <v>12</v>
      </c>
      <c r="AB90" s="100">
        <v>1</v>
      </c>
      <c r="AC90" s="100">
        <v>50</v>
      </c>
      <c r="AZ90" s="100">
        <v>1</v>
      </c>
      <c r="BA90" s="100" t="e">
        <f>IF(AZ90=1,#REF!,0)</f>
        <v>#REF!</v>
      </c>
      <c r="BB90" s="100">
        <f>IF(AZ90=2,#REF!,0)</f>
        <v>0</v>
      </c>
      <c r="BC90" s="100">
        <f>IF(AZ90=3,#REF!,0)</f>
        <v>0</v>
      </c>
      <c r="BD90" s="100">
        <f>IF(AZ90=4,#REF!,0)</f>
        <v>0</v>
      </c>
      <c r="BE90" s="100">
        <f>IF(AZ90=5,#REF!,0)</f>
        <v>0</v>
      </c>
    </row>
    <row r="91" spans="1:57" ht="12.75">
      <c r="A91" s="116">
        <v>47</v>
      </c>
      <c r="B91" s="173">
        <v>725112022</v>
      </c>
      <c r="C91" s="118" t="s">
        <v>162</v>
      </c>
      <c r="D91" s="119" t="s">
        <v>88</v>
      </c>
      <c r="E91" s="120">
        <v>1</v>
      </c>
      <c r="F91" s="120"/>
      <c r="G91" s="121">
        <f t="shared" si="4"/>
        <v>0</v>
      </c>
      <c r="H91" s="122">
        <v>0.0145</v>
      </c>
      <c r="I91" s="178">
        <f t="shared" si="5"/>
        <v>0.0145</v>
      </c>
      <c r="J91" s="142"/>
      <c r="K91" s="130"/>
      <c r="L91" s="130"/>
      <c r="M91" s="130"/>
      <c r="N91" s="130"/>
      <c r="O91" s="149">
        <v>2</v>
      </c>
      <c r="P91" s="130"/>
      <c r="Q91" s="130"/>
      <c r="R91" s="130"/>
      <c r="S91" s="130"/>
      <c r="T91" s="130"/>
      <c r="AA91" s="100">
        <v>12</v>
      </c>
      <c r="AB91" s="100">
        <v>1</v>
      </c>
      <c r="AC91" s="100">
        <v>44</v>
      </c>
      <c r="AZ91" s="100">
        <v>1</v>
      </c>
      <c r="BA91" s="100" t="e">
        <f>IF(AZ91=1,#REF!,0)</f>
        <v>#REF!</v>
      </c>
      <c r="BB91" s="100">
        <f>IF(AZ91=2,#REF!,0)</f>
        <v>0</v>
      </c>
      <c r="BC91" s="100">
        <f>IF(AZ91=3,#REF!,0)</f>
        <v>0</v>
      </c>
      <c r="BD91" s="100">
        <f>IF(AZ91=4,#REF!,0)</f>
        <v>0</v>
      </c>
      <c r="BE91" s="100">
        <f>IF(AZ91=5,#REF!,0)</f>
        <v>0</v>
      </c>
    </row>
    <row r="92" spans="1:57" ht="12.75">
      <c r="A92" s="163">
        <v>48</v>
      </c>
      <c r="B92" s="173">
        <v>725210821</v>
      </c>
      <c r="C92" s="118" t="s">
        <v>124</v>
      </c>
      <c r="D92" s="119" t="s">
        <v>88</v>
      </c>
      <c r="E92" s="120">
        <v>2</v>
      </c>
      <c r="F92" s="120"/>
      <c r="G92" s="121">
        <f t="shared" si="4"/>
        <v>0</v>
      </c>
      <c r="H92" s="122">
        <v>0.01005</v>
      </c>
      <c r="I92" s="178">
        <f t="shared" si="5"/>
        <v>0.0201</v>
      </c>
      <c r="J92" s="142"/>
      <c r="K92" s="130"/>
      <c r="O92" s="115">
        <v>2</v>
      </c>
      <c r="AA92" s="100">
        <v>12</v>
      </c>
      <c r="AB92" s="100">
        <v>1</v>
      </c>
      <c r="AC92" s="100">
        <v>45</v>
      </c>
      <c r="AZ92" s="100">
        <v>1</v>
      </c>
      <c r="BA92" s="100" t="e">
        <f>IF(AZ92=1,#REF!,0)</f>
        <v>#REF!</v>
      </c>
      <c r="BB92" s="100">
        <f>IF(AZ92=2,#REF!,0)</f>
        <v>0</v>
      </c>
      <c r="BC92" s="100">
        <f>IF(AZ92=3,#REF!,0)</f>
        <v>0</v>
      </c>
      <c r="BD92" s="100">
        <f>IF(AZ92=4,#REF!,0)</f>
        <v>0</v>
      </c>
      <c r="BE92" s="100">
        <f>IF(AZ92=5,#REF!,0)</f>
        <v>0</v>
      </c>
    </row>
    <row r="93" spans="1:57" ht="12.75">
      <c r="A93" s="116">
        <v>49</v>
      </c>
      <c r="B93" s="173">
        <v>725211603</v>
      </c>
      <c r="C93" s="118" t="s">
        <v>163</v>
      </c>
      <c r="D93" s="119" t="s">
        <v>88</v>
      </c>
      <c r="E93" s="120">
        <v>2</v>
      </c>
      <c r="F93" s="120"/>
      <c r="G93" s="121">
        <f t="shared" si="4"/>
        <v>0</v>
      </c>
      <c r="H93" s="122">
        <v>0.02302</v>
      </c>
      <c r="I93" s="178">
        <f t="shared" si="5"/>
        <v>0.04604</v>
      </c>
      <c r="J93" s="142"/>
      <c r="K93" s="130"/>
      <c r="O93" s="115">
        <v>2</v>
      </c>
      <c r="AA93" s="100">
        <v>7</v>
      </c>
      <c r="AB93" s="100">
        <v>1</v>
      </c>
      <c r="AC93" s="100">
        <v>2</v>
      </c>
      <c r="AZ93" s="100">
        <v>1</v>
      </c>
      <c r="BA93" s="100" t="e">
        <f>IF(AZ93=1,#REF!,0)</f>
        <v>#REF!</v>
      </c>
      <c r="BB93" s="100">
        <f>IF(AZ93=2,#REF!,0)</f>
        <v>0</v>
      </c>
      <c r="BC93" s="100">
        <f>IF(AZ93=3,#REF!,0)</f>
        <v>0</v>
      </c>
      <c r="BD93" s="100">
        <f>IF(AZ93=4,#REF!,0)</f>
        <v>0</v>
      </c>
      <c r="BE93" s="100">
        <f>IF(AZ93=5,#REF!,0)</f>
        <v>0</v>
      </c>
    </row>
    <row r="94" spans="1:57" ht="12.75">
      <c r="A94" s="116">
        <v>50</v>
      </c>
      <c r="B94" s="117" t="s">
        <v>106</v>
      </c>
      <c r="C94" s="118" t="s">
        <v>115</v>
      </c>
      <c r="D94" s="119" t="s">
        <v>88</v>
      </c>
      <c r="E94" s="120">
        <v>1</v>
      </c>
      <c r="F94" s="120"/>
      <c r="G94" s="121">
        <f t="shared" si="4"/>
        <v>0</v>
      </c>
      <c r="H94" s="122">
        <v>0.0122</v>
      </c>
      <c r="I94" s="178">
        <f t="shared" si="5"/>
        <v>0.0122</v>
      </c>
      <c r="J94" s="142"/>
      <c r="K94" s="130"/>
      <c r="O94" s="115">
        <v>4</v>
      </c>
      <c r="BA94" s="129" t="e">
        <f>SUM(BA66:BA93)</f>
        <v>#REF!</v>
      </c>
      <c r="BB94" s="129">
        <f>SUM(BB66:BB93)</f>
        <v>0</v>
      </c>
      <c r="BC94" s="129">
        <f>SUM(BC66:BC93)</f>
        <v>0</v>
      </c>
      <c r="BD94" s="129">
        <f>SUM(BD66:BD93)</f>
        <v>0</v>
      </c>
      <c r="BE94" s="129">
        <f>SUM(BE66:BE93)</f>
        <v>0</v>
      </c>
    </row>
    <row r="95" spans="1:15" ht="12.75">
      <c r="A95" s="116">
        <v>51</v>
      </c>
      <c r="B95" s="173">
        <v>725530823</v>
      </c>
      <c r="C95" s="118" t="s">
        <v>164</v>
      </c>
      <c r="D95" s="119" t="s">
        <v>88</v>
      </c>
      <c r="E95" s="120">
        <v>1</v>
      </c>
      <c r="F95" s="120"/>
      <c r="G95" s="121">
        <f t="shared" si="4"/>
        <v>0</v>
      </c>
      <c r="H95" s="122">
        <v>0.01389</v>
      </c>
      <c r="I95" s="178">
        <f t="shared" si="5"/>
        <v>0.01389</v>
      </c>
      <c r="J95" s="142"/>
      <c r="K95" s="130"/>
      <c r="O95" s="115">
        <v>1</v>
      </c>
    </row>
    <row r="96" spans="1:57" ht="12.75">
      <c r="A96" s="163">
        <v>52</v>
      </c>
      <c r="B96" s="173">
        <v>725532111</v>
      </c>
      <c r="C96" s="118" t="s">
        <v>165</v>
      </c>
      <c r="D96" s="119" t="s">
        <v>88</v>
      </c>
      <c r="E96" s="120">
        <v>1</v>
      </c>
      <c r="F96" s="120"/>
      <c r="G96" s="121">
        <f t="shared" si="4"/>
        <v>0</v>
      </c>
      <c r="H96" s="122">
        <v>0.01052</v>
      </c>
      <c r="I96" s="178">
        <f t="shared" si="5"/>
        <v>0.01052</v>
      </c>
      <c r="J96" s="142"/>
      <c r="K96" s="130"/>
      <c r="O96" s="115">
        <v>2</v>
      </c>
      <c r="AA96" s="100">
        <v>1</v>
      </c>
      <c r="AB96" s="100">
        <v>7</v>
      </c>
      <c r="AC96" s="100">
        <v>7</v>
      </c>
      <c r="AZ96" s="100">
        <v>2</v>
      </c>
      <c r="BA96" s="100">
        <f>IF(AZ96=1,#REF!,0)</f>
        <v>0</v>
      </c>
      <c r="BB96" s="100" t="e">
        <f>IF(AZ96=2,#REF!,0)</f>
        <v>#REF!</v>
      </c>
      <c r="BC96" s="100">
        <f>IF(AZ96=3,#REF!,0)</f>
        <v>0</v>
      </c>
      <c r="BD96" s="100">
        <f>IF(AZ96=4,#REF!,0)</f>
        <v>0</v>
      </c>
      <c r="BE96" s="100">
        <f>IF(AZ96=5,#REF!,0)</f>
        <v>0</v>
      </c>
    </row>
    <row r="97" spans="1:57" ht="12.75">
      <c r="A97" s="163">
        <v>53</v>
      </c>
      <c r="B97" s="173">
        <v>725590811</v>
      </c>
      <c r="C97" s="118" t="s">
        <v>134</v>
      </c>
      <c r="D97" s="119" t="s">
        <v>70</v>
      </c>
      <c r="E97" s="120">
        <v>0.053</v>
      </c>
      <c r="F97" s="120"/>
      <c r="G97" s="121">
        <f t="shared" si="4"/>
        <v>0</v>
      </c>
      <c r="H97" s="122"/>
      <c r="I97" s="178"/>
      <c r="J97" s="142"/>
      <c r="K97" s="130"/>
      <c r="O97" s="115">
        <v>2</v>
      </c>
      <c r="AA97" s="100">
        <v>1</v>
      </c>
      <c r="AB97" s="100">
        <v>7</v>
      </c>
      <c r="AC97" s="100">
        <v>7</v>
      </c>
      <c r="AZ97" s="100">
        <v>2</v>
      </c>
      <c r="BA97" s="100">
        <f>IF(AZ97=1,#REF!,0)</f>
        <v>0</v>
      </c>
      <c r="BB97" s="100" t="e">
        <f>IF(AZ97=2,#REF!,0)</f>
        <v>#REF!</v>
      </c>
      <c r="BC97" s="100">
        <f>IF(AZ97=3,#REF!,0)</f>
        <v>0</v>
      </c>
      <c r="BD97" s="100">
        <f>IF(AZ97=4,#REF!,0)</f>
        <v>0</v>
      </c>
      <c r="BE97" s="100">
        <f>IF(AZ97=5,#REF!,0)</f>
        <v>0</v>
      </c>
    </row>
    <row r="98" spans="1:57" ht="12.75">
      <c r="A98" s="163">
        <v>54</v>
      </c>
      <c r="B98" s="173">
        <v>725810811</v>
      </c>
      <c r="C98" s="118" t="s">
        <v>107</v>
      </c>
      <c r="D98" s="119" t="s">
        <v>88</v>
      </c>
      <c r="E98" s="120">
        <v>14</v>
      </c>
      <c r="F98" s="120"/>
      <c r="G98" s="121">
        <f t="shared" si="4"/>
        <v>0</v>
      </c>
      <c r="H98" s="122"/>
      <c r="I98" s="178"/>
      <c r="J98" s="142"/>
      <c r="K98" s="130"/>
      <c r="O98" s="115">
        <v>2</v>
      </c>
      <c r="AA98" s="100">
        <v>1</v>
      </c>
      <c r="AB98" s="100">
        <v>7</v>
      </c>
      <c r="AC98" s="100">
        <v>7</v>
      </c>
      <c r="AZ98" s="100">
        <v>2</v>
      </c>
      <c r="BA98" s="100">
        <f>IF(AZ98=1,#REF!,0)</f>
        <v>0</v>
      </c>
      <c r="BB98" s="100" t="e">
        <f>IF(AZ98=2,#REF!,0)</f>
        <v>#REF!</v>
      </c>
      <c r="BC98" s="100">
        <f>IF(AZ98=3,#REF!,0)</f>
        <v>0</v>
      </c>
      <c r="BD98" s="100">
        <f>IF(AZ98=4,#REF!,0)</f>
        <v>0</v>
      </c>
      <c r="BE98" s="100">
        <f>IF(AZ98=5,#REF!,0)</f>
        <v>0</v>
      </c>
    </row>
    <row r="99" spans="1:57" ht="12.75">
      <c r="A99" s="192">
        <v>55</v>
      </c>
      <c r="B99" s="173">
        <v>725813111</v>
      </c>
      <c r="C99" s="118" t="s">
        <v>77</v>
      </c>
      <c r="D99" s="119" t="s">
        <v>88</v>
      </c>
      <c r="E99" s="175">
        <v>10</v>
      </c>
      <c r="F99" s="120"/>
      <c r="G99" s="121">
        <f t="shared" si="4"/>
        <v>0</v>
      </c>
      <c r="H99" s="122">
        <v>0.0003</v>
      </c>
      <c r="I99" s="178">
        <f aca="true" t="shared" si="6" ref="I99:I105">E99*H99</f>
        <v>0.0029999999999999996</v>
      </c>
      <c r="J99" s="142"/>
      <c r="K99" s="130"/>
      <c r="O99" s="115">
        <v>2</v>
      </c>
      <c r="AA99" s="100">
        <v>12</v>
      </c>
      <c r="AB99" s="100">
        <v>0</v>
      </c>
      <c r="AC99" s="100">
        <v>211</v>
      </c>
      <c r="AZ99" s="100">
        <v>2</v>
      </c>
      <c r="BA99" s="100">
        <f>IF(AZ99=1,#REF!,0)</f>
        <v>0</v>
      </c>
      <c r="BB99" s="100" t="e">
        <f>IF(AZ99=2,#REF!,0)</f>
        <v>#REF!</v>
      </c>
      <c r="BC99" s="100">
        <f>IF(AZ99=3,#REF!,0)</f>
        <v>0</v>
      </c>
      <c r="BD99" s="100">
        <f>IF(AZ99=4,#REF!,0)</f>
        <v>0</v>
      </c>
      <c r="BE99" s="100">
        <f>IF(AZ99=5,#REF!,0)</f>
        <v>0</v>
      </c>
    </row>
    <row r="100" spans="1:57" ht="12.75">
      <c r="A100" s="163">
        <v>56</v>
      </c>
      <c r="B100" s="173">
        <v>725822611</v>
      </c>
      <c r="C100" s="118" t="s">
        <v>108</v>
      </c>
      <c r="D100" s="119" t="s">
        <v>88</v>
      </c>
      <c r="E100" s="120">
        <v>1</v>
      </c>
      <c r="F100" s="120"/>
      <c r="G100" s="121">
        <f t="shared" si="4"/>
        <v>0</v>
      </c>
      <c r="H100" s="122">
        <v>0.00154</v>
      </c>
      <c r="I100" s="178">
        <f t="shared" si="6"/>
        <v>0.00154</v>
      </c>
      <c r="J100" s="142"/>
      <c r="K100" s="130"/>
      <c r="O100" s="115">
        <v>2</v>
      </c>
      <c r="AA100" s="100">
        <v>12</v>
      </c>
      <c r="AB100" s="100">
        <v>1</v>
      </c>
      <c r="AC100" s="100">
        <v>191</v>
      </c>
      <c r="AZ100" s="100">
        <v>2</v>
      </c>
      <c r="BA100" s="100">
        <f>IF(AZ100=1,#REF!,0)</f>
        <v>0</v>
      </c>
      <c r="BB100" s="100" t="e">
        <f>IF(AZ100=2,#REF!,0)</f>
        <v>#REF!</v>
      </c>
      <c r="BC100" s="100">
        <f>IF(AZ100=3,#REF!,0)</f>
        <v>0</v>
      </c>
      <c r="BD100" s="100">
        <f>IF(AZ100=4,#REF!,0)</f>
        <v>0</v>
      </c>
      <c r="BE100" s="100">
        <f>IF(AZ100=5,#REF!,0)</f>
        <v>0</v>
      </c>
    </row>
    <row r="101" spans="1:57" ht="12.75">
      <c r="A101" s="197">
        <v>57</v>
      </c>
      <c r="B101" s="173">
        <v>725822646</v>
      </c>
      <c r="C101" s="118" t="s">
        <v>142</v>
      </c>
      <c r="D101" s="119" t="s">
        <v>88</v>
      </c>
      <c r="E101" s="120">
        <v>1</v>
      </c>
      <c r="F101" s="120"/>
      <c r="G101" s="121">
        <f t="shared" si="4"/>
        <v>0</v>
      </c>
      <c r="H101" s="122">
        <v>0.0011</v>
      </c>
      <c r="I101" s="178">
        <f t="shared" si="6"/>
        <v>0.0011</v>
      </c>
      <c r="J101" s="142"/>
      <c r="K101" s="130"/>
      <c r="O101" s="115">
        <v>2</v>
      </c>
      <c r="AA101" s="100">
        <v>12</v>
      </c>
      <c r="AB101" s="100">
        <v>1</v>
      </c>
      <c r="AC101" s="100">
        <v>195</v>
      </c>
      <c r="AZ101" s="100">
        <v>2</v>
      </c>
      <c r="BA101" s="100">
        <f>IF(AZ101=1,#REF!,0)</f>
        <v>0</v>
      </c>
      <c r="BB101" s="100" t="e">
        <f>IF(AZ101=2,#REF!,0)</f>
        <v>#REF!</v>
      </c>
      <c r="BC101" s="100">
        <f>IF(AZ101=3,#REF!,0)</f>
        <v>0</v>
      </c>
      <c r="BD101" s="100">
        <f>IF(AZ101=4,#REF!,0)</f>
        <v>0</v>
      </c>
      <c r="BE101" s="100">
        <f>IF(AZ101=5,#REF!,0)</f>
        <v>0</v>
      </c>
    </row>
    <row r="102" spans="1:57" ht="12.75">
      <c r="A102" s="192">
        <v>58</v>
      </c>
      <c r="B102" s="221" t="s">
        <v>116</v>
      </c>
      <c r="C102" s="222" t="s">
        <v>117</v>
      </c>
      <c r="D102" s="198" t="s">
        <v>88</v>
      </c>
      <c r="E102" s="120">
        <v>2</v>
      </c>
      <c r="F102" s="120"/>
      <c r="G102" s="121">
        <f t="shared" si="4"/>
        <v>0</v>
      </c>
      <c r="H102" s="122">
        <v>0.00049</v>
      </c>
      <c r="I102" s="178">
        <f t="shared" si="6"/>
        <v>0.00098</v>
      </c>
      <c r="J102" s="142"/>
      <c r="K102" s="130"/>
      <c r="O102" s="115">
        <v>2</v>
      </c>
      <c r="AA102" s="100">
        <v>12</v>
      </c>
      <c r="AB102" s="100">
        <v>1</v>
      </c>
      <c r="AC102" s="100">
        <v>202</v>
      </c>
      <c r="AZ102" s="100">
        <v>2</v>
      </c>
      <c r="BA102" s="100">
        <f>IF(AZ102=1,#REF!,0)</f>
        <v>0</v>
      </c>
      <c r="BB102" s="100" t="e">
        <f>IF(AZ102=2,#REF!,0)</f>
        <v>#REF!</v>
      </c>
      <c r="BC102" s="100">
        <f>IF(AZ102=3,#REF!,0)</f>
        <v>0</v>
      </c>
      <c r="BD102" s="100">
        <f>IF(AZ102=4,#REF!,0)</f>
        <v>0</v>
      </c>
      <c r="BE102" s="100">
        <f>IF(AZ102=5,#REF!,0)</f>
        <v>0</v>
      </c>
    </row>
    <row r="103" spans="1:57" ht="12.75">
      <c r="A103" s="163">
        <v>59</v>
      </c>
      <c r="B103" s="275">
        <v>725862126</v>
      </c>
      <c r="C103" s="276" t="s">
        <v>143</v>
      </c>
      <c r="D103" s="198" t="s">
        <v>88</v>
      </c>
      <c r="E103" s="120">
        <v>1</v>
      </c>
      <c r="F103" s="120"/>
      <c r="G103" s="121">
        <f t="shared" si="4"/>
        <v>0</v>
      </c>
      <c r="H103" s="122">
        <v>0.00049</v>
      </c>
      <c r="I103" s="178">
        <f t="shared" si="6"/>
        <v>0.00049</v>
      </c>
      <c r="J103" s="142"/>
      <c r="K103" s="130"/>
      <c r="O103" s="115">
        <v>2</v>
      </c>
      <c r="AA103" s="100">
        <v>12</v>
      </c>
      <c r="AB103" s="100">
        <v>1</v>
      </c>
      <c r="AC103" s="100">
        <v>203</v>
      </c>
      <c r="AZ103" s="100">
        <v>2</v>
      </c>
      <c r="BA103" s="100">
        <f>IF(AZ103=1,#REF!,0)</f>
        <v>0</v>
      </c>
      <c r="BB103" s="100" t="e">
        <f>IF(AZ103=2,#REF!,0)</f>
        <v>#REF!</v>
      </c>
      <c r="BC103" s="100">
        <f>IF(AZ103=3,#REF!,0)</f>
        <v>0</v>
      </c>
      <c r="BD103" s="100">
        <f>IF(AZ103=4,#REF!,0)</f>
        <v>0</v>
      </c>
      <c r="BE103" s="100">
        <f>IF(AZ103=5,#REF!,0)</f>
        <v>0</v>
      </c>
    </row>
    <row r="104" spans="1:57" ht="12.75">
      <c r="A104" s="163">
        <v>60</v>
      </c>
      <c r="B104" s="117" t="s">
        <v>97</v>
      </c>
      <c r="C104" s="118" t="s">
        <v>144</v>
      </c>
      <c r="D104" s="119" t="s">
        <v>69</v>
      </c>
      <c r="E104" s="120">
        <v>2</v>
      </c>
      <c r="F104" s="120"/>
      <c r="G104" s="121">
        <f t="shared" si="4"/>
        <v>0</v>
      </c>
      <c r="H104" s="122">
        <v>0.001</v>
      </c>
      <c r="I104" s="178">
        <f t="shared" si="6"/>
        <v>0.002</v>
      </c>
      <c r="J104" s="142"/>
      <c r="K104" s="130"/>
      <c r="O104" s="115">
        <v>2</v>
      </c>
      <c r="AA104" s="100">
        <v>12</v>
      </c>
      <c r="AB104" s="100">
        <v>1</v>
      </c>
      <c r="AC104" s="100">
        <v>198</v>
      </c>
      <c r="AZ104" s="100">
        <v>2</v>
      </c>
      <c r="BA104" s="100">
        <f>IF(AZ104=1,#REF!,0)</f>
        <v>0</v>
      </c>
      <c r="BB104" s="100" t="e">
        <f>IF(AZ104=2,#REF!,0)</f>
        <v>#REF!</v>
      </c>
      <c r="BC104" s="100">
        <f>IF(AZ104=3,#REF!,0)</f>
        <v>0</v>
      </c>
      <c r="BD104" s="100">
        <f>IF(AZ104=4,#REF!,0)</f>
        <v>0</v>
      </c>
      <c r="BE104" s="100">
        <f>IF(AZ104=5,#REF!,0)</f>
        <v>0</v>
      </c>
    </row>
    <row r="105" spans="1:57" ht="12.75">
      <c r="A105" s="163">
        <v>61</v>
      </c>
      <c r="B105" s="270">
        <v>998725101</v>
      </c>
      <c r="C105" s="271" t="s">
        <v>132</v>
      </c>
      <c r="D105" s="272" t="s">
        <v>70</v>
      </c>
      <c r="E105" s="202">
        <v>0.107</v>
      </c>
      <c r="F105" s="202"/>
      <c r="G105" s="203">
        <f t="shared" si="4"/>
        <v>0</v>
      </c>
      <c r="H105" s="204">
        <v>0</v>
      </c>
      <c r="I105" s="204">
        <f t="shared" si="6"/>
        <v>0</v>
      </c>
      <c r="J105" s="142"/>
      <c r="K105" s="130"/>
      <c r="O105" s="115">
        <v>2</v>
      </c>
      <c r="AA105" s="100">
        <v>12</v>
      </c>
      <c r="AB105" s="100">
        <v>1</v>
      </c>
      <c r="AC105" s="100">
        <v>200</v>
      </c>
      <c r="AZ105" s="100">
        <v>2</v>
      </c>
      <c r="BA105" s="100">
        <f>IF(AZ105=1,#REF!,0)</f>
        <v>0</v>
      </c>
      <c r="BB105" s="100" t="e">
        <f>IF(AZ105=2,#REF!,0)</f>
        <v>#REF!</v>
      </c>
      <c r="BC105" s="100">
        <f>IF(AZ105=3,#REF!,0)</f>
        <v>0</v>
      </c>
      <c r="BD105" s="100">
        <f>IF(AZ105=4,#REF!,0)</f>
        <v>0</v>
      </c>
      <c r="BE105" s="100">
        <f>IF(AZ105=5,#REF!,0)</f>
        <v>0</v>
      </c>
    </row>
    <row r="106" spans="1:57" ht="12.75">
      <c r="A106" s="123"/>
      <c r="B106" s="124" t="s">
        <v>68</v>
      </c>
      <c r="C106" s="125" t="str">
        <f>CONCATENATE(B88," ",C88)</f>
        <v>725 Zařizovací předměty</v>
      </c>
      <c r="D106" s="123"/>
      <c r="E106" s="126"/>
      <c r="F106" s="126"/>
      <c r="G106" s="127">
        <f>SUM(G89:G105)</f>
        <v>0</v>
      </c>
      <c r="H106" s="170">
        <v>0</v>
      </c>
      <c r="I106" s="143">
        <f>SUM(I89:I105)</f>
        <v>0.16018999999999997</v>
      </c>
      <c r="J106" s="142"/>
      <c r="K106" s="130"/>
      <c r="O106" s="115">
        <v>2</v>
      </c>
      <c r="AA106" s="100">
        <v>12</v>
      </c>
      <c r="AB106" s="100">
        <v>1</v>
      </c>
      <c r="AC106" s="100">
        <v>206</v>
      </c>
      <c r="AZ106" s="100">
        <v>2</v>
      </c>
      <c r="BA106" s="100">
        <f>IF(AZ106=1,G54,0)</f>
        <v>0</v>
      </c>
      <c r="BB106" s="100">
        <f>IF(AZ106=2,G54,0)</f>
        <v>0</v>
      </c>
      <c r="BC106" s="100">
        <f>IF(AZ106=3,G54,0)</f>
        <v>0</v>
      </c>
      <c r="BD106" s="100">
        <f>IF(AZ106=4,G54,0)</f>
        <v>0</v>
      </c>
      <c r="BE106" s="100">
        <f>IF(AZ106=5,G54,0)</f>
        <v>0</v>
      </c>
    </row>
    <row r="107" spans="1:57" ht="12.75">
      <c r="A107" s="109" t="s">
        <v>67</v>
      </c>
      <c r="B107" s="174">
        <v>726</v>
      </c>
      <c r="C107" s="110" t="s">
        <v>93</v>
      </c>
      <c r="D107" s="111"/>
      <c r="E107" s="112"/>
      <c r="F107" s="112"/>
      <c r="G107" s="113"/>
      <c r="H107" s="114"/>
      <c r="I107" s="114"/>
      <c r="J107" s="142"/>
      <c r="K107" s="130"/>
      <c r="O107" s="115">
        <v>2</v>
      </c>
      <c r="AA107" s="100">
        <v>12</v>
      </c>
      <c r="AB107" s="100">
        <v>1</v>
      </c>
      <c r="AC107" s="100">
        <v>205</v>
      </c>
      <c r="AZ107" s="100">
        <v>2</v>
      </c>
      <c r="BA107" s="100">
        <f>IF(AZ107=1,#REF!,0)</f>
        <v>0</v>
      </c>
      <c r="BB107" s="100" t="e">
        <f>IF(AZ107=2,#REF!,0)</f>
        <v>#REF!</v>
      </c>
      <c r="BC107" s="100">
        <f>IF(AZ107=3,#REF!,0)</f>
        <v>0</v>
      </c>
      <c r="BD107" s="100">
        <f>IF(AZ107=4,#REF!,0)</f>
        <v>0</v>
      </c>
      <c r="BE107" s="100">
        <f>IF(AZ107=5,#REF!,0)</f>
        <v>0</v>
      </c>
    </row>
    <row r="108" spans="1:57" ht="12.75">
      <c r="A108" s="163"/>
      <c r="B108" s="173"/>
      <c r="C108" s="118"/>
      <c r="D108" s="119"/>
      <c r="E108" s="120"/>
      <c r="F108" s="120"/>
      <c r="G108" s="121"/>
      <c r="H108" s="122"/>
      <c r="I108" s="178"/>
      <c r="J108" s="142"/>
      <c r="K108" s="130"/>
      <c r="O108" s="115">
        <v>2</v>
      </c>
      <c r="AA108" s="100">
        <v>12</v>
      </c>
      <c r="AB108" s="100">
        <v>1</v>
      </c>
      <c r="AC108" s="100">
        <v>204</v>
      </c>
      <c r="AZ108" s="100">
        <v>2</v>
      </c>
      <c r="BA108" s="100">
        <f>IF(AZ108=1,#REF!,0)</f>
        <v>0</v>
      </c>
      <c r="BB108" s="100" t="e">
        <f>IF(AZ108=2,#REF!,0)</f>
        <v>#REF!</v>
      </c>
      <c r="BC108" s="100">
        <f>IF(AZ108=3,#REF!,0)</f>
        <v>0</v>
      </c>
      <c r="BD108" s="100">
        <f>IF(AZ108=4,#REF!,0)</f>
        <v>0</v>
      </c>
      <c r="BE108" s="100">
        <f>IF(AZ108=5,#REF!,0)</f>
        <v>0</v>
      </c>
    </row>
    <row r="109" spans="1:57" ht="12.75">
      <c r="A109" s="176"/>
      <c r="B109" s="124" t="s">
        <v>68</v>
      </c>
      <c r="C109" s="125" t="str">
        <f>CONCATENATE(B107," ",C107)</f>
        <v>726 Instalační prefabrikáty</v>
      </c>
      <c r="D109" s="123"/>
      <c r="E109" s="126"/>
      <c r="F109" s="126"/>
      <c r="G109" s="127">
        <f>SUM(G108:G108)</f>
        <v>0</v>
      </c>
      <c r="H109" s="170">
        <v>0</v>
      </c>
      <c r="I109" s="143">
        <f>SUM(I108:I108)</f>
        <v>0</v>
      </c>
      <c r="J109" s="142"/>
      <c r="K109" s="130"/>
      <c r="O109" s="115">
        <v>2</v>
      </c>
      <c r="AA109" s="100">
        <v>7</v>
      </c>
      <c r="AB109" s="100">
        <v>1002</v>
      </c>
      <c r="AC109" s="100">
        <v>5</v>
      </c>
      <c r="AZ109" s="100">
        <v>2</v>
      </c>
      <c r="BA109" s="100">
        <f>IF(AZ109=1,G83,0)</f>
        <v>0</v>
      </c>
      <c r="BB109" s="100">
        <f>IF(AZ109=2,G83,0)</f>
        <v>0</v>
      </c>
      <c r="BC109" s="100">
        <f>IF(AZ109=3,G83,0)</f>
        <v>0</v>
      </c>
      <c r="BD109" s="100">
        <f>IF(AZ109=4,G83,0)</f>
        <v>0</v>
      </c>
      <c r="BE109" s="100">
        <f>IF(AZ109=5,G83,0)</f>
        <v>0</v>
      </c>
    </row>
    <row r="110" spans="1:57" ht="12.75">
      <c r="A110" s="177"/>
      <c r="B110" s="117"/>
      <c r="C110" s="118"/>
      <c r="D110" s="119"/>
      <c r="E110" s="120"/>
      <c r="F110" s="120"/>
      <c r="G110" s="121"/>
      <c r="H110" s="122"/>
      <c r="I110" s="190"/>
      <c r="J110" s="142"/>
      <c r="K110" s="130"/>
      <c r="O110" s="115">
        <v>4</v>
      </c>
      <c r="BA110" s="129">
        <f>SUM(BA95:BA109)</f>
        <v>0</v>
      </c>
      <c r="BB110" s="129" t="e">
        <f>SUM(BB95:BB109)</f>
        <v>#REF!</v>
      </c>
      <c r="BC110" s="129">
        <f>SUM(BC95:BC109)</f>
        <v>0</v>
      </c>
      <c r="BD110" s="129">
        <f>SUM(BD95:BD109)</f>
        <v>0</v>
      </c>
      <c r="BE110" s="129">
        <f>SUM(BE95:BE109)</f>
        <v>0</v>
      </c>
    </row>
    <row r="111" spans="1:15" ht="12.75">
      <c r="A111" s="123"/>
      <c r="B111" s="124" t="s">
        <v>68</v>
      </c>
      <c r="C111" s="125" t="s">
        <v>47</v>
      </c>
      <c r="D111" s="123"/>
      <c r="E111" s="126"/>
      <c r="F111" s="126"/>
      <c r="G111" s="127">
        <f>SUM(G58+G84+G87+G106+G109)</f>
        <v>0</v>
      </c>
      <c r="H111" s="128"/>
      <c r="I111" s="143">
        <f>SUM(I58+I84+I87+I106+I109)</f>
        <v>0.4187099999999999</v>
      </c>
      <c r="J111" s="142"/>
      <c r="K111" s="130"/>
      <c r="O111" s="115">
        <v>1</v>
      </c>
    </row>
    <row r="112" spans="10:57" ht="12.75">
      <c r="J112" s="142"/>
      <c r="K112" s="130"/>
      <c r="O112" s="115">
        <v>2</v>
      </c>
      <c r="AA112" s="100">
        <v>1</v>
      </c>
      <c r="AB112" s="100">
        <v>7</v>
      </c>
      <c r="AC112" s="100">
        <v>7</v>
      </c>
      <c r="AZ112" s="100">
        <v>2</v>
      </c>
      <c r="BA112" s="100">
        <f>IF(AZ112=1,#REF!,0)</f>
        <v>0</v>
      </c>
      <c r="BB112" s="100" t="e">
        <f>IF(AZ112=2,#REF!,0)</f>
        <v>#REF!</v>
      </c>
      <c r="BC112" s="100">
        <f>IF(AZ112=3,#REF!,0)</f>
        <v>0</v>
      </c>
      <c r="BD112" s="100">
        <f>IF(AZ112=4,#REF!,0)</f>
        <v>0</v>
      </c>
      <c r="BE112" s="100">
        <f>IF(AZ112=5,#REF!,0)</f>
        <v>0</v>
      </c>
    </row>
    <row r="113" spans="1:57" ht="12.75">
      <c r="A113" s="286"/>
      <c r="B113" s="287"/>
      <c r="C113" s="288"/>
      <c r="D113" s="289"/>
      <c r="E113" s="290"/>
      <c r="F113" s="290"/>
      <c r="G113" s="291"/>
      <c r="H113" s="292"/>
      <c r="I113" s="293"/>
      <c r="J113" s="130"/>
      <c r="K113" s="130"/>
      <c r="O113" s="115">
        <v>2</v>
      </c>
      <c r="AA113" s="100">
        <v>1</v>
      </c>
      <c r="AB113" s="100">
        <v>7</v>
      </c>
      <c r="AC113" s="100">
        <v>7</v>
      </c>
      <c r="AZ113" s="100">
        <v>2</v>
      </c>
      <c r="BA113" s="100">
        <f>IF(AZ113=1,#REF!,0)</f>
        <v>0</v>
      </c>
      <c r="BB113" s="100" t="e">
        <f>IF(AZ113=2,#REF!,0)</f>
        <v>#REF!</v>
      </c>
      <c r="BC113" s="100">
        <f>IF(AZ113=3,#REF!,0)</f>
        <v>0</v>
      </c>
      <c r="BD113" s="100">
        <f>IF(AZ113=4,#REF!,0)</f>
        <v>0</v>
      </c>
      <c r="BE113" s="100">
        <f>IF(AZ113=5,#REF!,0)</f>
        <v>0</v>
      </c>
    </row>
    <row r="114" spans="1:57" ht="12.75">
      <c r="A114" s="294"/>
      <c r="B114" s="294"/>
      <c r="C114" s="294"/>
      <c r="D114" s="294"/>
      <c r="E114" s="295"/>
      <c r="F114" s="294"/>
      <c r="G114" s="294"/>
      <c r="H114" s="294"/>
      <c r="I114" s="294"/>
      <c r="J114" s="130"/>
      <c r="K114" s="130"/>
      <c r="O114" s="115">
        <v>2</v>
      </c>
      <c r="AA114" s="100">
        <v>1</v>
      </c>
      <c r="AB114" s="100">
        <v>7</v>
      </c>
      <c r="AC114" s="100">
        <v>7</v>
      </c>
      <c r="AZ114" s="100">
        <v>2</v>
      </c>
      <c r="BA114" s="100">
        <f>IF(AZ114=1,#REF!,0)</f>
        <v>0</v>
      </c>
      <c r="BB114" s="100" t="e">
        <f>IF(AZ114=2,#REF!,0)</f>
        <v>#REF!</v>
      </c>
      <c r="BC114" s="100">
        <f>IF(AZ114=3,#REF!,0)</f>
        <v>0</v>
      </c>
      <c r="BD114" s="100">
        <f>IF(AZ114=4,#REF!,0)</f>
        <v>0</v>
      </c>
      <c r="BE114" s="100">
        <f>IF(AZ114=5,#REF!,0)</f>
        <v>0</v>
      </c>
    </row>
    <row r="115" spans="1:57" ht="12.75">
      <c r="A115" s="294"/>
      <c r="B115" s="294"/>
      <c r="C115" s="294"/>
      <c r="D115" s="294"/>
      <c r="E115" s="295"/>
      <c r="F115" s="294"/>
      <c r="G115" s="294"/>
      <c r="H115" s="294"/>
      <c r="I115" s="294"/>
      <c r="J115" s="130"/>
      <c r="K115" s="130"/>
      <c r="O115" s="115">
        <v>2</v>
      </c>
      <c r="AA115" s="100">
        <v>1</v>
      </c>
      <c r="AB115" s="100">
        <v>7</v>
      </c>
      <c r="AC115" s="100">
        <v>7</v>
      </c>
      <c r="AZ115" s="100">
        <v>2</v>
      </c>
      <c r="BA115" s="100">
        <f>IF(AZ115=1,#REF!,0)</f>
        <v>0</v>
      </c>
      <c r="BB115" s="100" t="e">
        <f>IF(AZ115=2,#REF!,0)</f>
        <v>#REF!</v>
      </c>
      <c r="BC115" s="100">
        <f>IF(AZ115=3,#REF!,0)</f>
        <v>0</v>
      </c>
      <c r="BD115" s="100">
        <f>IF(AZ115=4,#REF!,0)</f>
        <v>0</v>
      </c>
      <c r="BE115" s="100">
        <f>IF(AZ115=5,#REF!,0)</f>
        <v>0</v>
      </c>
    </row>
    <row r="116" spans="1:57" ht="12.75">
      <c r="A116" s="294"/>
      <c r="B116" s="294"/>
      <c r="C116" s="294"/>
      <c r="D116" s="294"/>
      <c r="E116" s="295"/>
      <c r="F116" s="294"/>
      <c r="G116" s="294"/>
      <c r="H116" s="294"/>
      <c r="I116" s="294"/>
      <c r="J116" s="130"/>
      <c r="K116" s="130"/>
      <c r="O116" s="115">
        <v>2</v>
      </c>
      <c r="AA116" s="100">
        <v>1</v>
      </c>
      <c r="AB116" s="100">
        <v>7</v>
      </c>
      <c r="AC116" s="100">
        <v>7</v>
      </c>
      <c r="AZ116" s="100">
        <v>2</v>
      </c>
      <c r="BA116" s="100">
        <f>IF(AZ116=1,#REF!,0)</f>
        <v>0</v>
      </c>
      <c r="BB116" s="100" t="e">
        <f>IF(AZ116=2,#REF!,0)</f>
        <v>#REF!</v>
      </c>
      <c r="BC116" s="100">
        <f>IF(AZ116=3,#REF!,0)</f>
        <v>0</v>
      </c>
      <c r="BD116" s="100">
        <f>IF(AZ116=4,#REF!,0)</f>
        <v>0</v>
      </c>
      <c r="BE116" s="100">
        <f>IF(AZ116=5,#REF!,0)</f>
        <v>0</v>
      </c>
    </row>
    <row r="117" spans="1:57" ht="12.75">
      <c r="A117" s="294"/>
      <c r="B117" s="294"/>
      <c r="C117" s="294"/>
      <c r="D117" s="294"/>
      <c r="E117" s="295"/>
      <c r="F117" s="294"/>
      <c r="G117" s="294"/>
      <c r="H117" s="294"/>
      <c r="I117" s="294"/>
      <c r="J117" s="130"/>
      <c r="K117" s="130"/>
      <c r="O117" s="115">
        <v>2</v>
      </c>
      <c r="AA117" s="100">
        <v>1</v>
      </c>
      <c r="AB117" s="100">
        <v>7</v>
      </c>
      <c r="AC117" s="100">
        <v>7</v>
      </c>
      <c r="AZ117" s="100">
        <v>2</v>
      </c>
      <c r="BA117" s="100">
        <f>IF(AZ117=1,#REF!,0)</f>
        <v>0</v>
      </c>
      <c r="BB117" s="100" t="e">
        <f>IF(AZ117=2,#REF!,0)</f>
        <v>#REF!</v>
      </c>
      <c r="BC117" s="100">
        <f>IF(AZ117=3,#REF!,0)</f>
        <v>0</v>
      </c>
      <c r="BD117" s="100">
        <f>IF(AZ117=4,#REF!,0)</f>
        <v>0</v>
      </c>
      <c r="BE117" s="100">
        <f>IF(AZ117=5,#REF!,0)</f>
        <v>0</v>
      </c>
    </row>
    <row r="118" spans="10:57" ht="12.75">
      <c r="J118" s="142"/>
      <c r="K118" s="130"/>
      <c r="O118" s="115">
        <v>2</v>
      </c>
      <c r="AA118" s="100">
        <v>1</v>
      </c>
      <c r="AB118" s="100">
        <v>7</v>
      </c>
      <c r="AC118" s="100">
        <v>7</v>
      </c>
      <c r="AZ118" s="100">
        <v>2</v>
      </c>
      <c r="BA118" s="100">
        <f>IF(AZ118=1,#REF!,0)</f>
        <v>0</v>
      </c>
      <c r="BB118" s="100" t="e">
        <f>IF(AZ118=2,#REF!,0)</f>
        <v>#REF!</v>
      </c>
      <c r="BC118" s="100">
        <f>IF(AZ118=3,#REF!,0)</f>
        <v>0</v>
      </c>
      <c r="BD118" s="100">
        <f>IF(AZ118=4,#REF!,0)</f>
        <v>0</v>
      </c>
      <c r="BE118" s="100">
        <f>IF(AZ118=5,#REF!,0)</f>
        <v>0</v>
      </c>
    </row>
    <row r="119" spans="10:57" ht="12.75">
      <c r="J119" s="142"/>
      <c r="K119" s="130"/>
      <c r="O119" s="115">
        <v>2</v>
      </c>
      <c r="AA119" s="100">
        <v>1</v>
      </c>
      <c r="AB119" s="100">
        <v>7</v>
      </c>
      <c r="AC119" s="100">
        <v>7</v>
      </c>
      <c r="AZ119" s="100">
        <v>2</v>
      </c>
      <c r="BA119" s="100">
        <f>IF(AZ119=1,#REF!,0)</f>
        <v>0</v>
      </c>
      <c r="BB119" s="100" t="e">
        <f>IF(AZ119=2,#REF!,0)</f>
        <v>#REF!</v>
      </c>
      <c r="BC119" s="100">
        <f>IF(AZ119=3,#REF!,0)</f>
        <v>0</v>
      </c>
      <c r="BD119" s="100">
        <f>IF(AZ119=4,#REF!,0)</f>
        <v>0</v>
      </c>
      <c r="BE119" s="100">
        <f>IF(AZ119=5,#REF!,0)</f>
        <v>0</v>
      </c>
    </row>
    <row r="120" spans="10:57" ht="12.75">
      <c r="J120" s="142"/>
      <c r="K120" s="130"/>
      <c r="O120" s="115">
        <v>2</v>
      </c>
      <c r="AA120" s="100">
        <v>1</v>
      </c>
      <c r="AB120" s="100">
        <v>7</v>
      </c>
      <c r="AC120" s="100">
        <v>7</v>
      </c>
      <c r="AZ120" s="100">
        <v>2</v>
      </c>
      <c r="BA120" s="100">
        <f>IF(AZ120=1,#REF!,0)</f>
        <v>0</v>
      </c>
      <c r="BB120" s="100" t="e">
        <f>IF(AZ120=2,#REF!,0)</f>
        <v>#REF!</v>
      </c>
      <c r="BC120" s="100">
        <f>IF(AZ120=3,#REF!,0)</f>
        <v>0</v>
      </c>
      <c r="BD120" s="100">
        <f>IF(AZ120=4,#REF!,0)</f>
        <v>0</v>
      </c>
      <c r="BE120" s="100">
        <f>IF(AZ120=5,#REF!,0)</f>
        <v>0</v>
      </c>
    </row>
    <row r="121" spans="10:57" ht="12.75">
      <c r="J121" s="142"/>
      <c r="K121" s="130"/>
      <c r="O121" s="115">
        <v>2</v>
      </c>
      <c r="AA121" s="100">
        <v>1</v>
      </c>
      <c r="AB121" s="100">
        <v>7</v>
      </c>
      <c r="AC121" s="100">
        <v>7</v>
      </c>
      <c r="AZ121" s="100">
        <v>2</v>
      </c>
      <c r="BA121" s="100">
        <f>IF(AZ121=1,#REF!,0)</f>
        <v>0</v>
      </c>
      <c r="BB121" s="100" t="e">
        <f>IF(AZ121=2,#REF!,0)</f>
        <v>#REF!</v>
      </c>
      <c r="BC121" s="100">
        <f>IF(AZ121=3,#REF!,0)</f>
        <v>0</v>
      </c>
      <c r="BD121" s="100">
        <f>IF(AZ121=4,#REF!,0)</f>
        <v>0</v>
      </c>
      <c r="BE121" s="100">
        <f>IF(AZ121=5,#REF!,0)</f>
        <v>0</v>
      </c>
    </row>
  </sheetData>
  <sheetProtection/>
  <mergeCells count="20">
    <mergeCell ref="A3:B3"/>
    <mergeCell ref="A4:B4"/>
    <mergeCell ref="M69:Q69"/>
    <mergeCell ref="A1:I1"/>
    <mergeCell ref="M46:Q46"/>
    <mergeCell ref="M48:Q48"/>
    <mergeCell ref="M49:Q49"/>
    <mergeCell ref="M50:Q50"/>
    <mergeCell ref="M71:Q71"/>
    <mergeCell ref="M73:Q73"/>
    <mergeCell ref="M52:Q52"/>
    <mergeCell ref="M72:Q72"/>
    <mergeCell ref="M70:Q70"/>
    <mergeCell ref="M68:Q68"/>
    <mergeCell ref="M77:Q77"/>
    <mergeCell ref="M87:Q87"/>
    <mergeCell ref="M78:Q78"/>
    <mergeCell ref="M79:Q79"/>
    <mergeCell ref="M81:Q81"/>
    <mergeCell ref="M83:Q83"/>
  </mergeCells>
  <printOptions/>
  <pageMargins left="0.5905511811023623" right="0.3937007874015748" top="0.1968503937007874" bottom="0.1968503937007874" header="0" footer="0.1968503937007874"/>
  <pageSetup horizontalDpi="300" verticalDpi="300" orientation="landscape" paperSize="9" scale="92" r:id="rId1"/>
  <rowBreaks count="1" manualBreakCount="1">
    <brk id="35" min="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Věra Majorošová</dc:creator>
  <cp:keywords/>
  <dc:description/>
  <cp:lastModifiedBy>KULOVÁ Alena Ing.</cp:lastModifiedBy>
  <cp:lastPrinted>2018-06-26T09:50:39Z</cp:lastPrinted>
  <dcterms:created xsi:type="dcterms:W3CDTF">2004-12-14T08:08:53Z</dcterms:created>
  <dcterms:modified xsi:type="dcterms:W3CDTF">2018-06-26T09:52:10Z</dcterms:modified>
  <cp:category/>
  <cp:version/>
  <cp:contentType/>
  <cp:contentStatus/>
</cp:coreProperties>
</file>