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30" windowWidth="18735" windowHeight="1170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Pol'!$A$1:$G$100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98" i="12" l="1"/>
  <c r="F39" i="1" s="1"/>
  <c r="BA81" i="12"/>
  <c r="BA80" i="12"/>
  <c r="BA79" i="12"/>
  <c r="BA78" i="12"/>
  <c r="BA77" i="12"/>
  <c r="BA76" i="12"/>
  <c r="BA75" i="12"/>
  <c r="BA74" i="12"/>
  <c r="BA72" i="12"/>
  <c r="BA71" i="12"/>
  <c r="BA70" i="12"/>
  <c r="BA69" i="12"/>
  <c r="BA68" i="12"/>
  <c r="BA67" i="12"/>
  <c r="BA66" i="12"/>
  <c r="BA65" i="12"/>
  <c r="BA63" i="12"/>
  <c r="BA62" i="12"/>
  <c r="BA61" i="12"/>
  <c r="BA60" i="12"/>
  <c r="BA59" i="12"/>
  <c r="BA58" i="12"/>
  <c r="BA57" i="12"/>
  <c r="BA55" i="12"/>
  <c r="BA54" i="12"/>
  <c r="BA53" i="12"/>
  <c r="BA52" i="12"/>
  <c r="BA51" i="12"/>
  <c r="BA50" i="12"/>
  <c r="BA49" i="12"/>
  <c r="BA48" i="12"/>
  <c r="BA46" i="12"/>
  <c r="BA45" i="12"/>
  <c r="BA44" i="12"/>
  <c r="BA43" i="12"/>
  <c r="BA42" i="12"/>
  <c r="BA41" i="12"/>
  <c r="BA40" i="12"/>
  <c r="BA39" i="12"/>
  <c r="BA37" i="12"/>
  <c r="BA36" i="12"/>
  <c r="BA35" i="12"/>
  <c r="BA34" i="12"/>
  <c r="BA33" i="12"/>
  <c r="BA32" i="12"/>
  <c r="BA31" i="12"/>
  <c r="BA29" i="12"/>
  <c r="BA28" i="12"/>
  <c r="BA27" i="12"/>
  <c r="BA26" i="12"/>
  <c r="BA25" i="12"/>
  <c r="BA24" i="12"/>
  <c r="BA23" i="12"/>
  <c r="BA22" i="12"/>
  <c r="BA20" i="12"/>
  <c r="BA19" i="12"/>
  <c r="BA18" i="12"/>
  <c r="BA17" i="12"/>
  <c r="BA16" i="12"/>
  <c r="BA15" i="12"/>
  <c r="BA14" i="12"/>
  <c r="BA13" i="12"/>
  <c r="G9" i="12"/>
  <c r="G8" i="12" s="1"/>
  <c r="I9" i="12"/>
  <c r="K9" i="12"/>
  <c r="K8" i="12" s="1"/>
  <c r="O9" i="12"/>
  <c r="O8" i="12" s="1"/>
  <c r="Q9" i="12"/>
  <c r="Q8" i="12" s="1"/>
  <c r="U9" i="12"/>
  <c r="G10" i="12"/>
  <c r="M10" i="12" s="1"/>
  <c r="I10" i="12"/>
  <c r="K10" i="12"/>
  <c r="O10" i="12"/>
  <c r="Q10" i="12"/>
  <c r="U10" i="12"/>
  <c r="U8" i="12" s="1"/>
  <c r="G12" i="12"/>
  <c r="M12" i="12" s="1"/>
  <c r="I12" i="12"/>
  <c r="K12" i="12"/>
  <c r="O12" i="12"/>
  <c r="Q12" i="12"/>
  <c r="U12" i="12"/>
  <c r="G21" i="12"/>
  <c r="I21" i="12"/>
  <c r="K21" i="12"/>
  <c r="O21" i="12"/>
  <c r="Q21" i="12"/>
  <c r="U21" i="12"/>
  <c r="G30" i="12"/>
  <c r="M30" i="12" s="1"/>
  <c r="I30" i="12"/>
  <c r="K30" i="12"/>
  <c r="O30" i="12"/>
  <c r="Q30" i="12"/>
  <c r="U30" i="12"/>
  <c r="G38" i="12"/>
  <c r="M38" i="12" s="1"/>
  <c r="I38" i="12"/>
  <c r="K38" i="12"/>
  <c r="O38" i="12"/>
  <c r="Q38" i="12"/>
  <c r="U38" i="12"/>
  <c r="G47" i="12"/>
  <c r="I47" i="12"/>
  <c r="K47" i="12"/>
  <c r="M47" i="12"/>
  <c r="O47" i="12"/>
  <c r="Q47" i="12"/>
  <c r="U47" i="12"/>
  <c r="G56" i="12"/>
  <c r="M56" i="12" s="1"/>
  <c r="I56" i="12"/>
  <c r="K56" i="12"/>
  <c r="O56" i="12"/>
  <c r="Q56" i="12"/>
  <c r="U56" i="12"/>
  <c r="G64" i="12"/>
  <c r="M64" i="12" s="1"/>
  <c r="I64" i="12"/>
  <c r="K64" i="12"/>
  <c r="O64" i="12"/>
  <c r="Q64" i="12"/>
  <c r="U64" i="12"/>
  <c r="G73" i="12"/>
  <c r="M73" i="12" s="1"/>
  <c r="I73" i="12"/>
  <c r="K73" i="12"/>
  <c r="O73" i="12"/>
  <c r="Q73" i="12"/>
  <c r="U73" i="12"/>
  <c r="G82" i="12"/>
  <c r="M82" i="12" s="1"/>
  <c r="I82" i="12"/>
  <c r="K82" i="12"/>
  <c r="O82" i="12"/>
  <c r="Q82" i="12"/>
  <c r="U82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K90" i="12"/>
  <c r="Q90" i="12"/>
  <c r="G91" i="12"/>
  <c r="G90" i="12" s="1"/>
  <c r="I50" i="1" s="1"/>
  <c r="I91" i="12"/>
  <c r="I90" i="12" s="1"/>
  <c r="K91" i="12"/>
  <c r="O91" i="12"/>
  <c r="O90" i="12" s="1"/>
  <c r="Q91" i="12"/>
  <c r="U91" i="12"/>
  <c r="U90" i="12" s="1"/>
  <c r="G93" i="12"/>
  <c r="M93" i="12" s="1"/>
  <c r="M92" i="12" s="1"/>
  <c r="I93" i="12"/>
  <c r="I92" i="12" s="1"/>
  <c r="K93" i="12"/>
  <c r="K92" i="12" s="1"/>
  <c r="O93" i="12"/>
  <c r="O92" i="12" s="1"/>
  <c r="Q93" i="12"/>
  <c r="Q92" i="12" s="1"/>
  <c r="U93" i="12"/>
  <c r="U92" i="12" s="1"/>
  <c r="G95" i="12"/>
  <c r="G94" i="12" s="1"/>
  <c r="I52" i="1" s="1"/>
  <c r="I95" i="12"/>
  <c r="K95" i="12"/>
  <c r="K94" i="12" s="1"/>
  <c r="O95" i="12"/>
  <c r="O94" i="12" s="1"/>
  <c r="Q95" i="12"/>
  <c r="U95" i="12"/>
  <c r="G96" i="12"/>
  <c r="M96" i="12" s="1"/>
  <c r="I96" i="12"/>
  <c r="I94" i="12" s="1"/>
  <c r="K96" i="12"/>
  <c r="O96" i="12"/>
  <c r="Q96" i="12"/>
  <c r="U96" i="12"/>
  <c r="U94" i="12" s="1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H39" i="1" l="1"/>
  <c r="H40" i="1" s="1"/>
  <c r="F40" i="1"/>
  <c r="G28" i="1" s="1"/>
  <c r="G92" i="12"/>
  <c r="I51" i="1" s="1"/>
  <c r="U83" i="12"/>
  <c r="U11" i="12"/>
  <c r="O83" i="12"/>
  <c r="G11" i="12"/>
  <c r="I48" i="1" s="1"/>
  <c r="AD98" i="12"/>
  <c r="G39" i="1" s="1"/>
  <c r="G40" i="1" s="1"/>
  <c r="G25" i="1" s="1"/>
  <c r="G26" i="1" s="1"/>
  <c r="Q94" i="12"/>
  <c r="I83" i="12"/>
  <c r="I11" i="12"/>
  <c r="O11" i="12"/>
  <c r="I47" i="1"/>
  <c r="K83" i="12"/>
  <c r="Q83" i="12"/>
  <c r="M83" i="12"/>
  <c r="K11" i="12"/>
  <c r="Q11" i="12"/>
  <c r="I8" i="12"/>
  <c r="M91" i="12"/>
  <c r="M90" i="12" s="1"/>
  <c r="M21" i="12"/>
  <c r="M11" i="12" s="1"/>
  <c r="M9" i="12"/>
  <c r="M8" i="12" s="1"/>
  <c r="G83" i="12"/>
  <c r="I49" i="1" s="1"/>
  <c r="M95" i="12"/>
  <c r="M94" i="12" s="1"/>
  <c r="G23" i="1" l="1"/>
  <c r="I53" i="1"/>
  <c r="I17" i="1"/>
  <c r="I16" i="1"/>
  <c r="G98" i="12"/>
  <c r="I39" i="1"/>
  <c r="I40" i="1" s="1"/>
  <c r="J39" i="1" s="1"/>
  <c r="J40" i="1" s="1"/>
  <c r="G24" i="1"/>
  <c r="G29" i="1" s="1"/>
  <c r="I2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<sst xmlns="http://schemas.openxmlformats.org/spreadsheetml/2006/main" count="340" uniqueCount="147">
  <si>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</si>
  <si>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</si>
  <si>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</si>
  <si>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</si>
  <si>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</si>
  <si>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</si>
  <si>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</si>
  <si>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</si>
  <si>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</si>
  <si>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</si>
  <si>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</si>
  <si>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</si>
  <si>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</si>
  <si>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</si>
  <si>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</si>
  <si>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</si>
  <si>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</si>
  <si>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</si>
  <si>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</si>
  <si>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</si>
  <si>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</si>
  <si>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</si>
  <si>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</si>
  <si>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</si>
  <si>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</si>
  <si>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</si>
  <si>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</si>
  <si>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</si>
  <si>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</si>
  <si>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</si>
  <si>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</si>
  <si>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</si>
  <si>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</si>
  <si>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</si>
  <si>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</si>
  <si>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</si>
  <si>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</si>
  <si>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</si>
  <si>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</si>
  <si>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</si>
  <si>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</si>
  <si>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</si>
  <si>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</si>
  <si>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</si>
  <si>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Marcel Albrecht</t>
  </si>
  <si>
    <t>Oprava oken výměnou, Výrobní hala č.3</t>
  </si>
  <si>
    <t>Celkem za stavbu</t>
  </si>
  <si>
    <t>CZK</t>
  </si>
  <si>
    <t>Rekapitulace dílů</t>
  </si>
  <si>
    <t>Typ dílu</t>
  </si>
  <si>
    <t>3</t>
  </si>
  <si>
    <t>Svislé a kompletní konstrukce</t>
  </si>
  <si>
    <t>64</t>
  </si>
  <si>
    <t>Výplně otvorů</t>
  </si>
  <si>
    <t>96</t>
  </si>
  <si>
    <t>Bourání konstrukcí</t>
  </si>
  <si>
    <t>764</t>
  </si>
  <si>
    <t>Konstrukce klempířské</t>
  </si>
  <si>
    <t>766</t>
  </si>
  <si>
    <t>Konstrukce truhlářské</t>
  </si>
  <si>
    <t>771</t>
  </si>
  <si>
    <t xml:space="preserve">Parapety z dlaždic 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</si>
  <si>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</si>
  <si>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</si>
  <si>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</si>
  <si>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</si>
  <si>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</si>
  <si>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</si>
  <si>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</si>
  <si>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</si>
  <si>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</si>
  <si>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</si>
  <si>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</si>
  <si>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</si>
  <si>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</si>
  <si>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</si>
  <si>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</si>
  <si>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</si>
  <si>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</si>
  <si>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</si>
  <si>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</si>
  <si>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</si>
  <si>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</si>
  <si>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</si>
  <si>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</si>
  <si>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</si>
  <si>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</si>
  <si>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</si>
  <si>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</si>
  <si>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</si>
  <si>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</si>
  <si>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Betonová mazanina parapetu tl. 50mm C12/15</t>
  </si>
  <si>
    <t>m2</t>
  </si>
  <si>
    <t>POL1_0</t>
  </si>
  <si>
    <t>Zednické začištění okna včetně malby</t>
  </si>
  <si>
    <t>Pol.1 Dveře dvoukřídlé plastové, sklo CONNEX, do otvoru 1400 x 2250mm, včetně montáže</t>
  </si>
  <si>
    <t>ks</t>
  </si>
  <si>
    <t>dvoukřídlé s pevným nadsvětlíkem a bočním fixem, 1 dělící sloupek v polovině, otevíravá levá část</t>
  </si>
  <si>
    <t>POP</t>
  </si>
  <si>
    <t>Sklo :F4-16TGI-T4+AFloat-TopN+A      u=1,1</t>
  </si>
  <si>
    <t>Profil min. 5 komorový</t>
  </si>
  <si>
    <t>Hloubka rámu 80 mm</t>
  </si>
  <si>
    <t>rám 63/71 mm</t>
  </si>
  <si>
    <t>sloupek 82/71 mm</t>
  </si>
  <si>
    <t>příslušenství: samozavírač</t>
  </si>
  <si>
    <t>Pol.2 Okno plastové do otvoru 1200 x 2350mm, včetně montáže</t>
  </si>
  <si>
    <t>Ks</t>
  </si>
  <si>
    <t>okno jednokřídlé s pevným nadsvětlíkem, 1 dělící sloupek, spodní část otevíravá a sklopná</t>
  </si>
  <si>
    <t>Příslušenství: žaluzie</t>
  </si>
  <si>
    <t>Pol.3 Okno plastové do otvoru 2350 x 2350mm, včetně montáže</t>
  </si>
  <si>
    <t>křídlo 79/71 mm</t>
  </si>
  <si>
    <t>Pol.4a Okno plastové do otvoru 1150x2350mm, pravé, včetně montáže</t>
  </si>
  <si>
    <t>okno jednokřídlé s pevným nadsvětlíkem, 1 vodorovný dělící sloupek, spodní část otevíravá a sklopná</t>
  </si>
  <si>
    <t>provedení:pravé</t>
  </si>
  <si>
    <t>Pol.4b Okno plastové do otvoru 1150x2350mm levé, včetně montáže</t>
  </si>
  <si>
    <t>provedení:levé</t>
  </si>
  <si>
    <t>Pol.5 Okno plastové do otvoru 2350 x 1750 mm, včetně montáže</t>
  </si>
  <si>
    <t>dvojkřídlé, 1 dělící sloupek v polovině</t>
  </si>
  <si>
    <t>Pol.6a Okno plastové do otvoru 1150 x 1750 mm, levé, včetně montáže</t>
  </si>
  <si>
    <t>jednokřídlé otevíravé a sklopné, levé</t>
  </si>
  <si>
    <t>provedené: levé</t>
  </si>
  <si>
    <t>Pol.6b Okno plastové do otvoru 1150 x 1750 mm, pravé, včetně montáže</t>
  </si>
  <si>
    <t>jednokřídlé otevíravé a sklopné, pravé</t>
  </si>
  <si>
    <t>Dodávka a montáž vnitřní horizontální žaluzie, rozměr 2350 x 1750mm materiál hliník, nutno zaměři</t>
  </si>
  <si>
    <t>Demontáž stávajích dřevěných dveří 1200 x 2350mm,, včetně parapetu</t>
  </si>
  <si>
    <t>Demontáž stávajích ocelových oken 2350 x 2350 mm,, včetně parapetu</t>
  </si>
  <si>
    <t>Demontáž stávajích ocelových oken, 1150 x2350 mm, včetně parapetu</t>
  </si>
  <si>
    <t>Demontáž stávajích ocelových oken, 2350 x 1750 mm, včetně parapetu</t>
  </si>
  <si>
    <t>Demontáž stávajích ocelových oken, 1150 x 1750 mm včetně parapetu</t>
  </si>
  <si>
    <t>Likvidace, odvoz, skládkovné, vybouraných hmot</t>
  </si>
  <si>
    <t>kpl</t>
  </si>
  <si>
    <t>Dodávka a montáž pozinkového přechodového plechu , rš 100</t>
  </si>
  <si>
    <t>mb</t>
  </si>
  <si>
    <t>Deska parapetní plastová včetně koncovek,  š. 250mm, dodávka a montáž</t>
  </si>
  <si>
    <t>m</t>
  </si>
  <si>
    <t>POL2_0</t>
  </si>
  <si>
    <t>Dlažba z dlaždic keramických 30 x 30 cm, do tmele, dlažba ve specifikaci</t>
  </si>
  <si>
    <t>Keramická dlažba Taurus šedý 30x30 cm</t>
  </si>
  <si>
    <t>POL3_0</t>
  </si>
  <si>
    <t>dvojkřídlé s děleným nadsvětlíkem, nadsvětlík fixní, spodní křídla otevíravá a sklopná</t>
  </si>
  <si>
    <t/>
  </si>
  <si>
    <t>SUM</t>
  </si>
  <si>
    <t>POPUZIV</t>
  </si>
  <si>
    <t>END</t>
  </si>
  <si>
    <t>příloha č.2 Výkaz výměr</t>
  </si>
  <si>
    <t>Rýnovice-Oprava-výměna oken objektu Výrobní hala III</t>
  </si>
  <si>
    <t>Před zahájením výroby je nutné ověřit rozměry zaměřením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</si>
</sst>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0" fillId="3" borderId="39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</xdr:colOff>
      <xdr:row>11</xdr:row>
      <xdr:rowOff>276225</xdr:rowOff>
    </xdr:from>
    <xdr:to>
      <xdr:col>1</xdr:col>
      <xdr:colOff>918080</xdr:colOff>
      <xdr:row>19</xdr:row>
      <xdr:rowOff>153158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" y="2085975"/>
          <a:ext cx="864105" cy="129615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</xdr:row>
      <xdr:rowOff>38099</xdr:rowOff>
    </xdr:from>
    <xdr:to>
      <xdr:col>1</xdr:col>
      <xdr:colOff>872306</xdr:colOff>
      <xdr:row>28</xdr:row>
      <xdr:rowOff>134103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714749"/>
          <a:ext cx="719906" cy="122947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76202</xdr:colOff>
      <xdr:row>31</xdr:row>
      <xdr:rowOff>9525</xdr:rowOff>
    </xdr:from>
    <xdr:to>
      <xdr:col>2</xdr:col>
      <xdr:colOff>3839</xdr:colOff>
      <xdr:row>36</xdr:row>
      <xdr:rowOff>115110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2" y="5429250"/>
          <a:ext cx="889662" cy="91521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38</xdr:row>
      <xdr:rowOff>28575</xdr:rowOff>
    </xdr:from>
    <xdr:to>
      <xdr:col>1</xdr:col>
      <xdr:colOff>885825</xdr:colOff>
      <xdr:row>46</xdr:row>
      <xdr:rowOff>50641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6705600"/>
          <a:ext cx="742950" cy="131746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60154</xdr:rowOff>
    </xdr:from>
    <xdr:to>
      <xdr:col>1</xdr:col>
      <xdr:colOff>895350</xdr:colOff>
      <xdr:row>55</xdr:row>
      <xdr:rowOff>10281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8318329"/>
          <a:ext cx="704850" cy="124552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57</xdr:row>
      <xdr:rowOff>6049</xdr:rowOff>
    </xdr:from>
    <xdr:to>
      <xdr:col>1</xdr:col>
      <xdr:colOff>895351</xdr:colOff>
      <xdr:row>61</xdr:row>
      <xdr:rowOff>19670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0007299"/>
          <a:ext cx="800100" cy="66132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64</xdr:row>
      <xdr:rowOff>24963</xdr:rowOff>
    </xdr:from>
    <xdr:to>
      <xdr:col>1</xdr:col>
      <xdr:colOff>914400</xdr:colOff>
      <xdr:row>71</xdr:row>
      <xdr:rowOff>95829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1283513"/>
          <a:ext cx="828675" cy="120434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73</xdr:row>
      <xdr:rowOff>76238</xdr:rowOff>
    </xdr:from>
    <xdr:to>
      <xdr:col>1</xdr:col>
      <xdr:colOff>904875</xdr:colOff>
      <xdr:row>81</xdr:row>
      <xdr:rowOff>19636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12915938"/>
          <a:ext cx="828674" cy="1238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13" sqref="E13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4" t="s">
        <v>39</v>
      </c>
      <c r="B2" s="204"/>
      <c r="C2" s="204"/>
      <c r="D2" s="204"/>
      <c r="E2" s="204"/>
      <c r="F2" s="204"/>
      <c r="G2" s="20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G5" sqref="G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144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76" t="s">
        <v>145</v>
      </c>
      <c r="E2" s="276"/>
      <c r="F2" s="276"/>
      <c r="G2" s="276"/>
      <c r="H2" s="276"/>
      <c r="I2" s="276"/>
      <c r="J2" s="277"/>
      <c r="O2" s="2"/>
    </row>
    <row r="3" spans="1:15" ht="23.25" hidden="1" customHeight="1" x14ac:dyDescent="0.2">
      <c r="A3" s="4"/>
      <c r="B3" s="83" t="s">
        <v>42</v>
      </c>
      <c r="C3" s="82"/>
      <c r="D3" s="84"/>
      <c r="E3" s="84"/>
      <c r="F3" s="85"/>
      <c r="G3" s="85"/>
      <c r="H3" s="82"/>
      <c r="I3" s="86"/>
      <c r="J3" s="87"/>
    </row>
    <row r="4" spans="1:15" ht="23.25" hidden="1" customHeight="1" x14ac:dyDescent="0.2">
      <c r="A4" s="4"/>
      <c r="B4" s="88" t="s">
        <v>43</v>
      </c>
      <c r="C4" s="89"/>
      <c r="D4" s="90"/>
      <c r="E4" s="90"/>
      <c r="F4" s="91"/>
      <c r="G4" s="92"/>
      <c r="H4" s="91"/>
      <c r="I4" s="92"/>
      <c r="J4" s="93"/>
    </row>
    <row r="5" spans="1:15" ht="24" customHeight="1" x14ac:dyDescent="0.2">
      <c r="A5" s="4"/>
      <c r="B5" s="47" t="s">
        <v>21</v>
      </c>
      <c r="C5" s="5"/>
      <c r="D5" s="94"/>
      <c r="E5" s="26"/>
      <c r="F5" s="26"/>
      <c r="G5" s="26"/>
      <c r="H5" s="28" t="s">
        <v>33</v>
      </c>
      <c r="I5" s="94"/>
      <c r="J5" s="11"/>
    </row>
    <row r="6" spans="1:15" ht="15.75" customHeight="1" x14ac:dyDescent="0.2">
      <c r="A6" s="4"/>
      <c r="B6" s="41"/>
      <c r="C6" s="26"/>
      <c r="D6" s="94"/>
      <c r="E6" s="26"/>
      <c r="F6" s="26"/>
      <c r="G6" s="26"/>
      <c r="H6" s="28" t="s">
        <v>34</v>
      </c>
      <c r="I6" s="94"/>
      <c r="J6" s="11"/>
    </row>
    <row r="7" spans="1:15" ht="15.75" customHeight="1" x14ac:dyDescent="0.2">
      <c r="A7" s="4"/>
      <c r="B7" s="42"/>
      <c r="C7" s="95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1"/>
      <c r="E11" s="241"/>
      <c r="F11" s="241"/>
      <c r="G11" s="241"/>
      <c r="H11" s="28" t="s">
        <v>33</v>
      </c>
      <c r="I11" s="97"/>
      <c r="J11" s="11"/>
    </row>
    <row r="12" spans="1:15" ht="15.75" customHeight="1" x14ac:dyDescent="0.2">
      <c r="A12" s="4"/>
      <c r="B12" s="41"/>
      <c r="C12" s="26"/>
      <c r="D12" s="244"/>
      <c r="E12" s="244"/>
      <c r="F12" s="244"/>
      <c r="G12" s="244"/>
      <c r="H12" s="28" t="s">
        <v>34</v>
      </c>
      <c r="I12" s="97"/>
      <c r="J12" s="11"/>
    </row>
    <row r="13" spans="1:15" ht="15.75" customHeight="1" x14ac:dyDescent="0.2">
      <c r="A13" s="4"/>
      <c r="B13" s="42"/>
      <c r="C13" s="96"/>
      <c r="D13" s="245"/>
      <c r="E13" s="245"/>
      <c r="F13" s="245"/>
      <c r="G13" s="24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44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0"/>
      <c r="F15" s="240"/>
      <c r="G15" s="242"/>
      <c r="H15" s="242"/>
      <c r="I15" s="242" t="s">
        <v>28</v>
      </c>
      <c r="J15" s="243"/>
    </row>
    <row r="16" spans="1:15" ht="23.25" customHeight="1" x14ac:dyDescent="0.2">
      <c r="A16" s="144" t="s">
        <v>23</v>
      </c>
      <c r="B16" s="145" t="s">
        <v>23</v>
      </c>
      <c r="C16" s="58"/>
      <c r="D16" s="59"/>
      <c r="E16" s="221"/>
      <c r="F16" s="222"/>
      <c r="G16" s="221"/>
      <c r="H16" s="222"/>
      <c r="I16" s="221">
        <f>SUMIF(F47:F52,A16,I47:I52)+SUMIF(F47:F52,"PSU",I47:I52)</f>
        <v>0</v>
      </c>
      <c r="J16" s="223"/>
    </row>
    <row r="17" spans="1:10" ht="23.25" customHeight="1" x14ac:dyDescent="0.2">
      <c r="A17" s="144" t="s">
        <v>24</v>
      </c>
      <c r="B17" s="145" t="s">
        <v>24</v>
      </c>
      <c r="C17" s="58"/>
      <c r="D17" s="59"/>
      <c r="E17" s="221"/>
      <c r="F17" s="222"/>
      <c r="G17" s="221"/>
      <c r="H17" s="222"/>
      <c r="I17" s="221">
        <f>SUMIF(F47:F52,A17,I47:I52)</f>
        <v>0</v>
      </c>
      <c r="J17" s="223"/>
    </row>
    <row r="18" spans="1:10" ht="23.25" customHeight="1" x14ac:dyDescent="0.2">
      <c r="A18" s="144" t="s">
        <v>25</v>
      </c>
      <c r="B18" s="145" t="s">
        <v>25</v>
      </c>
      <c r="C18" s="58"/>
      <c r="D18" s="59"/>
      <c r="E18" s="221"/>
      <c r="F18" s="222"/>
      <c r="G18" s="221"/>
      <c r="H18" s="222"/>
      <c r="I18" s="221">
        <f>SUMIF(F47:F52,A18,I47:I52)</f>
        <v>0</v>
      </c>
      <c r="J18" s="223"/>
    </row>
    <row r="19" spans="1:10" ht="23.25" customHeight="1" x14ac:dyDescent="0.2">
      <c r="A19" s="144" t="s">
        <v>62</v>
      </c>
      <c r="B19" s="145" t="s">
        <v>26</v>
      </c>
      <c r="C19" s="58"/>
      <c r="D19" s="59"/>
      <c r="E19" s="221"/>
      <c r="F19" s="222"/>
      <c r="G19" s="221"/>
      <c r="H19" s="222"/>
      <c r="I19" s="221">
        <f>SUMIF(F47:F52,A19,I47:I52)</f>
        <v>0</v>
      </c>
      <c r="J19" s="223"/>
    </row>
    <row r="20" spans="1:10" ht="23.25" customHeight="1" x14ac:dyDescent="0.2">
      <c r="A20" s="144" t="s">
        <v>63</v>
      </c>
      <c r="B20" s="145" t="s">
        <v>27</v>
      </c>
      <c r="C20" s="58"/>
      <c r="D20" s="59"/>
      <c r="E20" s="221"/>
      <c r="F20" s="222"/>
      <c r="G20" s="221"/>
      <c r="H20" s="222"/>
      <c r="I20" s="221">
        <f>SUMIF(F47:F52,A20,I47:I52)</f>
        <v>0</v>
      </c>
      <c r="J20" s="223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6" t="s">
        <v>22</v>
      </c>
      <c r="C28" s="117"/>
      <c r="D28" s="117"/>
      <c r="E28" s="118"/>
      <c r="F28" s="119"/>
      <c r="G28" s="239">
        <f>ZakladDPHSniVypocet+ZakladDPHZaklVypocet</f>
        <v>0</v>
      </c>
      <c r="H28" s="239"/>
      <c r="I28" s="239"/>
      <c r="J28" s="120" t="str">
        <f t="shared" si="0"/>
        <v>CZK</v>
      </c>
    </row>
    <row r="29" spans="1:10" ht="27.75" customHeight="1" thickBot="1" x14ac:dyDescent="0.25">
      <c r="A29" s="4"/>
      <c r="B29" s="116" t="s">
        <v>35</v>
      </c>
      <c r="C29" s="121"/>
      <c r="D29" s="121"/>
      <c r="E29" s="121"/>
      <c r="F29" s="121"/>
      <c r="G29" s="237">
        <f>ZakladDPHSni+DPHSni+ZakladDPHZakl+DPHZakl+Zaokrouhleni</f>
        <v>0</v>
      </c>
      <c r="H29" s="237"/>
      <c r="I29" s="237"/>
      <c r="J29" s="122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43278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8"/>
      <c r="G37" s="108"/>
      <c r="H37" s="108"/>
      <c r="I37" s="108"/>
      <c r="J37" s="3"/>
    </row>
    <row r="38" spans="1:10" ht="25.5" hidden="1" customHeight="1" x14ac:dyDescent="0.2">
      <c r="A38" s="100" t="s">
        <v>37</v>
      </c>
      <c r="B38" s="102" t="s">
        <v>16</v>
      </c>
      <c r="C38" s="103" t="s">
        <v>5</v>
      </c>
      <c r="D38" s="104"/>
      <c r="E38" s="104"/>
      <c r="F38" s="109" t="str">
        <f>B23</f>
        <v>Základ pro sníženou DPH</v>
      </c>
      <c r="G38" s="109" t="str">
        <f>B25</f>
        <v>Základ pro základní DPH</v>
      </c>
      <c r="H38" s="110" t="s">
        <v>17</v>
      </c>
      <c r="I38" s="110" t="s">
        <v>1</v>
      </c>
      <c r="J38" s="105" t="s">
        <v>0</v>
      </c>
    </row>
    <row r="39" spans="1:10" ht="25.5" hidden="1" customHeight="1" x14ac:dyDescent="0.2">
      <c r="A39" s="100">
        <v>1</v>
      </c>
      <c r="B39" s="106"/>
      <c r="C39" s="212"/>
      <c r="D39" s="213"/>
      <c r="E39" s="213"/>
      <c r="F39" s="111">
        <f>' Pol'!AC98</f>
        <v>0</v>
      </c>
      <c r="G39" s="112">
        <f>' Pol'!AD98</f>
        <v>0</v>
      </c>
      <c r="H39" s="113">
        <f>(F39*SazbaDPH1/100)+(G39*SazbaDPH2/100)</f>
        <v>0</v>
      </c>
      <c r="I39" s="113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100"/>
      <c r="B40" s="214" t="s">
        <v>46</v>
      </c>
      <c r="C40" s="215"/>
      <c r="D40" s="215"/>
      <c r="E40" s="216"/>
      <c r="F40" s="114">
        <f>SUMIF(A39:A39,"=1",F39:F39)</f>
        <v>0</v>
      </c>
      <c r="G40" s="115">
        <f>SUMIF(A39:A39,"=1",G39:G39)</f>
        <v>0</v>
      </c>
      <c r="H40" s="115">
        <f>SUMIF(A39:A39,"=1",H39:H39)</f>
        <v>0</v>
      </c>
      <c r="I40" s="115">
        <f>SUMIF(A39:A39,"=1",I39:I39)</f>
        <v>0</v>
      </c>
      <c r="J40" s="101">
        <f>SUMIF(A39:A39,"=1",J39:J39)</f>
        <v>0</v>
      </c>
    </row>
    <row r="44" spans="1:10" ht="15.75" x14ac:dyDescent="0.25">
      <c r="B44" s="123" t="s">
        <v>48</v>
      </c>
    </row>
    <row r="46" spans="1:10" ht="25.5" customHeight="1" x14ac:dyDescent="0.2">
      <c r="A46" s="124"/>
      <c r="B46" s="128" t="s">
        <v>16</v>
      </c>
      <c r="C46" s="128" t="s">
        <v>5</v>
      </c>
      <c r="D46" s="129"/>
      <c r="E46" s="129"/>
      <c r="F46" s="132" t="s">
        <v>49</v>
      </c>
      <c r="G46" s="132"/>
      <c r="H46" s="132"/>
      <c r="I46" s="217" t="s">
        <v>28</v>
      </c>
      <c r="J46" s="217"/>
    </row>
    <row r="47" spans="1:10" ht="25.5" customHeight="1" x14ac:dyDescent="0.2">
      <c r="A47" s="125"/>
      <c r="B47" s="133" t="s">
        <v>50</v>
      </c>
      <c r="C47" s="219" t="s">
        <v>51</v>
      </c>
      <c r="D47" s="220"/>
      <c r="E47" s="220"/>
      <c r="F47" s="135" t="s">
        <v>23</v>
      </c>
      <c r="G47" s="136"/>
      <c r="H47" s="136"/>
      <c r="I47" s="218">
        <f>' Pol'!G8</f>
        <v>0</v>
      </c>
      <c r="J47" s="218"/>
    </row>
    <row r="48" spans="1:10" ht="25.5" customHeight="1" x14ac:dyDescent="0.2">
      <c r="A48" s="125"/>
      <c r="B48" s="127" t="s">
        <v>52</v>
      </c>
      <c r="C48" s="210" t="s">
        <v>53</v>
      </c>
      <c r="D48" s="211"/>
      <c r="E48" s="211"/>
      <c r="F48" s="137" t="s">
        <v>23</v>
      </c>
      <c r="G48" s="138"/>
      <c r="H48" s="138"/>
      <c r="I48" s="209">
        <f>' Pol'!G11</f>
        <v>0</v>
      </c>
      <c r="J48" s="209"/>
    </row>
    <row r="49" spans="1:10" ht="25.5" customHeight="1" x14ac:dyDescent="0.2">
      <c r="A49" s="125"/>
      <c r="B49" s="127" t="s">
        <v>54</v>
      </c>
      <c r="C49" s="210" t="s">
        <v>55</v>
      </c>
      <c r="D49" s="211"/>
      <c r="E49" s="211"/>
      <c r="F49" s="137" t="s">
        <v>23</v>
      </c>
      <c r="G49" s="138"/>
      <c r="H49" s="138"/>
      <c r="I49" s="209">
        <f>' Pol'!G83</f>
        <v>0</v>
      </c>
      <c r="J49" s="209"/>
    </row>
    <row r="50" spans="1:10" ht="25.5" customHeight="1" x14ac:dyDescent="0.2">
      <c r="A50" s="125"/>
      <c r="B50" s="127" t="s">
        <v>56</v>
      </c>
      <c r="C50" s="210" t="s">
        <v>57</v>
      </c>
      <c r="D50" s="211"/>
      <c r="E50" s="211"/>
      <c r="F50" s="137" t="s">
        <v>24</v>
      </c>
      <c r="G50" s="138"/>
      <c r="H50" s="138"/>
      <c r="I50" s="209">
        <f>' Pol'!G90</f>
        <v>0</v>
      </c>
      <c r="J50" s="209"/>
    </row>
    <row r="51" spans="1:10" ht="25.5" customHeight="1" x14ac:dyDescent="0.2">
      <c r="A51" s="125"/>
      <c r="B51" s="127" t="s">
        <v>58</v>
      </c>
      <c r="C51" s="210" t="s">
        <v>59</v>
      </c>
      <c r="D51" s="211"/>
      <c r="E51" s="211"/>
      <c r="F51" s="137" t="s">
        <v>24</v>
      </c>
      <c r="G51" s="138"/>
      <c r="H51" s="138"/>
      <c r="I51" s="209">
        <f>' Pol'!G92</f>
        <v>0</v>
      </c>
      <c r="J51" s="209"/>
    </row>
    <row r="52" spans="1:10" ht="25.5" customHeight="1" x14ac:dyDescent="0.2">
      <c r="A52" s="125"/>
      <c r="B52" s="134" t="s">
        <v>60</v>
      </c>
      <c r="C52" s="206" t="s">
        <v>61</v>
      </c>
      <c r="D52" s="207"/>
      <c r="E52" s="207"/>
      <c r="F52" s="139" t="s">
        <v>24</v>
      </c>
      <c r="G52" s="140"/>
      <c r="H52" s="140"/>
      <c r="I52" s="205">
        <f>' Pol'!G94</f>
        <v>0</v>
      </c>
      <c r="J52" s="205"/>
    </row>
    <row r="53" spans="1:10" ht="25.5" customHeight="1" x14ac:dyDescent="0.2">
      <c r="A53" s="126"/>
      <c r="B53" s="130" t="s">
        <v>1</v>
      </c>
      <c r="C53" s="130"/>
      <c r="D53" s="131"/>
      <c r="E53" s="131"/>
      <c r="F53" s="141"/>
      <c r="G53" s="142"/>
      <c r="H53" s="142"/>
      <c r="I53" s="208">
        <f>SUM(I47:I52)</f>
        <v>0</v>
      </c>
      <c r="J53" s="208"/>
    </row>
    <row r="54" spans="1:10" x14ac:dyDescent="0.2">
      <c r="F54" s="143"/>
      <c r="G54" s="99"/>
      <c r="H54" s="143"/>
      <c r="I54" s="99"/>
      <c r="J54" s="99"/>
    </row>
    <row r="55" spans="1:10" x14ac:dyDescent="0.2">
      <c r="F55" s="143"/>
      <c r="G55" s="99"/>
      <c r="H55" s="143"/>
      <c r="I55" s="99"/>
      <c r="J55" s="99"/>
    </row>
    <row r="56" spans="1:10" x14ac:dyDescent="0.2">
      <c r="F56" s="143"/>
      <c r="G56" s="99"/>
      <c r="H56" s="143"/>
      <c r="I56" s="99"/>
      <c r="J56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D2:J2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9" t="s">
        <v>41</v>
      </c>
      <c r="B2" s="78"/>
      <c r="C2" s="248"/>
      <c r="D2" s="248"/>
      <c r="E2" s="248"/>
      <c r="F2" s="248"/>
      <c r="G2" s="249"/>
    </row>
    <row r="3" spans="1:7" ht="24.95" hidden="1" customHeight="1" x14ac:dyDescent="0.2">
      <c r="A3" s="79" t="s">
        <v>7</v>
      </c>
      <c r="B3" s="78"/>
      <c r="C3" s="248"/>
      <c r="D3" s="248"/>
      <c r="E3" s="248"/>
      <c r="F3" s="248"/>
      <c r="G3" s="249"/>
    </row>
    <row r="4" spans="1:7" ht="24.95" hidden="1" customHeight="1" x14ac:dyDescent="0.2">
      <c r="A4" s="79" t="s">
        <v>8</v>
      </c>
      <c r="B4" s="78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view="pageBreakPreview" topLeftCell="A60" zoomScale="70" zoomScaleNormal="100" zoomScaleSheetLayoutView="70" workbookViewId="0">
      <selection activeCell="C36" sqref="C36:G36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AE1" t="s">
        <v>65</v>
      </c>
    </row>
    <row r="2" spans="1:60" ht="24.95" customHeight="1" x14ac:dyDescent="0.2">
      <c r="A2" s="149" t="s">
        <v>64</v>
      </c>
      <c r="B2" s="147"/>
      <c r="C2" s="270" t="s">
        <v>45</v>
      </c>
      <c r="D2" s="271"/>
      <c r="E2" s="271"/>
      <c r="F2" s="271"/>
      <c r="G2" s="272"/>
      <c r="AE2" t="s">
        <v>66</v>
      </c>
    </row>
    <row r="3" spans="1:60" ht="24.95" hidden="1" customHeight="1" x14ac:dyDescent="0.2">
      <c r="A3" s="150" t="s">
        <v>7</v>
      </c>
      <c r="B3" s="148"/>
      <c r="C3" s="273"/>
      <c r="D3" s="273"/>
      <c r="E3" s="273"/>
      <c r="F3" s="273"/>
      <c r="G3" s="274"/>
      <c r="AE3" t="s">
        <v>67</v>
      </c>
    </row>
    <row r="4" spans="1:60" ht="24.95" hidden="1" customHeight="1" x14ac:dyDescent="0.2">
      <c r="A4" s="150" t="s">
        <v>8</v>
      </c>
      <c r="B4" s="148"/>
      <c r="C4" s="275"/>
      <c r="D4" s="273"/>
      <c r="E4" s="273"/>
      <c r="F4" s="273"/>
      <c r="G4" s="274"/>
      <c r="AE4" t="s">
        <v>68</v>
      </c>
    </row>
    <row r="5" spans="1:60" hidden="1" x14ac:dyDescent="0.2">
      <c r="A5" s="151" t="s">
        <v>69</v>
      </c>
      <c r="B5" s="152"/>
      <c r="C5" s="153"/>
      <c r="D5" s="154"/>
      <c r="E5" s="155"/>
      <c r="F5" s="155"/>
      <c r="G5" s="156"/>
      <c r="AE5" t="s">
        <v>70</v>
      </c>
    </row>
    <row r="6" spans="1:60" x14ac:dyDescent="0.2">
      <c r="D6" s="146"/>
    </row>
    <row r="7" spans="1:60" ht="38.25" x14ac:dyDescent="0.2">
      <c r="A7" s="162" t="s">
        <v>71</v>
      </c>
      <c r="B7" s="163" t="s">
        <v>72</v>
      </c>
      <c r="C7" s="163" t="s">
        <v>73</v>
      </c>
      <c r="D7" s="177" t="s">
        <v>74</v>
      </c>
      <c r="E7" s="162" t="s">
        <v>75</v>
      </c>
      <c r="F7" s="157" t="s">
        <v>76</v>
      </c>
      <c r="G7" s="178" t="s">
        <v>28</v>
      </c>
      <c r="H7" s="179" t="s">
        <v>29</v>
      </c>
      <c r="I7" s="179" t="s">
        <v>77</v>
      </c>
      <c r="J7" s="179" t="s">
        <v>30</v>
      </c>
      <c r="K7" s="179" t="s">
        <v>78</v>
      </c>
      <c r="L7" s="179" t="s">
        <v>79</v>
      </c>
      <c r="M7" s="179" t="s">
        <v>80</v>
      </c>
      <c r="N7" s="179" t="s">
        <v>81</v>
      </c>
      <c r="O7" s="179" t="s">
        <v>82</v>
      </c>
      <c r="P7" s="179" t="s">
        <v>83</v>
      </c>
      <c r="Q7" s="179" t="s">
        <v>84</v>
      </c>
      <c r="R7" s="179" t="s">
        <v>85</v>
      </c>
      <c r="S7" s="179" t="s">
        <v>86</v>
      </c>
      <c r="T7" s="179" t="s">
        <v>87</v>
      </c>
      <c r="U7" s="164" t="s">
        <v>88</v>
      </c>
    </row>
    <row r="8" spans="1:60" x14ac:dyDescent="0.2">
      <c r="A8" s="180" t="s">
        <v>89</v>
      </c>
      <c r="B8" s="181" t="s">
        <v>50</v>
      </c>
      <c r="C8" s="182" t="s">
        <v>51</v>
      </c>
      <c r="D8" s="183"/>
      <c r="E8" s="184"/>
      <c r="F8" s="171"/>
      <c r="G8" s="171">
        <f>SUMIF(AE9:AE10,"&lt;&gt;NOR",G9:G10)</f>
        <v>0</v>
      </c>
      <c r="H8" s="171"/>
      <c r="I8" s="171">
        <f>SUM(I9:I10)</f>
        <v>0</v>
      </c>
      <c r="J8" s="171"/>
      <c r="K8" s="171">
        <f>SUM(K9:K10)</f>
        <v>0</v>
      </c>
      <c r="L8" s="171"/>
      <c r="M8" s="171">
        <f>SUM(M9:M10)</f>
        <v>0</v>
      </c>
      <c r="N8" s="171"/>
      <c r="O8" s="171">
        <f>SUM(O9:O10)</f>
        <v>43.32</v>
      </c>
      <c r="P8" s="171"/>
      <c r="Q8" s="171">
        <f>SUM(Q9:Q10)</f>
        <v>0</v>
      </c>
      <c r="R8" s="171"/>
      <c r="S8" s="171"/>
      <c r="T8" s="185"/>
      <c r="U8" s="171">
        <f>SUM(U9:U10)</f>
        <v>20.5</v>
      </c>
      <c r="AE8" t="s">
        <v>90</v>
      </c>
    </row>
    <row r="9" spans="1:60" outlineLevel="1" x14ac:dyDescent="0.2">
      <c r="A9" s="159">
        <v>1</v>
      </c>
      <c r="B9" s="165"/>
      <c r="C9" s="198" t="s">
        <v>91</v>
      </c>
      <c r="D9" s="167" t="s">
        <v>92</v>
      </c>
      <c r="E9" s="169">
        <v>17.13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2.5287099999999998</v>
      </c>
      <c r="O9" s="173">
        <f>ROUND(E9*N9,2)</f>
        <v>43.32</v>
      </c>
      <c r="P9" s="173">
        <v>0</v>
      </c>
      <c r="Q9" s="173">
        <f>ROUND(E9*P9,2)</f>
        <v>0</v>
      </c>
      <c r="R9" s="173"/>
      <c r="S9" s="173"/>
      <c r="T9" s="174">
        <v>1.1970000000000001</v>
      </c>
      <c r="U9" s="173">
        <f>ROUND(E9*T9,2)</f>
        <v>20.5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93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/>
      <c r="C10" s="198" t="s">
        <v>94</v>
      </c>
      <c r="D10" s="167" t="s">
        <v>92</v>
      </c>
      <c r="E10" s="169">
        <v>48.29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3"/>
      <c r="S10" s="173"/>
      <c r="T10" s="174">
        <v>0</v>
      </c>
      <c r="U10" s="173">
        <f>ROUND(E10*T10,2)</f>
        <v>0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93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x14ac:dyDescent="0.2">
      <c r="A11" s="160" t="s">
        <v>89</v>
      </c>
      <c r="B11" s="166" t="s">
        <v>52</v>
      </c>
      <c r="C11" s="199" t="s">
        <v>53</v>
      </c>
      <c r="D11" s="168"/>
      <c r="E11" s="170"/>
      <c r="F11" s="175"/>
      <c r="G11" s="175">
        <f>SUMIF(AE12:AE82,"&lt;&gt;NOR",G12:G82)</f>
        <v>0</v>
      </c>
      <c r="H11" s="175"/>
      <c r="I11" s="175">
        <f>SUM(I12:I82)</f>
        <v>0</v>
      </c>
      <c r="J11" s="175"/>
      <c r="K11" s="175">
        <f>SUM(K12:K82)</f>
        <v>0</v>
      </c>
      <c r="L11" s="175"/>
      <c r="M11" s="175">
        <f>SUM(M12:M82)</f>
        <v>0</v>
      </c>
      <c r="N11" s="175"/>
      <c r="O11" s="175">
        <f>SUM(O12:O82)</f>
        <v>0</v>
      </c>
      <c r="P11" s="175"/>
      <c r="Q11" s="175">
        <f>SUM(Q12:Q82)</f>
        <v>0</v>
      </c>
      <c r="R11" s="175"/>
      <c r="S11" s="175"/>
      <c r="T11" s="176"/>
      <c r="U11" s="175">
        <f>SUM(U12:U82)</f>
        <v>0</v>
      </c>
      <c r="AE11" t="s">
        <v>90</v>
      </c>
    </row>
    <row r="12" spans="1:60" ht="22.5" outlineLevel="1" x14ac:dyDescent="0.2">
      <c r="A12" s="159">
        <v>3</v>
      </c>
      <c r="B12" s="165"/>
      <c r="C12" s="198" t="s">
        <v>95</v>
      </c>
      <c r="D12" s="167" t="s">
        <v>96</v>
      </c>
      <c r="E12" s="169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/>
      <c r="T12" s="174">
        <v>0</v>
      </c>
      <c r="U12" s="173">
        <f>ROUND(E12*T12,2)</f>
        <v>0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93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/>
      <c r="B13" s="165"/>
      <c r="C13" s="264" t="s">
        <v>97</v>
      </c>
      <c r="D13" s="265"/>
      <c r="E13" s="266"/>
      <c r="F13" s="267"/>
      <c r="G13" s="268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4"/>
      <c r="U13" s="173"/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98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61" t="str">
        <f t="shared" ref="BA13:BA20" si="0">C13</f>
        <v>dvoukřídlé s pevným nadsvětlíkem a bočním fixem, 1 dělící sloupek v polovině, otevíravá levá část</v>
      </c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/>
      <c r="B14" s="165"/>
      <c r="C14" s="264" t="s">
        <v>99</v>
      </c>
      <c r="D14" s="265"/>
      <c r="E14" s="266"/>
      <c r="F14" s="267"/>
      <c r="G14" s="268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4"/>
      <c r="U14" s="173"/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98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61" t="str">
        <f t="shared" si="0"/>
        <v>Sklo :F4-16TGI-T4+AFloat-TopN+A      u=1,1</v>
      </c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/>
      <c r="B15" s="165"/>
      <c r="C15" s="264" t="s">
        <v>100</v>
      </c>
      <c r="D15" s="265"/>
      <c r="E15" s="266"/>
      <c r="F15" s="267"/>
      <c r="G15" s="268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4"/>
      <c r="U15" s="173"/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98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61" t="str">
        <f t="shared" si="0"/>
        <v>Profil min. 5 komorový</v>
      </c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/>
      <c r="B16" s="165"/>
      <c r="C16" s="264" t="s">
        <v>101</v>
      </c>
      <c r="D16" s="265"/>
      <c r="E16" s="266"/>
      <c r="F16" s="267"/>
      <c r="G16" s="268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4"/>
      <c r="U16" s="173"/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98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61" t="str">
        <f t="shared" si="0"/>
        <v>Hloubka rámu 80 mm</v>
      </c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/>
      <c r="B17" s="165"/>
      <c r="C17" s="264" t="s">
        <v>102</v>
      </c>
      <c r="D17" s="265"/>
      <c r="E17" s="266"/>
      <c r="F17" s="267"/>
      <c r="G17" s="268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4"/>
      <c r="U17" s="173"/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98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61" t="str">
        <f t="shared" si="0"/>
        <v>rám 63/71 mm</v>
      </c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/>
      <c r="B18" s="165"/>
      <c r="C18" s="264" t="s">
        <v>103</v>
      </c>
      <c r="D18" s="265"/>
      <c r="E18" s="266"/>
      <c r="F18" s="267"/>
      <c r="G18" s="268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4"/>
      <c r="U18" s="173"/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98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61" t="str">
        <f t="shared" si="0"/>
        <v>sloupek 82/71 mm</v>
      </c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59"/>
      <c r="B19" s="165"/>
      <c r="C19" s="264" t="s">
        <v>110</v>
      </c>
      <c r="D19" s="265"/>
      <c r="E19" s="266"/>
      <c r="F19" s="267"/>
      <c r="G19" s="268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4"/>
      <c r="U19" s="173"/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98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61" t="str">
        <f t="shared" si="0"/>
        <v>křídlo 79/71 mm</v>
      </c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/>
      <c r="B20" s="165"/>
      <c r="C20" s="264" t="s">
        <v>104</v>
      </c>
      <c r="D20" s="265"/>
      <c r="E20" s="266"/>
      <c r="F20" s="267"/>
      <c r="G20" s="268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4"/>
      <c r="U20" s="173"/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98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61" t="str">
        <f t="shared" si="0"/>
        <v>příslušenství: samozavírač</v>
      </c>
      <c r="BB20" s="158"/>
      <c r="BC20" s="158"/>
      <c r="BD20" s="158"/>
      <c r="BE20" s="158"/>
      <c r="BF20" s="158"/>
      <c r="BG20" s="158"/>
      <c r="BH20" s="158"/>
    </row>
    <row r="21" spans="1:60" ht="22.5" outlineLevel="1" x14ac:dyDescent="0.2">
      <c r="A21" s="159">
        <v>4</v>
      </c>
      <c r="B21" s="165"/>
      <c r="C21" s="198" t="s">
        <v>105</v>
      </c>
      <c r="D21" s="167" t="s">
        <v>106</v>
      </c>
      <c r="E21" s="169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/>
      <c r="T21" s="174">
        <v>0</v>
      </c>
      <c r="U21" s="173">
        <f>ROUND(E21*T21,2)</f>
        <v>0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93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/>
      <c r="B22" s="165"/>
      <c r="C22" s="264" t="s">
        <v>107</v>
      </c>
      <c r="D22" s="265"/>
      <c r="E22" s="266"/>
      <c r="F22" s="267"/>
      <c r="G22" s="268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4"/>
      <c r="U22" s="173"/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98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61" t="str">
        <f t="shared" ref="BA22:BA29" si="1">C22</f>
        <v>okno jednokřídlé s pevným nadsvětlíkem, 1 dělící sloupek, spodní část otevíravá a sklopná</v>
      </c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/>
      <c r="B23" s="165"/>
      <c r="C23" s="264" t="s">
        <v>99</v>
      </c>
      <c r="D23" s="265"/>
      <c r="E23" s="266"/>
      <c r="F23" s="267"/>
      <c r="G23" s="268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4"/>
      <c r="U23" s="173"/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98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61" t="str">
        <f t="shared" si="1"/>
        <v>Sklo :F4-16TGI-T4+AFloat-TopN+A      u=1,1</v>
      </c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/>
      <c r="B24" s="165"/>
      <c r="C24" s="264" t="s">
        <v>100</v>
      </c>
      <c r="D24" s="265"/>
      <c r="E24" s="266"/>
      <c r="F24" s="267"/>
      <c r="G24" s="268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4"/>
      <c r="U24" s="173"/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98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61" t="str">
        <f t="shared" si="1"/>
        <v>Profil min. 5 komorový</v>
      </c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/>
      <c r="B25" s="165"/>
      <c r="C25" s="264" t="s">
        <v>101</v>
      </c>
      <c r="D25" s="265"/>
      <c r="E25" s="266"/>
      <c r="F25" s="267"/>
      <c r="G25" s="268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4"/>
      <c r="U25" s="173"/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98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61" t="str">
        <f t="shared" si="1"/>
        <v>Hloubka rámu 80 mm</v>
      </c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/>
      <c r="B26" s="165"/>
      <c r="C26" s="264" t="s">
        <v>102</v>
      </c>
      <c r="D26" s="265"/>
      <c r="E26" s="266"/>
      <c r="F26" s="267"/>
      <c r="G26" s="268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4"/>
      <c r="U26" s="173"/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98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61" t="str">
        <f t="shared" si="1"/>
        <v>rám 63/71 mm</v>
      </c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/>
      <c r="B27" s="165"/>
      <c r="C27" s="264" t="s">
        <v>103</v>
      </c>
      <c r="D27" s="265"/>
      <c r="E27" s="266"/>
      <c r="F27" s="267"/>
      <c r="G27" s="268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4"/>
      <c r="U27" s="173"/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98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61" t="str">
        <f t="shared" si="1"/>
        <v>sloupek 82/71 mm</v>
      </c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/>
      <c r="B28" s="165"/>
      <c r="C28" s="264" t="s">
        <v>110</v>
      </c>
      <c r="D28" s="265"/>
      <c r="E28" s="266"/>
      <c r="F28" s="267"/>
      <c r="G28" s="268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4"/>
      <c r="U28" s="173"/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98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61" t="str">
        <f t="shared" si="1"/>
        <v>křídlo 79/71 mm</v>
      </c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/>
      <c r="B29" s="165"/>
      <c r="C29" s="264" t="s">
        <v>108</v>
      </c>
      <c r="D29" s="265"/>
      <c r="E29" s="266"/>
      <c r="F29" s="267"/>
      <c r="G29" s="268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4"/>
      <c r="U29" s="173"/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98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61" t="str">
        <f t="shared" si="1"/>
        <v>Příslušenství: žaluzie</v>
      </c>
      <c r="BB29" s="158"/>
      <c r="BC29" s="158"/>
      <c r="BD29" s="158"/>
      <c r="BE29" s="158"/>
      <c r="BF29" s="158"/>
      <c r="BG29" s="158"/>
      <c r="BH29" s="158"/>
    </row>
    <row r="30" spans="1:60" ht="22.5" outlineLevel="1" x14ac:dyDescent="0.2">
      <c r="A30" s="159">
        <v>5</v>
      </c>
      <c r="B30" s="165"/>
      <c r="C30" s="198" t="s">
        <v>109</v>
      </c>
      <c r="D30" s="167" t="s">
        <v>96</v>
      </c>
      <c r="E30" s="169">
        <v>10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/>
      <c r="T30" s="174">
        <v>0</v>
      </c>
      <c r="U30" s="173">
        <f>ROUND(E30*T30,2)</f>
        <v>0</v>
      </c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93</v>
      </c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59"/>
      <c r="B31" s="165"/>
      <c r="C31" s="264" t="s">
        <v>139</v>
      </c>
      <c r="D31" s="265"/>
      <c r="E31" s="266"/>
      <c r="F31" s="267"/>
      <c r="G31" s="268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4"/>
      <c r="U31" s="173"/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98</v>
      </c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61" t="str">
        <f t="shared" ref="BA31:BA37" si="2">C31</f>
        <v>dvojkřídlé s děleným nadsvětlíkem, nadsvětlík fixní, spodní křídla otevíravá a sklopná</v>
      </c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59"/>
      <c r="B32" s="165"/>
      <c r="C32" s="264" t="s">
        <v>99</v>
      </c>
      <c r="D32" s="265"/>
      <c r="E32" s="266"/>
      <c r="F32" s="267"/>
      <c r="G32" s="268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4"/>
      <c r="U32" s="173"/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98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61" t="str">
        <f t="shared" si="2"/>
        <v>Sklo :F4-16TGI-T4+AFloat-TopN+A      u=1,1</v>
      </c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59"/>
      <c r="B33" s="165"/>
      <c r="C33" s="264" t="s">
        <v>100</v>
      </c>
      <c r="D33" s="265"/>
      <c r="E33" s="266"/>
      <c r="F33" s="267"/>
      <c r="G33" s="268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4"/>
      <c r="U33" s="173"/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98</v>
      </c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61" t="str">
        <f t="shared" si="2"/>
        <v>Profil min. 5 komorový</v>
      </c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59"/>
      <c r="B34" s="165"/>
      <c r="C34" s="264" t="s">
        <v>101</v>
      </c>
      <c r="D34" s="265"/>
      <c r="E34" s="266"/>
      <c r="F34" s="267"/>
      <c r="G34" s="268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4"/>
      <c r="U34" s="173"/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98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61" t="str">
        <f t="shared" si="2"/>
        <v>Hloubka rámu 80 mm</v>
      </c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59"/>
      <c r="B35" s="165"/>
      <c r="C35" s="264" t="s">
        <v>102</v>
      </c>
      <c r="D35" s="265"/>
      <c r="E35" s="266"/>
      <c r="F35" s="267"/>
      <c r="G35" s="268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4"/>
      <c r="U35" s="173"/>
      <c r="V35" s="158"/>
      <c r="W35" s="158"/>
      <c r="X35" s="158"/>
      <c r="Y35" s="158"/>
      <c r="Z35" s="158"/>
      <c r="AA35" s="158"/>
      <c r="AB35" s="158"/>
      <c r="AC35" s="158"/>
      <c r="AD35" s="158"/>
      <c r="AE35" s="158" t="s">
        <v>98</v>
      </c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61" t="str">
        <f t="shared" si="2"/>
        <v>rám 63/71 mm</v>
      </c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59"/>
      <c r="B36" s="165"/>
      <c r="C36" s="264" t="s">
        <v>103</v>
      </c>
      <c r="D36" s="265"/>
      <c r="E36" s="266"/>
      <c r="F36" s="267"/>
      <c r="G36" s="268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4"/>
      <c r="U36" s="173"/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98</v>
      </c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61" t="str">
        <f t="shared" si="2"/>
        <v>sloupek 82/71 mm</v>
      </c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59"/>
      <c r="B37" s="165"/>
      <c r="C37" s="264" t="s">
        <v>110</v>
      </c>
      <c r="D37" s="265"/>
      <c r="E37" s="266"/>
      <c r="F37" s="267"/>
      <c r="G37" s="268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4"/>
      <c r="U37" s="173"/>
      <c r="V37" s="158"/>
      <c r="W37" s="158"/>
      <c r="X37" s="158"/>
      <c r="Y37" s="158"/>
      <c r="Z37" s="158"/>
      <c r="AA37" s="158"/>
      <c r="AB37" s="158"/>
      <c r="AC37" s="158"/>
      <c r="AD37" s="158"/>
      <c r="AE37" s="158" t="s">
        <v>98</v>
      </c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61" t="str">
        <f t="shared" si="2"/>
        <v>křídlo 79/71 mm</v>
      </c>
      <c r="BB37" s="158"/>
      <c r="BC37" s="158"/>
      <c r="BD37" s="158"/>
      <c r="BE37" s="158"/>
      <c r="BF37" s="158"/>
      <c r="BG37" s="158"/>
      <c r="BH37" s="158"/>
    </row>
    <row r="38" spans="1:60" ht="22.5" outlineLevel="1" x14ac:dyDescent="0.2">
      <c r="A38" s="159">
        <v>6</v>
      </c>
      <c r="B38" s="165"/>
      <c r="C38" s="198" t="s">
        <v>111</v>
      </c>
      <c r="D38" s="167" t="s">
        <v>96</v>
      </c>
      <c r="E38" s="169">
        <v>1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/>
      <c r="S38" s="173"/>
      <c r="T38" s="174">
        <v>0</v>
      </c>
      <c r="U38" s="173">
        <f>ROUND(E38*T38,2)</f>
        <v>0</v>
      </c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93</v>
      </c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59"/>
      <c r="B39" s="165"/>
      <c r="C39" s="264" t="s">
        <v>112</v>
      </c>
      <c r="D39" s="265"/>
      <c r="E39" s="266"/>
      <c r="F39" s="267"/>
      <c r="G39" s="268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4"/>
      <c r="U39" s="173"/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98</v>
      </c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61" t="str">
        <f t="shared" ref="BA39:BA46" si="3">C39</f>
        <v>okno jednokřídlé s pevným nadsvětlíkem, 1 vodorovný dělící sloupek, spodní část otevíravá a sklopná</v>
      </c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59"/>
      <c r="B40" s="165"/>
      <c r="C40" s="264" t="s">
        <v>99</v>
      </c>
      <c r="D40" s="265"/>
      <c r="E40" s="266"/>
      <c r="F40" s="267"/>
      <c r="G40" s="268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4"/>
      <c r="U40" s="173"/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98</v>
      </c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61" t="str">
        <f t="shared" si="3"/>
        <v>Sklo :F4-16TGI-T4+AFloat-TopN+A      u=1,1</v>
      </c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59"/>
      <c r="B41" s="165"/>
      <c r="C41" s="264" t="s">
        <v>100</v>
      </c>
      <c r="D41" s="265"/>
      <c r="E41" s="266"/>
      <c r="F41" s="267"/>
      <c r="G41" s="268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4"/>
      <c r="U41" s="173"/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98</v>
      </c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61" t="str">
        <f t="shared" si="3"/>
        <v>Profil min. 5 komorový</v>
      </c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59"/>
      <c r="B42" s="165"/>
      <c r="C42" s="264" t="s">
        <v>101</v>
      </c>
      <c r="D42" s="265"/>
      <c r="E42" s="266"/>
      <c r="F42" s="267"/>
      <c r="G42" s="268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4"/>
      <c r="U42" s="173"/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98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61" t="str">
        <f t="shared" si="3"/>
        <v>Hloubka rámu 80 mm</v>
      </c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59"/>
      <c r="B43" s="165"/>
      <c r="C43" s="264" t="s">
        <v>102</v>
      </c>
      <c r="D43" s="265"/>
      <c r="E43" s="266"/>
      <c r="F43" s="267"/>
      <c r="G43" s="268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4"/>
      <c r="U43" s="173"/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98</v>
      </c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61" t="str">
        <f t="shared" si="3"/>
        <v>rám 63/71 mm</v>
      </c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59"/>
      <c r="B44" s="165"/>
      <c r="C44" s="264" t="s">
        <v>103</v>
      </c>
      <c r="D44" s="265"/>
      <c r="E44" s="266"/>
      <c r="F44" s="267"/>
      <c r="G44" s="268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4"/>
      <c r="U44" s="173"/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98</v>
      </c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61" t="str">
        <f t="shared" si="3"/>
        <v>sloupek 82/71 mm</v>
      </c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59"/>
      <c r="B45" s="165"/>
      <c r="C45" s="264" t="s">
        <v>110</v>
      </c>
      <c r="D45" s="265"/>
      <c r="E45" s="266"/>
      <c r="F45" s="267"/>
      <c r="G45" s="268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4"/>
      <c r="U45" s="173"/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98</v>
      </c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61" t="str">
        <f t="shared" si="3"/>
        <v>křídlo 79/71 mm</v>
      </c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59"/>
      <c r="B46" s="165"/>
      <c r="C46" s="264" t="s">
        <v>113</v>
      </c>
      <c r="D46" s="265"/>
      <c r="E46" s="266"/>
      <c r="F46" s="267"/>
      <c r="G46" s="268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4"/>
      <c r="U46" s="173"/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98</v>
      </c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61" t="str">
        <f t="shared" si="3"/>
        <v>provedení:pravé</v>
      </c>
      <c r="BB46" s="158"/>
      <c r="BC46" s="158"/>
      <c r="BD46" s="158"/>
      <c r="BE46" s="158"/>
      <c r="BF46" s="158"/>
      <c r="BG46" s="158"/>
      <c r="BH46" s="158"/>
    </row>
    <row r="47" spans="1:60" ht="22.5" outlineLevel="1" x14ac:dyDescent="0.2">
      <c r="A47" s="159">
        <v>7</v>
      </c>
      <c r="B47" s="165"/>
      <c r="C47" s="198" t="s">
        <v>114</v>
      </c>
      <c r="D47" s="167" t="s">
        <v>96</v>
      </c>
      <c r="E47" s="169">
        <v>1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/>
      <c r="T47" s="174">
        <v>0</v>
      </c>
      <c r="U47" s="173">
        <f>ROUND(E47*T47,2)</f>
        <v>0</v>
      </c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93</v>
      </c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59"/>
      <c r="B48" s="165"/>
      <c r="C48" s="264" t="s">
        <v>112</v>
      </c>
      <c r="D48" s="265"/>
      <c r="E48" s="266"/>
      <c r="F48" s="267"/>
      <c r="G48" s="268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4"/>
      <c r="U48" s="173"/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98</v>
      </c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61" t="str">
        <f t="shared" ref="BA48:BA55" si="4">C48</f>
        <v>okno jednokřídlé s pevným nadsvětlíkem, 1 vodorovný dělící sloupek, spodní část otevíravá a sklopná</v>
      </c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59"/>
      <c r="B49" s="165"/>
      <c r="C49" s="264" t="s">
        <v>99</v>
      </c>
      <c r="D49" s="265"/>
      <c r="E49" s="266"/>
      <c r="F49" s="267"/>
      <c r="G49" s="268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4"/>
      <c r="U49" s="173"/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98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61" t="str">
        <f t="shared" si="4"/>
        <v>Sklo :F4-16TGI-T4+AFloat-TopN+A      u=1,1</v>
      </c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59"/>
      <c r="B50" s="165"/>
      <c r="C50" s="264" t="s">
        <v>100</v>
      </c>
      <c r="D50" s="265"/>
      <c r="E50" s="266"/>
      <c r="F50" s="267"/>
      <c r="G50" s="268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4"/>
      <c r="U50" s="173"/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98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61" t="str">
        <f t="shared" si="4"/>
        <v>Profil min. 5 komorový</v>
      </c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59"/>
      <c r="B51" s="165"/>
      <c r="C51" s="264" t="s">
        <v>101</v>
      </c>
      <c r="D51" s="265"/>
      <c r="E51" s="266"/>
      <c r="F51" s="267"/>
      <c r="G51" s="268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4"/>
      <c r="U51" s="173"/>
      <c r="V51" s="158"/>
      <c r="W51" s="158"/>
      <c r="X51" s="158"/>
      <c r="Y51" s="158"/>
      <c r="Z51" s="158"/>
      <c r="AA51" s="158"/>
      <c r="AB51" s="158"/>
      <c r="AC51" s="158"/>
      <c r="AD51" s="158"/>
      <c r="AE51" s="158" t="s">
        <v>98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61" t="str">
        <f t="shared" si="4"/>
        <v>Hloubka rámu 80 mm</v>
      </c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59"/>
      <c r="B52" s="165"/>
      <c r="C52" s="264" t="s">
        <v>102</v>
      </c>
      <c r="D52" s="265"/>
      <c r="E52" s="266"/>
      <c r="F52" s="267"/>
      <c r="G52" s="268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4"/>
      <c r="U52" s="173"/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98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61" t="str">
        <f t="shared" si="4"/>
        <v>rám 63/71 mm</v>
      </c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59"/>
      <c r="B53" s="165"/>
      <c r="C53" s="264" t="s">
        <v>103</v>
      </c>
      <c r="D53" s="265"/>
      <c r="E53" s="266"/>
      <c r="F53" s="267"/>
      <c r="G53" s="268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4"/>
      <c r="U53" s="173"/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98</v>
      </c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61" t="str">
        <f t="shared" si="4"/>
        <v>sloupek 82/71 mm</v>
      </c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59"/>
      <c r="B54" s="165"/>
      <c r="C54" s="264" t="s">
        <v>110</v>
      </c>
      <c r="D54" s="265"/>
      <c r="E54" s="266"/>
      <c r="F54" s="267"/>
      <c r="G54" s="268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4"/>
      <c r="U54" s="173"/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98</v>
      </c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61" t="str">
        <f t="shared" si="4"/>
        <v>křídlo 79/71 mm</v>
      </c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59"/>
      <c r="B55" s="165"/>
      <c r="C55" s="264" t="s">
        <v>115</v>
      </c>
      <c r="D55" s="265"/>
      <c r="E55" s="266"/>
      <c r="F55" s="267"/>
      <c r="G55" s="268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4"/>
      <c r="U55" s="173"/>
      <c r="V55" s="158"/>
      <c r="W55" s="158"/>
      <c r="X55" s="158"/>
      <c r="Y55" s="158"/>
      <c r="Z55" s="158"/>
      <c r="AA55" s="158"/>
      <c r="AB55" s="158"/>
      <c r="AC55" s="158"/>
      <c r="AD55" s="158"/>
      <c r="AE55" s="158" t="s">
        <v>98</v>
      </c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61" t="str">
        <f t="shared" si="4"/>
        <v>provedení:levé</v>
      </c>
      <c r="BB55" s="158"/>
      <c r="BC55" s="158"/>
      <c r="BD55" s="158"/>
      <c r="BE55" s="158"/>
      <c r="BF55" s="158"/>
      <c r="BG55" s="158"/>
      <c r="BH55" s="158"/>
    </row>
    <row r="56" spans="1:60" ht="22.5" outlineLevel="1" x14ac:dyDescent="0.2">
      <c r="A56" s="159">
        <v>8</v>
      </c>
      <c r="B56" s="165"/>
      <c r="C56" s="198" t="s">
        <v>116</v>
      </c>
      <c r="D56" s="167" t="s">
        <v>96</v>
      </c>
      <c r="E56" s="169">
        <v>23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/>
      <c r="S56" s="173"/>
      <c r="T56" s="174">
        <v>0</v>
      </c>
      <c r="U56" s="173">
        <f>ROUND(E56*T56,2)</f>
        <v>0</v>
      </c>
      <c r="V56" s="158"/>
      <c r="W56" s="158"/>
      <c r="X56" s="158"/>
      <c r="Y56" s="158"/>
      <c r="Z56" s="158"/>
      <c r="AA56" s="158"/>
      <c r="AB56" s="158"/>
      <c r="AC56" s="158"/>
      <c r="AD56" s="158"/>
      <c r="AE56" s="158" t="s">
        <v>93</v>
      </c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59"/>
      <c r="B57" s="165"/>
      <c r="C57" s="264" t="s">
        <v>117</v>
      </c>
      <c r="D57" s="265"/>
      <c r="E57" s="266"/>
      <c r="F57" s="267"/>
      <c r="G57" s="268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4"/>
      <c r="U57" s="173"/>
      <c r="V57" s="158"/>
      <c r="W57" s="158"/>
      <c r="X57" s="158"/>
      <c r="Y57" s="158"/>
      <c r="Z57" s="158"/>
      <c r="AA57" s="158"/>
      <c r="AB57" s="158"/>
      <c r="AC57" s="158"/>
      <c r="AD57" s="158"/>
      <c r="AE57" s="158" t="s">
        <v>98</v>
      </c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61" t="str">
        <f t="shared" ref="BA57:BA63" si="5">C57</f>
        <v>dvojkřídlé, 1 dělící sloupek v polovině</v>
      </c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59"/>
      <c r="B58" s="165"/>
      <c r="C58" s="264" t="s">
        <v>99</v>
      </c>
      <c r="D58" s="265"/>
      <c r="E58" s="266"/>
      <c r="F58" s="267"/>
      <c r="G58" s="268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4"/>
      <c r="U58" s="173"/>
      <c r="V58" s="158"/>
      <c r="W58" s="158"/>
      <c r="X58" s="158"/>
      <c r="Y58" s="158"/>
      <c r="Z58" s="158"/>
      <c r="AA58" s="158"/>
      <c r="AB58" s="158"/>
      <c r="AC58" s="158"/>
      <c r="AD58" s="158"/>
      <c r="AE58" s="158" t="s">
        <v>98</v>
      </c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61" t="str">
        <f t="shared" si="5"/>
        <v>Sklo :F4-16TGI-T4+AFloat-TopN+A      u=1,1</v>
      </c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59"/>
      <c r="B59" s="165"/>
      <c r="C59" s="264" t="s">
        <v>100</v>
      </c>
      <c r="D59" s="265"/>
      <c r="E59" s="266"/>
      <c r="F59" s="267"/>
      <c r="G59" s="268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4"/>
      <c r="U59" s="173"/>
      <c r="V59" s="158"/>
      <c r="W59" s="158"/>
      <c r="X59" s="158"/>
      <c r="Y59" s="158"/>
      <c r="Z59" s="158"/>
      <c r="AA59" s="158"/>
      <c r="AB59" s="158"/>
      <c r="AC59" s="158"/>
      <c r="AD59" s="158"/>
      <c r="AE59" s="158" t="s">
        <v>98</v>
      </c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61" t="str">
        <f t="shared" si="5"/>
        <v>Profil min. 5 komorový</v>
      </c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59"/>
      <c r="B60" s="165"/>
      <c r="C60" s="264" t="s">
        <v>101</v>
      </c>
      <c r="D60" s="265"/>
      <c r="E60" s="266"/>
      <c r="F60" s="267"/>
      <c r="G60" s="268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4"/>
      <c r="U60" s="173"/>
      <c r="V60" s="158"/>
      <c r="W60" s="158"/>
      <c r="X60" s="158"/>
      <c r="Y60" s="158"/>
      <c r="Z60" s="158"/>
      <c r="AA60" s="158"/>
      <c r="AB60" s="158"/>
      <c r="AC60" s="158"/>
      <c r="AD60" s="158"/>
      <c r="AE60" s="158" t="s">
        <v>98</v>
      </c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61" t="str">
        <f t="shared" si="5"/>
        <v>Hloubka rámu 80 mm</v>
      </c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59"/>
      <c r="B61" s="165"/>
      <c r="C61" s="264" t="s">
        <v>102</v>
      </c>
      <c r="D61" s="265"/>
      <c r="E61" s="266"/>
      <c r="F61" s="267"/>
      <c r="G61" s="268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4"/>
      <c r="U61" s="173"/>
      <c r="V61" s="158"/>
      <c r="W61" s="158"/>
      <c r="X61" s="158"/>
      <c r="Y61" s="158"/>
      <c r="Z61" s="158"/>
      <c r="AA61" s="158"/>
      <c r="AB61" s="158"/>
      <c r="AC61" s="158"/>
      <c r="AD61" s="158"/>
      <c r="AE61" s="158" t="s">
        <v>98</v>
      </c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61" t="str">
        <f t="shared" si="5"/>
        <v>rám 63/71 mm</v>
      </c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59"/>
      <c r="B62" s="165"/>
      <c r="C62" s="264" t="s">
        <v>103</v>
      </c>
      <c r="D62" s="265"/>
      <c r="E62" s="266"/>
      <c r="F62" s="267"/>
      <c r="G62" s="268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4"/>
      <c r="U62" s="173"/>
      <c r="V62" s="158"/>
      <c r="W62" s="158"/>
      <c r="X62" s="158"/>
      <c r="Y62" s="158"/>
      <c r="Z62" s="158"/>
      <c r="AA62" s="158"/>
      <c r="AB62" s="158"/>
      <c r="AC62" s="158"/>
      <c r="AD62" s="158"/>
      <c r="AE62" s="158" t="s">
        <v>98</v>
      </c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61" t="str">
        <f t="shared" si="5"/>
        <v>sloupek 82/71 mm</v>
      </c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59"/>
      <c r="B63" s="165"/>
      <c r="C63" s="264" t="s">
        <v>110</v>
      </c>
      <c r="D63" s="265"/>
      <c r="E63" s="266"/>
      <c r="F63" s="267"/>
      <c r="G63" s="268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4"/>
      <c r="U63" s="173"/>
      <c r="V63" s="158"/>
      <c r="W63" s="158"/>
      <c r="X63" s="158"/>
      <c r="Y63" s="158"/>
      <c r="Z63" s="158"/>
      <c r="AA63" s="158"/>
      <c r="AB63" s="158"/>
      <c r="AC63" s="158"/>
      <c r="AD63" s="158"/>
      <c r="AE63" s="158" t="s">
        <v>98</v>
      </c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61" t="str">
        <f t="shared" si="5"/>
        <v>křídlo 79/71 mm</v>
      </c>
      <c r="BB63" s="158"/>
      <c r="BC63" s="158"/>
      <c r="BD63" s="158"/>
      <c r="BE63" s="158"/>
      <c r="BF63" s="158"/>
      <c r="BG63" s="158"/>
      <c r="BH63" s="158"/>
    </row>
    <row r="64" spans="1:60" ht="22.5" outlineLevel="1" x14ac:dyDescent="0.2">
      <c r="A64" s="159">
        <v>9</v>
      </c>
      <c r="B64" s="165"/>
      <c r="C64" s="198" t="s">
        <v>118</v>
      </c>
      <c r="D64" s="167" t="s">
        <v>96</v>
      </c>
      <c r="E64" s="169">
        <v>2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/>
      <c r="S64" s="173"/>
      <c r="T64" s="174">
        <v>0</v>
      </c>
      <c r="U64" s="173">
        <f>ROUND(E64*T64,2)</f>
        <v>0</v>
      </c>
      <c r="V64" s="158"/>
      <c r="W64" s="158"/>
      <c r="X64" s="158"/>
      <c r="Y64" s="158"/>
      <c r="Z64" s="158"/>
      <c r="AA64" s="158"/>
      <c r="AB64" s="158"/>
      <c r="AC64" s="158"/>
      <c r="AD64" s="158"/>
      <c r="AE64" s="158" t="s">
        <v>93</v>
      </c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outlineLevel="1" x14ac:dyDescent="0.2">
      <c r="A65" s="159"/>
      <c r="B65" s="165"/>
      <c r="C65" s="264" t="s">
        <v>119</v>
      </c>
      <c r="D65" s="265"/>
      <c r="E65" s="266"/>
      <c r="F65" s="267"/>
      <c r="G65" s="268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4"/>
      <c r="U65" s="173"/>
      <c r="V65" s="158"/>
      <c r="W65" s="158"/>
      <c r="X65" s="158"/>
      <c r="Y65" s="158"/>
      <c r="Z65" s="158"/>
      <c r="AA65" s="158"/>
      <c r="AB65" s="158"/>
      <c r="AC65" s="158"/>
      <c r="AD65" s="158"/>
      <c r="AE65" s="158" t="s">
        <v>98</v>
      </c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61" t="str">
        <f t="shared" ref="BA65:BA72" si="6">C65</f>
        <v>jednokřídlé otevíravé a sklopné, levé</v>
      </c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59"/>
      <c r="B66" s="165"/>
      <c r="C66" s="264" t="s">
        <v>99</v>
      </c>
      <c r="D66" s="265"/>
      <c r="E66" s="266"/>
      <c r="F66" s="267"/>
      <c r="G66" s="268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4"/>
      <c r="U66" s="173"/>
      <c r="V66" s="158"/>
      <c r="W66" s="158"/>
      <c r="X66" s="158"/>
      <c r="Y66" s="158"/>
      <c r="Z66" s="158"/>
      <c r="AA66" s="158"/>
      <c r="AB66" s="158"/>
      <c r="AC66" s="158"/>
      <c r="AD66" s="158"/>
      <c r="AE66" s="158" t="s">
        <v>98</v>
      </c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61" t="str">
        <f t="shared" si="6"/>
        <v>Sklo :F4-16TGI-T4+AFloat-TopN+A      u=1,1</v>
      </c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59"/>
      <c r="B67" s="165"/>
      <c r="C67" s="264" t="s">
        <v>100</v>
      </c>
      <c r="D67" s="265"/>
      <c r="E67" s="266"/>
      <c r="F67" s="267"/>
      <c r="G67" s="268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4"/>
      <c r="U67" s="173"/>
      <c r="V67" s="158"/>
      <c r="W67" s="158"/>
      <c r="X67" s="158"/>
      <c r="Y67" s="158"/>
      <c r="Z67" s="158"/>
      <c r="AA67" s="158"/>
      <c r="AB67" s="158"/>
      <c r="AC67" s="158"/>
      <c r="AD67" s="158"/>
      <c r="AE67" s="158" t="s">
        <v>98</v>
      </c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61" t="str">
        <f t="shared" si="6"/>
        <v>Profil min. 5 komorový</v>
      </c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59"/>
      <c r="B68" s="165"/>
      <c r="C68" s="264" t="s">
        <v>101</v>
      </c>
      <c r="D68" s="265"/>
      <c r="E68" s="266"/>
      <c r="F68" s="267"/>
      <c r="G68" s="268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4"/>
      <c r="U68" s="173"/>
      <c r="V68" s="158"/>
      <c r="W68" s="158"/>
      <c r="X68" s="158"/>
      <c r="Y68" s="158"/>
      <c r="Z68" s="158"/>
      <c r="AA68" s="158"/>
      <c r="AB68" s="158"/>
      <c r="AC68" s="158"/>
      <c r="AD68" s="158"/>
      <c r="AE68" s="158" t="s">
        <v>98</v>
      </c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61" t="str">
        <f t="shared" si="6"/>
        <v>Hloubka rámu 80 mm</v>
      </c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59"/>
      <c r="B69" s="165"/>
      <c r="C69" s="264" t="s">
        <v>102</v>
      </c>
      <c r="D69" s="265"/>
      <c r="E69" s="266"/>
      <c r="F69" s="267"/>
      <c r="G69" s="268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4"/>
      <c r="U69" s="173"/>
      <c r="V69" s="158"/>
      <c r="W69" s="158"/>
      <c r="X69" s="158"/>
      <c r="Y69" s="158"/>
      <c r="Z69" s="158"/>
      <c r="AA69" s="158"/>
      <c r="AB69" s="158"/>
      <c r="AC69" s="158"/>
      <c r="AD69" s="158"/>
      <c r="AE69" s="158" t="s">
        <v>98</v>
      </c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61" t="str">
        <f t="shared" si="6"/>
        <v>rám 63/71 mm</v>
      </c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59"/>
      <c r="B70" s="165"/>
      <c r="C70" s="264" t="s">
        <v>103</v>
      </c>
      <c r="D70" s="265"/>
      <c r="E70" s="266"/>
      <c r="F70" s="267"/>
      <c r="G70" s="268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4"/>
      <c r="U70" s="173"/>
      <c r="V70" s="158"/>
      <c r="W70" s="158"/>
      <c r="X70" s="158"/>
      <c r="Y70" s="158"/>
      <c r="Z70" s="158"/>
      <c r="AA70" s="158"/>
      <c r="AB70" s="158"/>
      <c r="AC70" s="158"/>
      <c r="AD70" s="158"/>
      <c r="AE70" s="158" t="s">
        <v>98</v>
      </c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61" t="str">
        <f t="shared" si="6"/>
        <v>sloupek 82/71 mm</v>
      </c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59"/>
      <c r="B71" s="165"/>
      <c r="C71" s="264" t="s">
        <v>110</v>
      </c>
      <c r="D71" s="265"/>
      <c r="E71" s="266"/>
      <c r="F71" s="267"/>
      <c r="G71" s="268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4"/>
      <c r="U71" s="173"/>
      <c r="V71" s="158"/>
      <c r="W71" s="158"/>
      <c r="X71" s="158"/>
      <c r="Y71" s="158"/>
      <c r="Z71" s="158"/>
      <c r="AA71" s="158"/>
      <c r="AB71" s="158"/>
      <c r="AC71" s="158"/>
      <c r="AD71" s="158"/>
      <c r="AE71" s="158" t="s">
        <v>98</v>
      </c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61" t="str">
        <f t="shared" si="6"/>
        <v>křídlo 79/71 mm</v>
      </c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59"/>
      <c r="B72" s="165"/>
      <c r="C72" s="264" t="s">
        <v>120</v>
      </c>
      <c r="D72" s="265"/>
      <c r="E72" s="266"/>
      <c r="F72" s="267"/>
      <c r="G72" s="268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4"/>
      <c r="U72" s="173"/>
      <c r="V72" s="158"/>
      <c r="W72" s="158"/>
      <c r="X72" s="158"/>
      <c r="Y72" s="158"/>
      <c r="Z72" s="158"/>
      <c r="AA72" s="158"/>
      <c r="AB72" s="158"/>
      <c r="AC72" s="158"/>
      <c r="AD72" s="158"/>
      <c r="AE72" s="158" t="s">
        <v>98</v>
      </c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61" t="str">
        <f t="shared" si="6"/>
        <v>provedené: levé</v>
      </c>
      <c r="BB72" s="158"/>
      <c r="BC72" s="158"/>
      <c r="BD72" s="158"/>
      <c r="BE72" s="158"/>
      <c r="BF72" s="158"/>
      <c r="BG72" s="158"/>
      <c r="BH72" s="158"/>
    </row>
    <row r="73" spans="1:60" ht="22.5" outlineLevel="1" x14ac:dyDescent="0.2">
      <c r="A73" s="159">
        <v>10</v>
      </c>
      <c r="B73" s="165"/>
      <c r="C73" s="198" t="s">
        <v>121</v>
      </c>
      <c r="D73" s="167" t="s">
        <v>96</v>
      </c>
      <c r="E73" s="169">
        <v>2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3"/>
      <c r="S73" s="173"/>
      <c r="T73" s="174">
        <v>0</v>
      </c>
      <c r="U73" s="173">
        <f>ROUND(E73*T73,2)</f>
        <v>0</v>
      </c>
      <c r="V73" s="158"/>
      <c r="W73" s="158"/>
      <c r="X73" s="158"/>
      <c r="Y73" s="158"/>
      <c r="Z73" s="158"/>
      <c r="AA73" s="158"/>
      <c r="AB73" s="158"/>
      <c r="AC73" s="158"/>
      <c r="AD73" s="158"/>
      <c r="AE73" s="158" t="s">
        <v>93</v>
      </c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59"/>
      <c r="B74" s="165"/>
      <c r="C74" s="264" t="s">
        <v>122</v>
      </c>
      <c r="D74" s="265"/>
      <c r="E74" s="266"/>
      <c r="F74" s="267"/>
      <c r="G74" s="268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4"/>
      <c r="U74" s="173"/>
      <c r="V74" s="158"/>
      <c r="W74" s="158"/>
      <c r="X74" s="158"/>
      <c r="Y74" s="158"/>
      <c r="Z74" s="158"/>
      <c r="AA74" s="158"/>
      <c r="AB74" s="158"/>
      <c r="AC74" s="158"/>
      <c r="AD74" s="158"/>
      <c r="AE74" s="158" t="s">
        <v>98</v>
      </c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61" t="str">
        <f t="shared" ref="BA74:BA81" si="7">C74</f>
        <v>jednokřídlé otevíravé a sklopné, pravé</v>
      </c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59"/>
      <c r="B75" s="165"/>
      <c r="C75" s="264" t="s">
        <v>99</v>
      </c>
      <c r="D75" s="265"/>
      <c r="E75" s="266"/>
      <c r="F75" s="267"/>
      <c r="G75" s="268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4"/>
      <c r="U75" s="173"/>
      <c r="V75" s="158"/>
      <c r="W75" s="158"/>
      <c r="X75" s="158"/>
      <c r="Y75" s="158"/>
      <c r="Z75" s="158"/>
      <c r="AA75" s="158"/>
      <c r="AB75" s="158"/>
      <c r="AC75" s="158"/>
      <c r="AD75" s="158"/>
      <c r="AE75" s="158" t="s">
        <v>98</v>
      </c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61" t="str">
        <f t="shared" si="7"/>
        <v>Sklo :F4-16TGI-T4+AFloat-TopN+A      u=1,1</v>
      </c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59"/>
      <c r="B76" s="165"/>
      <c r="C76" s="264" t="s">
        <v>100</v>
      </c>
      <c r="D76" s="265"/>
      <c r="E76" s="266"/>
      <c r="F76" s="267"/>
      <c r="G76" s="268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4"/>
      <c r="U76" s="173"/>
      <c r="V76" s="158"/>
      <c r="W76" s="158"/>
      <c r="X76" s="158"/>
      <c r="Y76" s="158"/>
      <c r="Z76" s="158"/>
      <c r="AA76" s="158"/>
      <c r="AB76" s="158"/>
      <c r="AC76" s="158"/>
      <c r="AD76" s="158"/>
      <c r="AE76" s="158" t="s">
        <v>98</v>
      </c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61" t="str">
        <f t="shared" si="7"/>
        <v>Profil min. 5 komorový</v>
      </c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59"/>
      <c r="B77" s="165"/>
      <c r="C77" s="264" t="s">
        <v>101</v>
      </c>
      <c r="D77" s="265"/>
      <c r="E77" s="266"/>
      <c r="F77" s="267"/>
      <c r="G77" s="268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4"/>
      <c r="U77" s="173"/>
      <c r="V77" s="158"/>
      <c r="W77" s="158"/>
      <c r="X77" s="158"/>
      <c r="Y77" s="158"/>
      <c r="Z77" s="158"/>
      <c r="AA77" s="158"/>
      <c r="AB77" s="158"/>
      <c r="AC77" s="158"/>
      <c r="AD77" s="158"/>
      <c r="AE77" s="158" t="s">
        <v>98</v>
      </c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61" t="str">
        <f t="shared" si="7"/>
        <v>Hloubka rámu 80 mm</v>
      </c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59"/>
      <c r="B78" s="165"/>
      <c r="C78" s="264" t="s">
        <v>102</v>
      </c>
      <c r="D78" s="265"/>
      <c r="E78" s="266"/>
      <c r="F78" s="267"/>
      <c r="G78" s="268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4"/>
      <c r="U78" s="173"/>
      <c r="V78" s="158"/>
      <c r="W78" s="158"/>
      <c r="X78" s="158"/>
      <c r="Y78" s="158"/>
      <c r="Z78" s="158"/>
      <c r="AA78" s="158"/>
      <c r="AB78" s="158"/>
      <c r="AC78" s="158"/>
      <c r="AD78" s="158"/>
      <c r="AE78" s="158" t="s">
        <v>98</v>
      </c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61" t="str">
        <f t="shared" si="7"/>
        <v>rám 63/71 mm</v>
      </c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59"/>
      <c r="B79" s="165"/>
      <c r="C79" s="264" t="s">
        <v>103</v>
      </c>
      <c r="D79" s="265"/>
      <c r="E79" s="266"/>
      <c r="F79" s="267"/>
      <c r="G79" s="268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4"/>
      <c r="U79" s="173"/>
      <c r="V79" s="158"/>
      <c r="W79" s="158"/>
      <c r="X79" s="158"/>
      <c r="Y79" s="158"/>
      <c r="Z79" s="158"/>
      <c r="AA79" s="158"/>
      <c r="AB79" s="158"/>
      <c r="AC79" s="158"/>
      <c r="AD79" s="158"/>
      <c r="AE79" s="158" t="s">
        <v>98</v>
      </c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61" t="str">
        <f t="shared" si="7"/>
        <v>sloupek 82/71 mm</v>
      </c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59"/>
      <c r="B80" s="165"/>
      <c r="C80" s="264" t="s">
        <v>110</v>
      </c>
      <c r="D80" s="265"/>
      <c r="E80" s="266"/>
      <c r="F80" s="267"/>
      <c r="G80" s="268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4"/>
      <c r="U80" s="173"/>
      <c r="V80" s="158"/>
      <c r="W80" s="158"/>
      <c r="X80" s="158"/>
      <c r="Y80" s="158"/>
      <c r="Z80" s="158"/>
      <c r="AA80" s="158"/>
      <c r="AB80" s="158"/>
      <c r="AC80" s="158"/>
      <c r="AD80" s="158"/>
      <c r="AE80" s="158" t="s">
        <v>98</v>
      </c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61" t="str">
        <f t="shared" si="7"/>
        <v>křídlo 79/71 mm</v>
      </c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59"/>
      <c r="B81" s="165"/>
      <c r="C81" s="264" t="s">
        <v>113</v>
      </c>
      <c r="D81" s="265"/>
      <c r="E81" s="266"/>
      <c r="F81" s="267"/>
      <c r="G81" s="268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4"/>
      <c r="U81" s="173"/>
      <c r="V81" s="158"/>
      <c r="W81" s="158"/>
      <c r="X81" s="158"/>
      <c r="Y81" s="158"/>
      <c r="Z81" s="158"/>
      <c r="AA81" s="158"/>
      <c r="AB81" s="158"/>
      <c r="AC81" s="158"/>
      <c r="AD81" s="158"/>
      <c r="AE81" s="158" t="s">
        <v>98</v>
      </c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61" t="str">
        <f t="shared" si="7"/>
        <v>provedení:pravé</v>
      </c>
      <c r="BB81" s="158"/>
      <c r="BC81" s="158"/>
      <c r="BD81" s="158"/>
      <c r="BE81" s="158"/>
      <c r="BF81" s="158"/>
      <c r="BG81" s="158"/>
      <c r="BH81" s="158"/>
    </row>
    <row r="82" spans="1:60" ht="22.5" outlineLevel="1" x14ac:dyDescent="0.2">
      <c r="A82" s="159">
        <v>11</v>
      </c>
      <c r="B82" s="165"/>
      <c r="C82" s="198" t="s">
        <v>123</v>
      </c>
      <c r="D82" s="167" t="s">
        <v>96</v>
      </c>
      <c r="E82" s="169">
        <v>27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/>
      <c r="T82" s="174">
        <v>0</v>
      </c>
      <c r="U82" s="173">
        <f>ROUND(E82*T82,2)</f>
        <v>0</v>
      </c>
      <c r="V82" s="158"/>
      <c r="W82" s="158"/>
      <c r="X82" s="158"/>
      <c r="Y82" s="158"/>
      <c r="Z82" s="158"/>
      <c r="AA82" s="158"/>
      <c r="AB82" s="158"/>
      <c r="AC82" s="158"/>
      <c r="AD82" s="158"/>
      <c r="AE82" s="158" t="s">
        <v>93</v>
      </c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</row>
    <row r="83" spans="1:60" x14ac:dyDescent="0.2">
      <c r="A83" s="160" t="s">
        <v>89</v>
      </c>
      <c r="B83" s="166" t="s">
        <v>54</v>
      </c>
      <c r="C83" s="199" t="s">
        <v>55</v>
      </c>
      <c r="D83" s="168"/>
      <c r="E83" s="170"/>
      <c r="F83" s="175"/>
      <c r="G83" s="175">
        <f>SUMIF(AE84:AE89,"&lt;&gt;NOR",G84:G89)</f>
        <v>0</v>
      </c>
      <c r="H83" s="175"/>
      <c r="I83" s="175">
        <f>SUM(I84:I89)</f>
        <v>0</v>
      </c>
      <c r="J83" s="175"/>
      <c r="K83" s="175">
        <f>SUM(K84:K89)</f>
        <v>0</v>
      </c>
      <c r="L83" s="175"/>
      <c r="M83" s="175">
        <f>SUM(M84:M89)</f>
        <v>0</v>
      </c>
      <c r="N83" s="175"/>
      <c r="O83" s="175">
        <f>SUM(O84:O89)</f>
        <v>0</v>
      </c>
      <c r="P83" s="175"/>
      <c r="Q83" s="175">
        <f>SUM(Q84:Q89)</f>
        <v>0</v>
      </c>
      <c r="R83" s="175"/>
      <c r="S83" s="175"/>
      <c r="T83" s="176"/>
      <c r="U83" s="175">
        <f>SUM(U84:U89)</f>
        <v>0</v>
      </c>
      <c r="AE83" t="s">
        <v>90</v>
      </c>
    </row>
    <row r="84" spans="1:60" ht="22.5" outlineLevel="1" x14ac:dyDescent="0.2">
      <c r="A84" s="159">
        <v>12</v>
      </c>
      <c r="B84" s="165"/>
      <c r="C84" s="198" t="s">
        <v>124</v>
      </c>
      <c r="D84" s="167" t="s">
        <v>96</v>
      </c>
      <c r="E84" s="169">
        <v>1</v>
      </c>
      <c r="F84" s="172"/>
      <c r="G84" s="173">
        <f t="shared" ref="G84:G89" si="8">ROUND(E84*F84,2)</f>
        <v>0</v>
      </c>
      <c r="H84" s="172"/>
      <c r="I84" s="173">
        <f t="shared" ref="I84:I89" si="9">ROUND(E84*H84,2)</f>
        <v>0</v>
      </c>
      <c r="J84" s="172"/>
      <c r="K84" s="173">
        <f t="shared" ref="K84:K89" si="10">ROUND(E84*J84,2)</f>
        <v>0</v>
      </c>
      <c r="L84" s="173">
        <v>21</v>
      </c>
      <c r="M84" s="173">
        <f t="shared" ref="M84:M89" si="11">G84*(1+L84/100)</f>
        <v>0</v>
      </c>
      <c r="N84" s="173">
        <v>0</v>
      </c>
      <c r="O84" s="173">
        <f t="shared" ref="O84:O89" si="12">ROUND(E84*N84,2)</f>
        <v>0</v>
      </c>
      <c r="P84" s="173">
        <v>0</v>
      </c>
      <c r="Q84" s="173">
        <f t="shared" ref="Q84:Q89" si="13">ROUND(E84*P84,2)</f>
        <v>0</v>
      </c>
      <c r="R84" s="173"/>
      <c r="S84" s="173"/>
      <c r="T84" s="174">
        <v>0</v>
      </c>
      <c r="U84" s="173">
        <f t="shared" ref="U84:U89" si="14">ROUND(E84*T84,2)</f>
        <v>0</v>
      </c>
      <c r="V84" s="158"/>
      <c r="W84" s="158"/>
      <c r="X84" s="158"/>
      <c r="Y84" s="158"/>
      <c r="Z84" s="158"/>
      <c r="AA84" s="158"/>
      <c r="AB84" s="158"/>
      <c r="AC84" s="158"/>
      <c r="AD84" s="158"/>
      <c r="AE84" s="158" t="s">
        <v>93</v>
      </c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ht="22.5" outlineLevel="1" x14ac:dyDescent="0.2">
      <c r="A85" s="159">
        <v>13</v>
      </c>
      <c r="B85" s="165"/>
      <c r="C85" s="198" t="s">
        <v>125</v>
      </c>
      <c r="D85" s="167" t="s">
        <v>96</v>
      </c>
      <c r="E85" s="169">
        <v>10</v>
      </c>
      <c r="F85" s="172"/>
      <c r="G85" s="173">
        <f t="shared" si="8"/>
        <v>0</v>
      </c>
      <c r="H85" s="172"/>
      <c r="I85" s="173">
        <f t="shared" si="9"/>
        <v>0</v>
      </c>
      <c r="J85" s="172"/>
      <c r="K85" s="173">
        <f t="shared" si="10"/>
        <v>0</v>
      </c>
      <c r="L85" s="173">
        <v>21</v>
      </c>
      <c r="M85" s="173">
        <f t="shared" si="11"/>
        <v>0</v>
      </c>
      <c r="N85" s="173">
        <v>0</v>
      </c>
      <c r="O85" s="173">
        <f t="shared" si="12"/>
        <v>0</v>
      </c>
      <c r="P85" s="173">
        <v>0</v>
      </c>
      <c r="Q85" s="173">
        <f t="shared" si="13"/>
        <v>0</v>
      </c>
      <c r="R85" s="173"/>
      <c r="S85" s="173"/>
      <c r="T85" s="174">
        <v>0</v>
      </c>
      <c r="U85" s="173">
        <f t="shared" si="14"/>
        <v>0</v>
      </c>
      <c r="V85" s="158"/>
      <c r="W85" s="158"/>
      <c r="X85" s="158"/>
      <c r="Y85" s="158"/>
      <c r="Z85" s="158"/>
      <c r="AA85" s="158"/>
      <c r="AB85" s="158"/>
      <c r="AC85" s="158"/>
      <c r="AD85" s="158"/>
      <c r="AE85" s="158" t="s">
        <v>93</v>
      </c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ht="22.5" outlineLevel="1" x14ac:dyDescent="0.2">
      <c r="A86" s="159">
        <v>14</v>
      </c>
      <c r="B86" s="165"/>
      <c r="C86" s="198" t="s">
        <v>126</v>
      </c>
      <c r="D86" s="167" t="s">
        <v>96</v>
      </c>
      <c r="E86" s="169">
        <v>2</v>
      </c>
      <c r="F86" s="172"/>
      <c r="G86" s="173">
        <f t="shared" si="8"/>
        <v>0</v>
      </c>
      <c r="H86" s="172"/>
      <c r="I86" s="173">
        <f t="shared" si="9"/>
        <v>0</v>
      </c>
      <c r="J86" s="172"/>
      <c r="K86" s="173">
        <f t="shared" si="10"/>
        <v>0</v>
      </c>
      <c r="L86" s="173">
        <v>21</v>
      </c>
      <c r="M86" s="173">
        <f t="shared" si="11"/>
        <v>0</v>
      </c>
      <c r="N86" s="173">
        <v>0</v>
      </c>
      <c r="O86" s="173">
        <f t="shared" si="12"/>
        <v>0</v>
      </c>
      <c r="P86" s="173">
        <v>0</v>
      </c>
      <c r="Q86" s="173">
        <f t="shared" si="13"/>
        <v>0</v>
      </c>
      <c r="R86" s="173"/>
      <c r="S86" s="173"/>
      <c r="T86" s="174">
        <v>0</v>
      </c>
      <c r="U86" s="173">
        <f t="shared" si="14"/>
        <v>0</v>
      </c>
      <c r="V86" s="158"/>
      <c r="W86" s="158"/>
      <c r="X86" s="158"/>
      <c r="Y86" s="158"/>
      <c r="Z86" s="158"/>
      <c r="AA86" s="158"/>
      <c r="AB86" s="158"/>
      <c r="AC86" s="158"/>
      <c r="AD86" s="158"/>
      <c r="AE86" s="158" t="s">
        <v>93</v>
      </c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ht="22.5" outlineLevel="1" x14ac:dyDescent="0.2">
      <c r="A87" s="159">
        <v>15</v>
      </c>
      <c r="B87" s="165"/>
      <c r="C87" s="198" t="s">
        <v>127</v>
      </c>
      <c r="D87" s="167" t="s">
        <v>96</v>
      </c>
      <c r="E87" s="169">
        <v>23</v>
      </c>
      <c r="F87" s="172"/>
      <c r="G87" s="173">
        <f t="shared" si="8"/>
        <v>0</v>
      </c>
      <c r="H87" s="172"/>
      <c r="I87" s="173">
        <f t="shared" si="9"/>
        <v>0</v>
      </c>
      <c r="J87" s="172"/>
      <c r="K87" s="173">
        <f t="shared" si="10"/>
        <v>0</v>
      </c>
      <c r="L87" s="173">
        <v>21</v>
      </c>
      <c r="M87" s="173">
        <f t="shared" si="11"/>
        <v>0</v>
      </c>
      <c r="N87" s="173">
        <v>0</v>
      </c>
      <c r="O87" s="173">
        <f t="shared" si="12"/>
        <v>0</v>
      </c>
      <c r="P87" s="173">
        <v>0</v>
      </c>
      <c r="Q87" s="173">
        <f t="shared" si="13"/>
        <v>0</v>
      </c>
      <c r="R87" s="173"/>
      <c r="S87" s="173"/>
      <c r="T87" s="174">
        <v>0</v>
      </c>
      <c r="U87" s="173">
        <f t="shared" si="14"/>
        <v>0</v>
      </c>
      <c r="V87" s="158"/>
      <c r="W87" s="158"/>
      <c r="X87" s="158"/>
      <c r="Y87" s="158"/>
      <c r="Z87" s="158"/>
      <c r="AA87" s="158"/>
      <c r="AB87" s="158"/>
      <c r="AC87" s="158"/>
      <c r="AD87" s="158"/>
      <c r="AE87" s="158" t="s">
        <v>93</v>
      </c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ht="22.5" outlineLevel="1" x14ac:dyDescent="0.2">
      <c r="A88" s="159">
        <v>16</v>
      </c>
      <c r="B88" s="165"/>
      <c r="C88" s="198" t="s">
        <v>128</v>
      </c>
      <c r="D88" s="167" t="s">
        <v>96</v>
      </c>
      <c r="E88" s="169">
        <v>4</v>
      </c>
      <c r="F88" s="172"/>
      <c r="G88" s="173">
        <f t="shared" si="8"/>
        <v>0</v>
      </c>
      <c r="H88" s="172"/>
      <c r="I88" s="173">
        <f t="shared" si="9"/>
        <v>0</v>
      </c>
      <c r="J88" s="172"/>
      <c r="K88" s="173">
        <f t="shared" si="10"/>
        <v>0</v>
      </c>
      <c r="L88" s="173">
        <v>21</v>
      </c>
      <c r="M88" s="173">
        <f t="shared" si="11"/>
        <v>0</v>
      </c>
      <c r="N88" s="173">
        <v>0</v>
      </c>
      <c r="O88" s="173">
        <f t="shared" si="12"/>
        <v>0</v>
      </c>
      <c r="P88" s="173">
        <v>0</v>
      </c>
      <c r="Q88" s="173">
        <f t="shared" si="13"/>
        <v>0</v>
      </c>
      <c r="R88" s="173"/>
      <c r="S88" s="173"/>
      <c r="T88" s="174">
        <v>0</v>
      </c>
      <c r="U88" s="173">
        <f t="shared" si="14"/>
        <v>0</v>
      </c>
      <c r="V88" s="158"/>
      <c r="W88" s="158"/>
      <c r="X88" s="158"/>
      <c r="Y88" s="158"/>
      <c r="Z88" s="158"/>
      <c r="AA88" s="158"/>
      <c r="AB88" s="158"/>
      <c r="AC88" s="158"/>
      <c r="AD88" s="158"/>
      <c r="AE88" s="158" t="s">
        <v>93</v>
      </c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59">
        <v>17</v>
      </c>
      <c r="B89" s="165"/>
      <c r="C89" s="198" t="s">
        <v>129</v>
      </c>
      <c r="D89" s="167" t="s">
        <v>130</v>
      </c>
      <c r="E89" s="169">
        <v>1</v>
      </c>
      <c r="F89" s="172"/>
      <c r="G89" s="173">
        <f t="shared" si="8"/>
        <v>0</v>
      </c>
      <c r="H89" s="172"/>
      <c r="I89" s="173">
        <f t="shared" si="9"/>
        <v>0</v>
      </c>
      <c r="J89" s="172"/>
      <c r="K89" s="173">
        <f t="shared" si="10"/>
        <v>0</v>
      </c>
      <c r="L89" s="173">
        <v>21</v>
      </c>
      <c r="M89" s="173">
        <f t="shared" si="11"/>
        <v>0</v>
      </c>
      <c r="N89" s="173">
        <v>0</v>
      </c>
      <c r="O89" s="173">
        <f t="shared" si="12"/>
        <v>0</v>
      </c>
      <c r="P89" s="173">
        <v>0</v>
      </c>
      <c r="Q89" s="173">
        <f t="shared" si="13"/>
        <v>0</v>
      </c>
      <c r="R89" s="173"/>
      <c r="S89" s="173"/>
      <c r="T89" s="174">
        <v>0</v>
      </c>
      <c r="U89" s="173">
        <f t="shared" si="14"/>
        <v>0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 t="s">
        <v>93</v>
      </c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x14ac:dyDescent="0.2">
      <c r="A90" s="160" t="s">
        <v>89</v>
      </c>
      <c r="B90" s="166" t="s">
        <v>56</v>
      </c>
      <c r="C90" s="199" t="s">
        <v>57</v>
      </c>
      <c r="D90" s="168"/>
      <c r="E90" s="170"/>
      <c r="F90" s="175"/>
      <c r="G90" s="175">
        <f>SUMIF(AE91:AE91,"&lt;&gt;NOR",G91:G91)</f>
        <v>0</v>
      </c>
      <c r="H90" s="175"/>
      <c r="I90" s="175">
        <f>SUM(I91:I91)</f>
        <v>0</v>
      </c>
      <c r="J90" s="175"/>
      <c r="K90" s="175">
        <f>SUM(K91:K91)</f>
        <v>0</v>
      </c>
      <c r="L90" s="175"/>
      <c r="M90" s="175">
        <f>SUM(M91:M91)</f>
        <v>0</v>
      </c>
      <c r="N90" s="175"/>
      <c r="O90" s="175">
        <f>SUM(O91:O91)</f>
        <v>0</v>
      </c>
      <c r="P90" s="175"/>
      <c r="Q90" s="175">
        <f>SUM(Q91:Q91)</f>
        <v>0</v>
      </c>
      <c r="R90" s="175"/>
      <c r="S90" s="175"/>
      <c r="T90" s="176"/>
      <c r="U90" s="175">
        <f>SUM(U91:U91)</f>
        <v>0</v>
      </c>
      <c r="AE90" t="s">
        <v>90</v>
      </c>
    </row>
    <row r="91" spans="1:60" ht="22.5" outlineLevel="1" x14ac:dyDescent="0.2">
      <c r="A91" s="159">
        <v>18</v>
      </c>
      <c r="B91" s="165"/>
      <c r="C91" s="198" t="s">
        <v>131</v>
      </c>
      <c r="D91" s="167" t="s">
        <v>132</v>
      </c>
      <c r="E91" s="169">
        <v>85.65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3"/>
      <c r="S91" s="173"/>
      <c r="T91" s="174">
        <v>0</v>
      </c>
      <c r="U91" s="173">
        <f>ROUND(E91*T91,2)</f>
        <v>0</v>
      </c>
      <c r="V91" s="158"/>
      <c r="W91" s="158"/>
      <c r="X91" s="158"/>
      <c r="Y91" s="158"/>
      <c r="Z91" s="158"/>
      <c r="AA91" s="158"/>
      <c r="AB91" s="158"/>
      <c r="AC91" s="158"/>
      <c r="AD91" s="158"/>
      <c r="AE91" s="158" t="s">
        <v>93</v>
      </c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x14ac:dyDescent="0.2">
      <c r="A92" s="160" t="s">
        <v>89</v>
      </c>
      <c r="B92" s="166" t="s">
        <v>58</v>
      </c>
      <c r="C92" s="199" t="s">
        <v>59</v>
      </c>
      <c r="D92" s="168"/>
      <c r="E92" s="170"/>
      <c r="F92" s="175"/>
      <c r="G92" s="175">
        <f>SUMIF(AE93:AE93,"&lt;&gt;NOR",G93:G93)</f>
        <v>0</v>
      </c>
      <c r="H92" s="175"/>
      <c r="I92" s="175">
        <f>SUM(I93:I93)</f>
        <v>0</v>
      </c>
      <c r="J92" s="175"/>
      <c r="K92" s="175">
        <f>SUM(K93:K93)</f>
        <v>0</v>
      </c>
      <c r="L92" s="175"/>
      <c r="M92" s="175">
        <f>SUM(M93:M93)</f>
        <v>0</v>
      </c>
      <c r="N92" s="175"/>
      <c r="O92" s="175">
        <f>SUM(O93:O93)</f>
        <v>0</v>
      </c>
      <c r="P92" s="175"/>
      <c r="Q92" s="175">
        <f>SUM(Q93:Q93)</f>
        <v>0</v>
      </c>
      <c r="R92" s="175"/>
      <c r="S92" s="175"/>
      <c r="T92" s="176"/>
      <c r="U92" s="175">
        <f>SUM(U93:U93)</f>
        <v>0.67</v>
      </c>
      <c r="AE92" t="s">
        <v>90</v>
      </c>
    </row>
    <row r="93" spans="1:60" ht="22.5" outlineLevel="1" x14ac:dyDescent="0.2">
      <c r="A93" s="159">
        <v>19</v>
      </c>
      <c r="B93" s="165"/>
      <c r="C93" s="198" t="s">
        <v>133</v>
      </c>
      <c r="D93" s="167" t="s">
        <v>134</v>
      </c>
      <c r="E93" s="169">
        <v>1.2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2.49E-3</v>
      </c>
      <c r="O93" s="173">
        <f>ROUND(E93*N93,2)</f>
        <v>0</v>
      </c>
      <c r="P93" s="173">
        <v>0</v>
      </c>
      <c r="Q93" s="173">
        <f>ROUND(E93*P93,2)</f>
        <v>0</v>
      </c>
      <c r="R93" s="173"/>
      <c r="S93" s="173"/>
      <c r="T93" s="174">
        <v>0.55840000000000001</v>
      </c>
      <c r="U93" s="173">
        <f>ROUND(E93*T93,2)</f>
        <v>0.67</v>
      </c>
      <c r="V93" s="158"/>
      <c r="W93" s="158"/>
      <c r="X93" s="158"/>
      <c r="Y93" s="158"/>
      <c r="Z93" s="158"/>
      <c r="AA93" s="158"/>
      <c r="AB93" s="158"/>
      <c r="AC93" s="158"/>
      <c r="AD93" s="158"/>
      <c r="AE93" s="158" t="s">
        <v>135</v>
      </c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</row>
    <row r="94" spans="1:60" x14ac:dyDescent="0.2">
      <c r="A94" s="160" t="s">
        <v>89</v>
      </c>
      <c r="B94" s="166" t="s">
        <v>60</v>
      </c>
      <c r="C94" s="199" t="s">
        <v>61</v>
      </c>
      <c r="D94" s="168"/>
      <c r="E94" s="170"/>
      <c r="F94" s="175"/>
      <c r="G94" s="175">
        <f>SUMIF(AE95:AE96,"&lt;&gt;NOR",G95:G96)</f>
        <v>0</v>
      </c>
      <c r="H94" s="175"/>
      <c r="I94" s="175">
        <f>SUM(I95:I96)</f>
        <v>0</v>
      </c>
      <c r="J94" s="175"/>
      <c r="K94" s="175">
        <f>SUM(K95:K96)</f>
        <v>0</v>
      </c>
      <c r="L94" s="175"/>
      <c r="M94" s="175">
        <f>SUM(M95:M96)</f>
        <v>0</v>
      </c>
      <c r="N94" s="175"/>
      <c r="O94" s="175">
        <f>SUM(O95:O96)</f>
        <v>0.41</v>
      </c>
      <c r="P94" s="175"/>
      <c r="Q94" s="175">
        <f>SUM(Q95:Q96)</f>
        <v>0</v>
      </c>
      <c r="R94" s="175"/>
      <c r="S94" s="175"/>
      <c r="T94" s="176"/>
      <c r="U94" s="175">
        <f>SUM(U95:U96)</f>
        <v>21.25</v>
      </c>
      <c r="AE94" t="s">
        <v>90</v>
      </c>
    </row>
    <row r="95" spans="1:60" ht="22.5" outlineLevel="1" x14ac:dyDescent="0.2">
      <c r="A95" s="159">
        <v>20</v>
      </c>
      <c r="B95" s="165"/>
      <c r="C95" s="198" t="s">
        <v>136</v>
      </c>
      <c r="D95" s="167" t="s">
        <v>92</v>
      </c>
      <c r="E95" s="169">
        <v>17.13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2.7499999999999998E-3</v>
      </c>
      <c r="O95" s="173">
        <f>ROUND(E95*N95,2)</f>
        <v>0.05</v>
      </c>
      <c r="P95" s="173">
        <v>0</v>
      </c>
      <c r="Q95" s="173">
        <f>ROUND(E95*P95,2)</f>
        <v>0</v>
      </c>
      <c r="R95" s="173"/>
      <c r="S95" s="173"/>
      <c r="T95" s="174">
        <v>1.2407699999999999</v>
      </c>
      <c r="U95" s="173">
        <f>ROUND(E95*T95,2)</f>
        <v>21.25</v>
      </c>
      <c r="V95" s="158"/>
      <c r="W95" s="158"/>
      <c r="X95" s="158"/>
      <c r="Y95" s="158"/>
      <c r="Z95" s="158"/>
      <c r="AA95" s="158"/>
      <c r="AB95" s="158"/>
      <c r="AC95" s="158"/>
      <c r="AD95" s="158"/>
      <c r="AE95" s="158" t="s">
        <v>135</v>
      </c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86">
        <v>21</v>
      </c>
      <c r="B96" s="187"/>
      <c r="C96" s="200" t="s">
        <v>137</v>
      </c>
      <c r="D96" s="188" t="s">
        <v>92</v>
      </c>
      <c r="E96" s="189">
        <v>19.695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91">
        <v>1.8120000000000001E-2</v>
      </c>
      <c r="O96" s="191">
        <f>ROUND(E96*N96,2)</f>
        <v>0.36</v>
      </c>
      <c r="P96" s="191">
        <v>0</v>
      </c>
      <c r="Q96" s="191">
        <f>ROUND(E96*P96,2)</f>
        <v>0</v>
      </c>
      <c r="R96" s="191"/>
      <c r="S96" s="191"/>
      <c r="T96" s="192">
        <v>0</v>
      </c>
      <c r="U96" s="191">
        <f>ROUND(E96*T96,2)</f>
        <v>0</v>
      </c>
      <c r="V96" s="158"/>
      <c r="W96" s="158"/>
      <c r="X96" s="158"/>
      <c r="Y96" s="158"/>
      <c r="Z96" s="158"/>
      <c r="AA96" s="158"/>
      <c r="AB96" s="158"/>
      <c r="AC96" s="158"/>
      <c r="AD96" s="158"/>
      <c r="AE96" s="158" t="s">
        <v>138</v>
      </c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</row>
    <row r="97" spans="1:31" x14ac:dyDescent="0.2">
      <c r="A97" s="6"/>
      <c r="B97" s="7" t="s">
        <v>140</v>
      </c>
      <c r="C97" s="201" t="s">
        <v>140</v>
      </c>
      <c r="D97" s="9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AC97">
        <v>15</v>
      </c>
      <c r="AD97">
        <v>21</v>
      </c>
    </row>
    <row r="98" spans="1:31" x14ac:dyDescent="0.2">
      <c r="A98" s="193"/>
      <c r="B98" s="194">
        <v>26</v>
      </c>
      <c r="C98" s="202" t="s">
        <v>140</v>
      </c>
      <c r="D98" s="195"/>
      <c r="E98" s="196"/>
      <c r="F98" s="196"/>
      <c r="G98" s="197">
        <f>G8+G11+G83+G90+G92+G94</f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AC98">
        <f>SUMIF(L7:L96,AC97,G7:G96)</f>
        <v>0</v>
      </c>
      <c r="AD98">
        <f>SUMIF(L7:L96,AD97,G7:G96)</f>
        <v>0</v>
      </c>
      <c r="AE98" t="s">
        <v>141</v>
      </c>
    </row>
    <row r="99" spans="1:31" x14ac:dyDescent="0.2">
      <c r="A99" s="6"/>
      <c r="B99" s="7" t="s">
        <v>140</v>
      </c>
      <c r="C99" s="201" t="s">
        <v>140</v>
      </c>
      <c r="D99" s="9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ht="25.5" customHeight="1" x14ac:dyDescent="0.2">
      <c r="A100" s="6"/>
      <c r="B100" s="7" t="s">
        <v>140</v>
      </c>
      <c r="C100" s="278" t="s">
        <v>146</v>
      </c>
      <c r="D100" s="278"/>
      <c r="E100" s="278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50">
        <v>33</v>
      </c>
      <c r="B101" s="250"/>
      <c r="C101" s="251"/>
      <c r="D101" s="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">
      <c r="A102" s="252"/>
      <c r="B102" s="253"/>
      <c r="C102" s="254"/>
      <c r="D102" s="253"/>
      <c r="E102" s="253"/>
      <c r="F102" s="253"/>
      <c r="G102" s="25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AE102" t="s">
        <v>142</v>
      </c>
    </row>
    <row r="103" spans="1:31" x14ac:dyDescent="0.2">
      <c r="A103" s="256"/>
      <c r="B103" s="257"/>
      <c r="C103" s="258"/>
      <c r="D103" s="257"/>
      <c r="E103" s="257"/>
      <c r="F103" s="257"/>
      <c r="G103" s="259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 x14ac:dyDescent="0.2">
      <c r="A104" s="256"/>
      <c r="B104" s="257"/>
      <c r="C104" s="258"/>
      <c r="D104" s="257"/>
      <c r="E104" s="257"/>
      <c r="F104" s="257"/>
      <c r="G104" s="259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 x14ac:dyDescent="0.2">
      <c r="A105" s="256"/>
      <c r="B105" s="257"/>
      <c r="C105" s="258"/>
      <c r="D105" s="257"/>
      <c r="E105" s="257"/>
      <c r="F105" s="257"/>
      <c r="G105" s="259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31" x14ac:dyDescent="0.2">
      <c r="A106" s="260"/>
      <c r="B106" s="261"/>
      <c r="C106" s="262"/>
      <c r="D106" s="261"/>
      <c r="E106" s="261"/>
      <c r="F106" s="261"/>
      <c r="G106" s="263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31" x14ac:dyDescent="0.2">
      <c r="A107" s="6"/>
      <c r="B107" s="7" t="s">
        <v>140</v>
      </c>
      <c r="C107" s="201" t="s">
        <v>140</v>
      </c>
      <c r="D107" s="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31" x14ac:dyDescent="0.2">
      <c r="C108" s="203"/>
      <c r="D108" s="146"/>
      <c r="AE108" t="s">
        <v>143</v>
      </c>
    </row>
    <row r="109" spans="1:31" x14ac:dyDescent="0.2">
      <c r="D109" s="146"/>
    </row>
    <row r="110" spans="1:31" x14ac:dyDescent="0.2">
      <c r="D110" s="146"/>
    </row>
    <row r="111" spans="1:31" x14ac:dyDescent="0.2">
      <c r="D111" s="146"/>
    </row>
    <row r="112" spans="1:31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mergeCells count="69">
    <mergeCell ref="C20:G20"/>
    <mergeCell ref="A1:G1"/>
    <mergeCell ref="C2:G2"/>
    <mergeCell ref="C3:G3"/>
    <mergeCell ref="C4:G4"/>
    <mergeCell ref="C13:G13"/>
    <mergeCell ref="C14:G14"/>
    <mergeCell ref="C15:G15"/>
    <mergeCell ref="C16:G16"/>
    <mergeCell ref="C17:G17"/>
    <mergeCell ref="C18:G18"/>
    <mergeCell ref="C19:G19"/>
    <mergeCell ref="C34:G34"/>
    <mergeCell ref="C22:G22"/>
    <mergeCell ref="C23:G23"/>
    <mergeCell ref="C24:G24"/>
    <mergeCell ref="C25:G25"/>
    <mergeCell ref="C26:G26"/>
    <mergeCell ref="C27:G27"/>
    <mergeCell ref="C28:G28"/>
    <mergeCell ref="C29:G29"/>
    <mergeCell ref="C31:G31"/>
    <mergeCell ref="C32:G32"/>
    <mergeCell ref="C33:G33"/>
    <mergeCell ref="C48:G48"/>
    <mergeCell ref="C35:G35"/>
    <mergeCell ref="C36:G36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C61:G61"/>
    <mergeCell ref="C49:G49"/>
    <mergeCell ref="C50:G50"/>
    <mergeCell ref="C51:G51"/>
    <mergeCell ref="C52:G52"/>
    <mergeCell ref="C53:G53"/>
    <mergeCell ref="C54:G54"/>
    <mergeCell ref="C55:G55"/>
    <mergeCell ref="C57:G57"/>
    <mergeCell ref="C58:G58"/>
    <mergeCell ref="C59:G59"/>
    <mergeCell ref="C60:G60"/>
    <mergeCell ref="C75:G75"/>
    <mergeCell ref="C62:G62"/>
    <mergeCell ref="C63:G63"/>
    <mergeCell ref="C65:G65"/>
    <mergeCell ref="C66:G66"/>
    <mergeCell ref="C67:G67"/>
    <mergeCell ref="C68:G68"/>
    <mergeCell ref="C69:G69"/>
    <mergeCell ref="C70:G70"/>
    <mergeCell ref="C71:G71"/>
    <mergeCell ref="C72:G72"/>
    <mergeCell ref="C74:G74"/>
    <mergeCell ref="A101:C101"/>
    <mergeCell ref="A102:G106"/>
    <mergeCell ref="C76:G76"/>
    <mergeCell ref="C77:G77"/>
    <mergeCell ref="C78:G78"/>
    <mergeCell ref="C79:G79"/>
    <mergeCell ref="C80:G80"/>
    <mergeCell ref="C81:G81"/>
    <mergeCell ref="C100:E100"/>
  </mergeCells>
  <printOptions horizontalCentered="1"/>
  <pageMargins left="0.59055118110236227" right="0.39370078740157483" top="0.78740157480314965" bottom="0.78740157480314965" header="0.31496062992125984" footer="0.31496062992125984"/>
  <pageSetup paperSize="9" scale="90" orientation="portrait" r:id="rId1"/>
  <rowBreaks count="2" manualBreakCount="2">
    <brk id="46" max="20" man="1"/>
    <brk id="10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Albrecht Marcel</cp:lastModifiedBy>
  <cp:lastPrinted>2018-06-27T10:35:19Z</cp:lastPrinted>
  <dcterms:created xsi:type="dcterms:W3CDTF">2009-04-08T07:15:50Z</dcterms:created>
  <dcterms:modified xsi:type="dcterms:W3CDTF">2018-06-27T10:38:02Z</dcterms:modified>
</cp:coreProperties>
</file>