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<sst xmlns="http://schemas.openxmlformats.org/spreadsheetml/2006/main" count="1952" uniqueCount="891">
  <si>
    <t>KRYCÍ LIST ROZPOČTU</t>
  </si>
  <si>
    <t>Název stavby</t>
  </si>
  <si>
    <t>Vinařice - Zřízení oddílu C</t>
  </si>
  <si>
    <t>JKSO</t>
  </si>
  <si>
    <t xml:space="preserve"> </t>
  </si>
  <si>
    <t>Kód stavby</t>
  </si>
  <si>
    <t>0622011</t>
  </si>
  <si>
    <t>Název objektu</t>
  </si>
  <si>
    <t>EČO</t>
  </si>
  <si>
    <t>Kód objektu</t>
  </si>
  <si>
    <t>Název části</t>
  </si>
  <si>
    <t>Místo</t>
  </si>
  <si>
    <t>Vinařice</t>
  </si>
  <si>
    <t>Kód části</t>
  </si>
  <si>
    <t>Název podčásti</t>
  </si>
  <si>
    <t>Kód podčásti</t>
  </si>
  <si>
    <t>IČO</t>
  </si>
  <si>
    <t>DIČ</t>
  </si>
  <si>
    <t>Objednatel</t>
  </si>
  <si>
    <t>Vězeňská služba České republiky</t>
  </si>
  <si>
    <t>Projektant</t>
  </si>
  <si>
    <t>HOTPROJECT, Ing. Lucie Dvořáková</t>
  </si>
  <si>
    <t>Zhotovitel</t>
  </si>
  <si>
    <t>Rozpočet číslo</t>
  </si>
  <si>
    <t>Zpracoval</t>
  </si>
  <si>
    <t>Dne</t>
  </si>
  <si>
    <t>Ing. Dvořáková</t>
  </si>
  <si>
    <t>09.11.2011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</si>
  <si>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</si>
  <si>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</si>
  <si>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</si>
  <si>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</si>
  <si>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</si>
  <si>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</si>
  <si>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</si>
  <si>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</si>
  <si>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</si>
  <si>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</si>
  <si>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</si>
  <si>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</si>
  <si>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</si>
  <si>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</si>
  <si>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</si>
  <si>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</si>
  <si>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</si>
  <si>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</si>
  <si>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</si>
  <si>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</si>
  <si>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</si>
  <si>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</si>
  <si>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</si>
  <si>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</si>
  <si>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</si>
  <si>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</si>
  <si>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</si>
  <si>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</si>
  <si>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</si>
  <si>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</si>
  <si>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</si>
  <si>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</si>
  <si>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</si>
  <si>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</si>
  <si>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</si>
  <si>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</si>
  <si>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</si>
  <si>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</si>
  <si>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</si>
  <si>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</si>
  <si>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</si>
  <si>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</si>
  <si>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</si>
  <si>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</si>
  <si>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</si>
  <si>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</si>
  <si>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</si>
  <si>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</si>
  <si>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</si>
  <si>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</si>
  <si>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</si>
  <si>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</si>
  <si>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</si>
  <si>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</si>
  <si>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</si>
  <si>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</si>
  <si>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9.11.2011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</si>
  <si>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</si>
  <si>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</si>
  <si>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</si>
  <si>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</si>
  <si>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</si>
  <si>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</si>
  <si>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</si>
  <si>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</si>
  <si>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</si>
  <si>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</si>
  <si>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</si>
  <si>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</si>
  <si>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</si>
  <si>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</si>
  <si>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</si>
  <si>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</si>
  <si>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</si>
  <si>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</si>
  <si>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</si>
  <si>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</si>
  <si>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</si>
  <si>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</si>
  <si>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</si>
  <si>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</si>
  <si>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</si>
  <si>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</si>
  <si>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</si>
  <si>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113107130</t>
  </si>
  <si>
    <t>Odstranění podkladu pl do 50 m2 z betonu prostého tl 100 mm</t>
  </si>
  <si>
    <t>m2</t>
  </si>
  <si>
    <t>2</t>
  </si>
  <si>
    <t>001</t>
  </si>
  <si>
    <t>132202201</t>
  </si>
  <si>
    <t>Hloubení rýh š přes 600 do 2000 mm ručním nebo pneum nářadím v soudržných horninách tř. 3</t>
  </si>
  <si>
    <t>m3</t>
  </si>
  <si>
    <t>3</t>
  </si>
  <si>
    <t>132202209</t>
  </si>
  <si>
    <t>Příplatek za lepivost u hloubení rýh š do 2000 mm ručním nebo pneum nářadím v hornině tř. 3</t>
  </si>
  <si>
    <t>Zakládání</t>
  </si>
  <si>
    <t>4</t>
  </si>
  <si>
    <t>002</t>
  </si>
  <si>
    <t>271571112</t>
  </si>
  <si>
    <t>Polštáře zhutněné pod základy ze štěrkopísku netříděného</t>
  </si>
  <si>
    <t>5</t>
  </si>
  <si>
    <t>011</t>
  </si>
  <si>
    <t>274321311</t>
  </si>
  <si>
    <t>Základové pásy ze ŽB tř. C 16/20</t>
  </si>
  <si>
    <t>6</t>
  </si>
  <si>
    <t>274361821</t>
  </si>
  <si>
    <t>Výztuž základových pásů betonářskou ocelí 10 505 (R)</t>
  </si>
  <si>
    <t>t</t>
  </si>
  <si>
    <t>Svislé a kompletní konstrukce</t>
  </si>
  <si>
    <t>7</t>
  </si>
  <si>
    <t>014</t>
  </si>
  <si>
    <t>310239411</t>
  </si>
  <si>
    <t>Zazdívka otvorů pl do 4 m2 ve zdivu nadzákladovém cihlami pálenými na MC</t>
  </si>
  <si>
    <t>8</t>
  </si>
  <si>
    <t>317142221</t>
  </si>
  <si>
    <t>Překlady nenosné přímé z pórobetonu v příčkách tl 100 mm pro světlost otvoru do 1010 mm</t>
  </si>
  <si>
    <t>kus</t>
  </si>
  <si>
    <t>9</t>
  </si>
  <si>
    <t>317142322</t>
  </si>
  <si>
    <t>Překlady nenosné přímé z pórobetonu v příčkách tl 150 mm pro světlost otvoru do 1010 mm</t>
  </si>
  <si>
    <t>10</t>
  </si>
  <si>
    <t>317944311</t>
  </si>
  <si>
    <t>Válcované nosníky do č.12 dodatečně osazované do připravených otvorů</t>
  </si>
  <si>
    <t>kg</t>
  </si>
  <si>
    <t>11</t>
  </si>
  <si>
    <t>M</t>
  </si>
  <si>
    <t>MAT</t>
  </si>
  <si>
    <t>133317100</t>
  </si>
  <si>
    <t>tyč ocelová L rovnoramenná , značka oceli S 235 JR, 50x50x4 mm</t>
  </si>
  <si>
    <t>12</t>
  </si>
  <si>
    <t>133806200</t>
  </si>
  <si>
    <t>tyč ocelová I , značka oceli S 235 JR, označení průřezu 120</t>
  </si>
  <si>
    <t>13</t>
  </si>
  <si>
    <t>340239212</t>
  </si>
  <si>
    <t>Zazdívka otvorů pl do 4 m2 v příčkách nebo stěnách z cihel tl přes 100 mm</t>
  </si>
  <si>
    <t>14</t>
  </si>
  <si>
    <t>340291121</t>
  </si>
  <si>
    <t>Dodatečné ukotvení příček k cihelným konstrukcím plochými nerezovými kotvami tl příčky do 100 mm</t>
  </si>
  <si>
    <t>m</t>
  </si>
  <si>
    <t>15</t>
  </si>
  <si>
    <t>340291122</t>
  </si>
  <si>
    <t>Dodatečné ukotvení příček k cihelným konstrukcím plochými nerezovými kotvami tl příčky přes 100 mm</t>
  </si>
  <si>
    <t>16</t>
  </si>
  <si>
    <t>342272323</t>
  </si>
  <si>
    <t>Příčky tl 100 mm z pórobetonových přesných příčkovek objemové hmotnosti 500 kg/m3</t>
  </si>
  <si>
    <t>17</t>
  </si>
  <si>
    <t>342272523</t>
  </si>
  <si>
    <t>Příčky tl 150 mm z pórobetonových přesných příčkovek objemové hmotnosti 500 kg/m3</t>
  </si>
  <si>
    <t>18</t>
  </si>
  <si>
    <t>349231811</t>
  </si>
  <si>
    <t>Přizdívka ostění s ozubem z cihel tl do 150 mm</t>
  </si>
  <si>
    <t>Vodorovné konstrukce</t>
  </si>
  <si>
    <t>19</t>
  </si>
  <si>
    <t>413232211</t>
  </si>
  <si>
    <t>Zazdívka zhlaví válcovaných nosníků v do 150 mm</t>
  </si>
  <si>
    <t>Komunikace</t>
  </si>
  <si>
    <t>20</t>
  </si>
  <si>
    <t>566901111</t>
  </si>
  <si>
    <t>Vyspravení podkladu po překopech kamenivem těženým nebo štěrkopískem</t>
  </si>
  <si>
    <t>21</t>
  </si>
  <si>
    <t>566905111</t>
  </si>
  <si>
    <t>Vyspravení podkladu po překopech betonem PB</t>
  </si>
  <si>
    <t>Úpravy povrchu, podlahy, osazení</t>
  </si>
  <si>
    <t>22</t>
  </si>
  <si>
    <t>611421331</t>
  </si>
  <si>
    <t>Oprava vnitřních omítek vápenných štukových stropů rovných v rozsahu do 30 %</t>
  </si>
  <si>
    <t>23</t>
  </si>
  <si>
    <t>612409991</t>
  </si>
  <si>
    <t>Začištění omítek kolem oken, dveří, podlah nebo obkladů</t>
  </si>
  <si>
    <t>24</t>
  </si>
  <si>
    <t>612421331</t>
  </si>
  <si>
    <t>Oprava vnitřních omítek štukových stěn MV v rozsahu do 30 %</t>
  </si>
  <si>
    <t>25</t>
  </si>
  <si>
    <t>612423631</t>
  </si>
  <si>
    <t>Omítka rýh š do 300 mm ve stěnách MV štuková</t>
  </si>
  <si>
    <t>26</t>
  </si>
  <si>
    <t>612474116</t>
  </si>
  <si>
    <t>Vnitřní omítka pórobetonových stěn tl 10 mm ze suché směsi pro zdivo z pórobetonových tvárnic</t>
  </si>
  <si>
    <t>27</t>
  </si>
  <si>
    <t>632450131</t>
  </si>
  <si>
    <t>Vyrovnávací cementový potěr provedený v ploše ze suchých směsí do tl 20 mm</t>
  </si>
  <si>
    <t>28</t>
  </si>
  <si>
    <t>632902111</t>
  </si>
  <si>
    <t>Příprava zatvrdlého povrchu betonových mazanin pro cementový potěr cementovým mlékem</t>
  </si>
  <si>
    <t>29</t>
  </si>
  <si>
    <t>642942111</t>
  </si>
  <si>
    <t>Osazování zárubní nebo rámů dveřních kovových do 2,5 m2 na MC</t>
  </si>
  <si>
    <t>30</t>
  </si>
  <si>
    <t>553311020</t>
  </si>
  <si>
    <t>zárubeň ocelová pro běžné zdění H 95 700 L/P</t>
  </si>
  <si>
    <t>31</t>
  </si>
  <si>
    <t>553311430</t>
  </si>
  <si>
    <t>zárubeň ocelová pro běžné zdění H 145 800 L/P</t>
  </si>
  <si>
    <t>Ostatní konstrukce a práce-bourání</t>
  </si>
  <si>
    <t>32</t>
  </si>
  <si>
    <t>919735122</t>
  </si>
  <si>
    <t>Řezání stávajícího betonového krytu hl do 100 mm</t>
  </si>
  <si>
    <t>33</t>
  </si>
  <si>
    <t>003</t>
  </si>
  <si>
    <t>941211111</t>
  </si>
  <si>
    <t>Montáž lešení řadového rámového lehkého zatížení do 200 kg/m2 š do 0,9 m v do 10 m</t>
  </si>
  <si>
    <t>34</t>
  </si>
  <si>
    <t>941211211</t>
  </si>
  <si>
    <t>Příplatek k lešení řadovému rámovému lehkému š 0,9 m v do 25 m za první a ZKD den použití</t>
  </si>
  <si>
    <t>35</t>
  </si>
  <si>
    <t>941211811</t>
  </si>
  <si>
    <t>Demontáž lešení řadového rámového lehkého zatížení do 200 kg/m2 š do 0,9 m v do 10 m</t>
  </si>
  <si>
    <t>36</t>
  </si>
  <si>
    <t>949121111</t>
  </si>
  <si>
    <t>Lešení lehké pomocné kozové dílcové o výšce lešeňové podlahy do 1,2 m</t>
  </si>
  <si>
    <t>37</t>
  </si>
  <si>
    <t>952901111</t>
  </si>
  <si>
    <t>Vyčištění budov bytové a občanské výstavby při výšce podlaží do 4 m</t>
  </si>
  <si>
    <t>38</t>
  </si>
  <si>
    <t>953241919</t>
  </si>
  <si>
    <t xml:space="preserve">Osazení protipožární manžety </t>
  </si>
  <si>
    <t>39</t>
  </si>
  <si>
    <t>548793999</t>
  </si>
  <si>
    <t>manžeta protipožární</t>
  </si>
  <si>
    <t>40</t>
  </si>
  <si>
    <t>953961113</t>
  </si>
  <si>
    <t>Kotvy chemickým tmelem M 12 do betonu, ŽB nebo kamene s vyvrtáním otvoru</t>
  </si>
  <si>
    <t>41</t>
  </si>
  <si>
    <t>953962113</t>
  </si>
  <si>
    <t>Kotvy chemickým tmelem do zdiva z plných cihel s vyvrtáním otvoru</t>
  </si>
  <si>
    <t>42</t>
  </si>
  <si>
    <t>953965121</t>
  </si>
  <si>
    <t>Kotevní šroub pro chemické kotvy M 12 dl 160 mm</t>
  </si>
  <si>
    <t>43</t>
  </si>
  <si>
    <t>013</t>
  </si>
  <si>
    <t>962031133</t>
  </si>
  <si>
    <t>Bourání příček z cihel pálených na MVC tl do 150 mm</t>
  </si>
  <si>
    <t>44</t>
  </si>
  <si>
    <t>967031149</t>
  </si>
  <si>
    <t>Odsekání ostění v cihelném zdivu na MC</t>
  </si>
  <si>
    <t>45</t>
  </si>
  <si>
    <t>968062355</t>
  </si>
  <si>
    <t>Vybourání dřevěných rámů oken dvojitých nebo zdvojených pl do 2 m2</t>
  </si>
  <si>
    <t>46</t>
  </si>
  <si>
    <t>968071119</t>
  </si>
  <si>
    <t>Vyvěšení nebo zavěšení křídel oken pl do 1,5 m2</t>
  </si>
  <si>
    <t>47</t>
  </si>
  <si>
    <t>968071129</t>
  </si>
  <si>
    <t>Vyvěšení nebo zavěšení křídel dveří pl do 2 m2</t>
  </si>
  <si>
    <t>48</t>
  </si>
  <si>
    <t>968072455</t>
  </si>
  <si>
    <t>Vybourání kovových dveřních zárubní pl do 2 m2</t>
  </si>
  <si>
    <t>49</t>
  </si>
  <si>
    <t>969011121</t>
  </si>
  <si>
    <t>Vybourání vodovodního nebo plynového vedení DN do 52</t>
  </si>
  <si>
    <t>50</t>
  </si>
  <si>
    <t>969021121</t>
  </si>
  <si>
    <t>Vybourání kanalizačního potrubí DN do 150</t>
  </si>
  <si>
    <t>51</t>
  </si>
  <si>
    <t>971033331</t>
  </si>
  <si>
    <t>Vybourání otvorů ve zdivu cihelném pl do 0,09 m2 na MVC nebo MV tl do 150 mm</t>
  </si>
  <si>
    <t>52</t>
  </si>
  <si>
    <t>971033351</t>
  </si>
  <si>
    <t>Vybourání otvorů ve zdivu cihelném pl do 0,09 m2 na MVC nebo MV tl do 450 mm</t>
  </si>
  <si>
    <t>53</t>
  </si>
  <si>
    <t>971033431</t>
  </si>
  <si>
    <t>Vybourání otvorů ve zdivu cihelném pl do 0,25 m2 na MVC nebo MV tl do 150 mm</t>
  </si>
  <si>
    <t>54</t>
  </si>
  <si>
    <t>971033631</t>
  </si>
  <si>
    <t>Vybourání otvorů ve zdivu cihelném pl do 4 m2 na MVC nebo MV tl do 150 mm</t>
  </si>
  <si>
    <t>55</t>
  </si>
  <si>
    <t>971035661</t>
  </si>
  <si>
    <t>Vybourání otvorů ve zdivu cihelném pl do 4 m2 na MC tl do 600 mm</t>
  </si>
  <si>
    <t>56</t>
  </si>
  <si>
    <t>972021291</t>
  </si>
  <si>
    <t>Vybourání otvorů v klenbách a stropech pl do 0,09 m2</t>
  </si>
  <si>
    <t>57</t>
  </si>
  <si>
    <t>974031143</t>
  </si>
  <si>
    <t>Vysekání rýh ve zdivu cihelném hl do 70 mm š do 100 mm</t>
  </si>
  <si>
    <t>58</t>
  </si>
  <si>
    <t>974031154</t>
  </si>
  <si>
    <t>Vysekání rýh ve zdivu cihelném hl do 100 mm š do 150 mm</t>
  </si>
  <si>
    <t>59</t>
  </si>
  <si>
    <t>974031664</t>
  </si>
  <si>
    <t>Vysekání rýh ve zdivu cihelném pro vtahování nosníků hl do 150 mm v do 150 mm</t>
  </si>
  <si>
    <t>60</t>
  </si>
  <si>
    <t>979081111</t>
  </si>
  <si>
    <t>Odvoz suti a vybouraných hmot na skládku do 1 km</t>
  </si>
  <si>
    <t>61</t>
  </si>
  <si>
    <t>979081121</t>
  </si>
  <si>
    <t>Odvoz suti a vybouraných hmot na skládku ZKD 1 km přes 1 km</t>
  </si>
  <si>
    <t>62</t>
  </si>
  <si>
    <t>979098191</t>
  </si>
  <si>
    <t>Poplatek za skládku - netříděné</t>
  </si>
  <si>
    <t>99</t>
  </si>
  <si>
    <t>Přesun hmot</t>
  </si>
  <si>
    <t>63</t>
  </si>
  <si>
    <t>999281111</t>
  </si>
  <si>
    <t>Přesun hmot pro opravy a údržbu budov v do 25 m</t>
  </si>
  <si>
    <t>Práce a dodávky PSV</t>
  </si>
  <si>
    <t>711</t>
  </si>
  <si>
    <t>Izolace proti vodě, vlhkosti a plynům</t>
  </si>
  <si>
    <t>64</t>
  </si>
  <si>
    <t>711111052</t>
  </si>
  <si>
    <t>Provedení izolace proti zemní vlhkosti za studena na vodorovné ploše tekutou lepenkou</t>
  </si>
  <si>
    <t>65</t>
  </si>
  <si>
    <t>245511260</t>
  </si>
  <si>
    <t>tekutá izolační fólie Botact DF 9  bal. 12 kg</t>
  </si>
  <si>
    <t>66</t>
  </si>
  <si>
    <t>711112052</t>
  </si>
  <si>
    <t>Provedení izolace proti zemní vlhkosti za studena na svislé ploše tekutou lepenkou</t>
  </si>
  <si>
    <t>67</t>
  </si>
  <si>
    <t>68</t>
  </si>
  <si>
    <t>998711201</t>
  </si>
  <si>
    <t>Přesun hmot pro izolace proti vodě, vlhkosti a plynům v objektech v do 6 m</t>
  </si>
  <si>
    <t>713</t>
  </si>
  <si>
    <t>Izolace tepelné</t>
  </si>
  <si>
    <t>69</t>
  </si>
  <si>
    <t>713411131</t>
  </si>
  <si>
    <t>Montáž izolace tepelné potrubí pásy nebo rohožemi drátem do Fe konstrukce 1x</t>
  </si>
  <si>
    <t>70</t>
  </si>
  <si>
    <t>631515250</t>
  </si>
  <si>
    <t>deska minerální izolační s podélnou orientací vláken tl.70 mm</t>
  </si>
  <si>
    <t>71</t>
  </si>
  <si>
    <t>998713201</t>
  </si>
  <si>
    <t>Přesun hmot pro izolace tepelné v objektech v do 6 m</t>
  </si>
  <si>
    <t>721</t>
  </si>
  <si>
    <t>Zdravotechnika - vnitřní kanalizace</t>
  </si>
  <si>
    <t>72</t>
  </si>
  <si>
    <t>721171913</t>
  </si>
  <si>
    <t>Potrubí z PP propojení potrubí DN 50</t>
  </si>
  <si>
    <t>73</t>
  </si>
  <si>
    <t>721171915</t>
  </si>
  <si>
    <t>Potrubí z PP propojení potrubí DN 110</t>
  </si>
  <si>
    <t>74</t>
  </si>
  <si>
    <t>721171916</t>
  </si>
  <si>
    <t>Potrubí z PP propojení potrubí DN 125</t>
  </si>
  <si>
    <t>75</t>
  </si>
  <si>
    <t>721174025</t>
  </si>
  <si>
    <t>Potrubí kanalizační z PP odpadní DN 100</t>
  </si>
  <si>
    <t>76</t>
  </si>
  <si>
    <t>721174026</t>
  </si>
  <si>
    <t>Potrubí kanalizační z PP odpadní DN 125</t>
  </si>
  <si>
    <t>77</t>
  </si>
  <si>
    <t>721174042</t>
  </si>
  <si>
    <t>Potrubí kanalizační z PP připojovací DN 40</t>
  </si>
  <si>
    <t>78</t>
  </si>
  <si>
    <t>721174043</t>
  </si>
  <si>
    <t>Potrubí kanalizační z PP připojovací DN 50</t>
  </si>
  <si>
    <t>79</t>
  </si>
  <si>
    <t>286156030</t>
  </si>
  <si>
    <t>čistící tvarovka  DN 100</t>
  </si>
  <si>
    <t>80</t>
  </si>
  <si>
    <t>286156040</t>
  </si>
  <si>
    <t>čistící tvarovka  DN 125</t>
  </si>
  <si>
    <t>81</t>
  </si>
  <si>
    <t>286156120</t>
  </si>
  <si>
    <t>koleno  úhel 45°, DN 110</t>
  </si>
  <si>
    <t>82</t>
  </si>
  <si>
    <t>286156130</t>
  </si>
  <si>
    <t>koleno  úhel 45°, DN 125</t>
  </si>
  <si>
    <t>83</t>
  </si>
  <si>
    <t>286156100</t>
  </si>
  <si>
    <t>koleno úhel 45°, DN 50</t>
  </si>
  <si>
    <t>84</t>
  </si>
  <si>
    <t>286156160</t>
  </si>
  <si>
    <t>koleno úhel 87°, DN 40</t>
  </si>
  <si>
    <t>85</t>
  </si>
  <si>
    <t>286156170</t>
  </si>
  <si>
    <t>koleno úhel 87°, DN 50</t>
  </si>
  <si>
    <t>86</t>
  </si>
  <si>
    <t>286156190</t>
  </si>
  <si>
    <t>koleno úhel 87°, DN 110</t>
  </si>
  <si>
    <t>87</t>
  </si>
  <si>
    <t>286156250</t>
  </si>
  <si>
    <t>odbočka  úhel 45°, DN 110/110</t>
  </si>
  <si>
    <t>88</t>
  </si>
  <si>
    <t>286155540</t>
  </si>
  <si>
    <t>odbočka úhel 45°, DN 125/110</t>
  </si>
  <si>
    <t>89</t>
  </si>
  <si>
    <t>286155720</t>
  </si>
  <si>
    <t>odbočka  úhel 87°, DN 110/50</t>
  </si>
  <si>
    <t>90</t>
  </si>
  <si>
    <t>286156300</t>
  </si>
  <si>
    <t>odbočka úhel 87°, DN 50/50</t>
  </si>
  <si>
    <t>91</t>
  </si>
  <si>
    <t>286155940</t>
  </si>
  <si>
    <t>odbočka dvojitá  úhel 87°, DN 110/110/110</t>
  </si>
  <si>
    <t>92</t>
  </si>
  <si>
    <t>286156380</t>
  </si>
  <si>
    <t>redukce nesouosá  DN 125/110</t>
  </si>
  <si>
    <t>93</t>
  </si>
  <si>
    <t>286156370</t>
  </si>
  <si>
    <t>redukce nesouosá  DN 110/75</t>
  </si>
  <si>
    <t>94</t>
  </si>
  <si>
    <t>286156360</t>
  </si>
  <si>
    <t>redukce nesouosá  DN 75/50</t>
  </si>
  <si>
    <t>95</t>
  </si>
  <si>
    <t>286156350</t>
  </si>
  <si>
    <t>redukce nesouosá DN 50/40</t>
  </si>
  <si>
    <t>96</t>
  </si>
  <si>
    <t>286157420</t>
  </si>
  <si>
    <t>přechodka litina/PPs DN 125</t>
  </si>
  <si>
    <t>97</t>
  </si>
  <si>
    <t>286157470</t>
  </si>
  <si>
    <t>těsnění pro pro přechod litina</t>
  </si>
  <si>
    <t>98</t>
  </si>
  <si>
    <t>721273171</t>
  </si>
  <si>
    <t>Přivzdušňovací ventil</t>
  </si>
  <si>
    <t>721290111</t>
  </si>
  <si>
    <t>Zkouška těsnosti potrubí kanalizace vodou do DN 125</t>
  </si>
  <si>
    <t>100</t>
  </si>
  <si>
    <t>998721201</t>
  </si>
  <si>
    <t>Přesun hmot pro vnitřní kanalizace v objektech v do 6 m</t>
  </si>
  <si>
    <t>722</t>
  </si>
  <si>
    <t>Zdravotechnika - vnitřní vodovod</t>
  </si>
  <si>
    <t>101</t>
  </si>
  <si>
    <t>722131951</t>
  </si>
  <si>
    <t>Potrubí pozinkované závitové propojení potrubí třmen s navrtávkou PN 16 DN 15 / G 1/2</t>
  </si>
  <si>
    <t>102</t>
  </si>
  <si>
    <t>722131952</t>
  </si>
  <si>
    <t>Potrubí pozinkované závitové propojení potrubí třmen s navrtávkou PN 16 DN 20 / G 1/2</t>
  </si>
  <si>
    <t>103</t>
  </si>
  <si>
    <t>722174002</t>
  </si>
  <si>
    <t>Potrubí vodovodní plastové PPR svar polyfuze PN 16 D 20 x 2,8 mm</t>
  </si>
  <si>
    <t>104</t>
  </si>
  <si>
    <t>722174003</t>
  </si>
  <si>
    <t>Potrubí vodovodní plastové PPR svar polyfuze PN 16 D 25 x 3,5 mm</t>
  </si>
  <si>
    <t>105</t>
  </si>
  <si>
    <t>722174072</t>
  </si>
  <si>
    <t>Potrubí vodovodní plastové kompenzační smyčka PPR svar polyfuze PN 20 D 20 x 2,8 mm</t>
  </si>
  <si>
    <t>106</t>
  </si>
  <si>
    <t>722174073</t>
  </si>
  <si>
    <t>Potrubí vodovodní plastové kompenzační smyčka PPR svar polyfuze PN 20 D 25 x 4,2 mm</t>
  </si>
  <si>
    <t>107</t>
  </si>
  <si>
    <t>722179191</t>
  </si>
  <si>
    <t>Příplatek k rozvodu vody z plastů za malý rozsah prací na zakázce do 20 m</t>
  </si>
  <si>
    <t>soubor</t>
  </si>
  <si>
    <t>108</t>
  </si>
  <si>
    <t>722181211</t>
  </si>
  <si>
    <t>Ochrana vodovodního potrubí přilepenými tepelně izolačními trubicemi z PE tl do 6 mm DN do 22 mm</t>
  </si>
  <si>
    <t>109</t>
  </si>
  <si>
    <t>722181221</t>
  </si>
  <si>
    <t>Ochrana vodovodního potrubí přilepenými tepelně izolačními trubicemi z PE tl do 10 mm DN do 22 mm</t>
  </si>
  <si>
    <t>110</t>
  </si>
  <si>
    <t>722181231</t>
  </si>
  <si>
    <t>Ochrana vodovodního potrubí přilepenými tepelně izolačními trubicemi z PE tl do 15 mm DN do 22 mm</t>
  </si>
  <si>
    <t>111</t>
  </si>
  <si>
    <t>722181241</t>
  </si>
  <si>
    <t>Ochrana vodovodního potrubí přilepenými tepelně izolačními trubicemi z PE tl do 20 mm DN do 22 mm</t>
  </si>
  <si>
    <t>112</t>
  </si>
  <si>
    <t>722232043</t>
  </si>
  <si>
    <t xml:space="preserve">Kohout kulový přímý chrom DN 1/2" </t>
  </si>
  <si>
    <t>113</t>
  </si>
  <si>
    <t>722232044</t>
  </si>
  <si>
    <t xml:space="preserve">Kohout kulový přímý chrom DN 3/4" </t>
  </si>
  <si>
    <t>114</t>
  </si>
  <si>
    <t>722232061</t>
  </si>
  <si>
    <t xml:space="preserve">Kohout kulový přímý s vypouštěním a páčkou chromovaný DN 1/2" </t>
  </si>
  <si>
    <t>115</t>
  </si>
  <si>
    <t>722232062</t>
  </si>
  <si>
    <t xml:space="preserve">Kohout kulový přímý s vypouštěním a páčkou chromovaný DN 3/4" </t>
  </si>
  <si>
    <t>116</t>
  </si>
  <si>
    <t>722239101</t>
  </si>
  <si>
    <t>Montáž armatur vodovodních se dvěma závity G 1/2</t>
  </si>
  <si>
    <t>117</t>
  </si>
  <si>
    <t>2862128209</t>
  </si>
  <si>
    <t xml:space="preserve">šroubení přechodové UNI 20xR1/2 </t>
  </si>
  <si>
    <t>118</t>
  </si>
  <si>
    <t>722239102</t>
  </si>
  <si>
    <t>Montáž armatur vodovodních se dvěma závity G 3/4</t>
  </si>
  <si>
    <t>119</t>
  </si>
  <si>
    <t>551244170</t>
  </si>
  <si>
    <t>kulový kohout pro elektrický pohon DN 3/4"</t>
  </si>
  <si>
    <t>120</t>
  </si>
  <si>
    <t>551244250</t>
  </si>
  <si>
    <t xml:space="preserve">motor pro ventily  </t>
  </si>
  <si>
    <t>121</t>
  </si>
  <si>
    <t>2862128309</t>
  </si>
  <si>
    <t xml:space="preserve">šroubení přechodové UNI 26xR3/4 </t>
  </si>
  <si>
    <t>122</t>
  </si>
  <si>
    <t>722290234</t>
  </si>
  <si>
    <t>Proplach a dezinfekce vodovodního potrubí do DN 80</t>
  </si>
  <si>
    <t>123</t>
  </si>
  <si>
    <t>998722201</t>
  </si>
  <si>
    <t>Přesun hmot pro vnitřní vodovod v objektech v do 6 m</t>
  </si>
  <si>
    <t>725</t>
  </si>
  <si>
    <t>Zdravotechnika - zařizovací předměty</t>
  </si>
  <si>
    <t>124</t>
  </si>
  <si>
    <t>725112171</t>
  </si>
  <si>
    <t>Klozet keramický kombi s hlubokým splachováním odpad vodorovný</t>
  </si>
  <si>
    <t>125</t>
  </si>
  <si>
    <t>725113919</t>
  </si>
  <si>
    <t>Manžeta pro napojení</t>
  </si>
  <si>
    <t>126</t>
  </si>
  <si>
    <t>725121511</t>
  </si>
  <si>
    <t>Pisoárový záchodek keramický bez splachovací nádrže s odsáváním a s vodorovným přívodem vody</t>
  </si>
  <si>
    <t>127</t>
  </si>
  <si>
    <t>725210821</t>
  </si>
  <si>
    <t>Demontáž umyvadel bez výtokových armatur</t>
  </si>
  <si>
    <t>128</t>
  </si>
  <si>
    <t>725211602</t>
  </si>
  <si>
    <t>Umyvadlo keramické připevněné na stěnu šrouby v bílé barvě bez krytu na sifon 550 mm</t>
  </si>
  <si>
    <t>129</t>
  </si>
  <si>
    <t>725240811</t>
  </si>
  <si>
    <t>Demontáž kabin sprchových bez výtokových armatur</t>
  </si>
  <si>
    <t>130</t>
  </si>
  <si>
    <t>725241312</t>
  </si>
  <si>
    <t>Vanička sprchová plechová smaltovaná čtvercová 900x900 mm</t>
  </si>
  <si>
    <t>131</t>
  </si>
  <si>
    <t>725291541</t>
  </si>
  <si>
    <t>Doplňky zařízení koupelen a záchodů plastové sedátko bílé</t>
  </si>
  <si>
    <t>132</t>
  </si>
  <si>
    <t>725312111</t>
  </si>
  <si>
    <t>Montáž dřezu ostatních rozměrů a typů</t>
  </si>
  <si>
    <t>133</t>
  </si>
  <si>
    <t>725320822</t>
  </si>
  <si>
    <t>Demontáž dřez dvojitý vestavěný v kuchyňských sestavách bez výtokových armatur/zpětně</t>
  </si>
  <si>
    <t>134</t>
  </si>
  <si>
    <t>725410812</t>
  </si>
  <si>
    <t>Demontáž žlab litinový nebo ocelový jednoduchý délky 2000 4 baterie</t>
  </si>
  <si>
    <t>135</t>
  </si>
  <si>
    <t>725590811</t>
  </si>
  <si>
    <t>Přemístění vnitrostaveništní demontovaných pro zařizovací předměty v objektech výšky do 6 m</t>
  </si>
  <si>
    <t>136</t>
  </si>
  <si>
    <t>725819201</t>
  </si>
  <si>
    <t>Montáž ventilů nástěnných G 1/2</t>
  </si>
  <si>
    <t>137</t>
  </si>
  <si>
    <t>551456590</t>
  </si>
  <si>
    <t xml:space="preserve">ventil pisoárový </t>
  </si>
  <si>
    <t>138</t>
  </si>
  <si>
    <t>725819401</t>
  </si>
  <si>
    <t>Montáž ventilů rohových G 1/2 s připojovací trubičkou</t>
  </si>
  <si>
    <t>139</t>
  </si>
  <si>
    <t>551456620</t>
  </si>
  <si>
    <t>ventily pro WC nástěnný, bez převlečné matice</t>
  </si>
  <si>
    <t>140</t>
  </si>
  <si>
    <t>725819402</t>
  </si>
  <si>
    <t>Montáž ventilů rohových G 1/2 bez připojovací trubičky</t>
  </si>
  <si>
    <t>141</t>
  </si>
  <si>
    <t>551410400</t>
  </si>
  <si>
    <t>ventil rohový 1/2"</t>
  </si>
  <si>
    <t>142</t>
  </si>
  <si>
    <t>725820801</t>
  </si>
  <si>
    <t xml:space="preserve">Demontáž baterie nástěnné </t>
  </si>
  <si>
    <t>143</t>
  </si>
  <si>
    <t>725820802</t>
  </si>
  <si>
    <t xml:space="preserve">Demontáž baterie stojánkové </t>
  </si>
  <si>
    <t>144</t>
  </si>
  <si>
    <t>725821312</t>
  </si>
  <si>
    <t>Baterie dřezové nástěnné pákové s otáčivým kulatým ústím a délkou ramínka 300 mm</t>
  </si>
  <si>
    <t>145</t>
  </si>
  <si>
    <t>725821411</t>
  </si>
  <si>
    <t>Montáž baterie umyvadlové a dřezové nástěnné chromované</t>
  </si>
  <si>
    <t>146</t>
  </si>
  <si>
    <t>551431670</t>
  </si>
  <si>
    <t xml:space="preserve">baterie dřezová páková nástěnná </t>
  </si>
  <si>
    <t>147</t>
  </si>
  <si>
    <t>725822711</t>
  </si>
  <si>
    <t>Montáž baterie umyvadlové nástěnné chromované</t>
  </si>
  <si>
    <t>148</t>
  </si>
  <si>
    <t>551440060</t>
  </si>
  <si>
    <t>baterie umyvadlová páková nástěnná</t>
  </si>
  <si>
    <t>149</t>
  </si>
  <si>
    <t>725840850</t>
  </si>
  <si>
    <t xml:space="preserve">Demontáž baterie sprch </t>
  </si>
  <si>
    <t>150</t>
  </si>
  <si>
    <t>725841411</t>
  </si>
  <si>
    <t>Montáž baterie sprchové nástěnné s nastavitelnou výškou sprchy</t>
  </si>
  <si>
    <t>151</t>
  </si>
  <si>
    <t>551454030</t>
  </si>
  <si>
    <t xml:space="preserve">baterie sprchová s ruč.sprchou </t>
  </si>
  <si>
    <t>152</t>
  </si>
  <si>
    <t>725861211</t>
  </si>
  <si>
    <t>Zápachové uzávěrky pro zařizovací předměty umyvadlové chromované s otvíráním odpadu</t>
  </si>
  <si>
    <t>153</t>
  </si>
  <si>
    <t>725862319</t>
  </si>
  <si>
    <t>Zápachové uzávěrky pro zařizovací předměty dřezové s nerez odpadním ventilem DN 50</t>
  </si>
  <si>
    <t>154</t>
  </si>
  <si>
    <t>725865311</t>
  </si>
  <si>
    <t>Zápachové uzávěrky pro zařizovací předměty sprchové DN40/50 samočistící a ventil</t>
  </si>
  <si>
    <t>155</t>
  </si>
  <si>
    <t>725869204</t>
  </si>
  <si>
    <t>Montáž zápachových uzávěrek  jednodílných DN 40</t>
  </si>
  <si>
    <t>156</t>
  </si>
  <si>
    <t>551618100</t>
  </si>
  <si>
    <t>uzávěrka pisoárová zápachová</t>
  </si>
  <si>
    <t>157</t>
  </si>
  <si>
    <t>725980122</t>
  </si>
  <si>
    <t>Dvířka revizní 15/30</t>
  </si>
  <si>
    <t>158</t>
  </si>
  <si>
    <t>998725201</t>
  </si>
  <si>
    <t>Přesun hmot pro zařizovací předměty v objektech v do 6 m</t>
  </si>
  <si>
    <t>763</t>
  </si>
  <si>
    <t>Montované konstrukce – dřevostavby, sádrokartony</t>
  </si>
  <si>
    <t>159</t>
  </si>
  <si>
    <t>763164541</t>
  </si>
  <si>
    <t>SDK obklad kcí tvaru L š do 0,8 m desky 1xH2 12,5</t>
  </si>
  <si>
    <t>160</t>
  </si>
  <si>
    <t>763164641</t>
  </si>
  <si>
    <t>SDK obklad kcí tvaru U š do 1,2 m desky 1xH2 12,5</t>
  </si>
  <si>
    <t>161</t>
  </si>
  <si>
    <t>998763401</t>
  </si>
  <si>
    <t>Přesun hmot pro sádrokartonové konstrukce v objektech v do 6 m</t>
  </si>
  <si>
    <t>766</t>
  </si>
  <si>
    <t>Konstrukce truhlářské</t>
  </si>
  <si>
    <t>162</t>
  </si>
  <si>
    <t>766660001</t>
  </si>
  <si>
    <t>Montáž dveřních křídel otvíravých 1křídlových š do 0,8 m do ocelové zárubně</t>
  </si>
  <si>
    <t>163</t>
  </si>
  <si>
    <t>611601880</t>
  </si>
  <si>
    <t>dveře dřevěné vnitřní hladké plné 1křídlové standardní provedení 80x197cm</t>
  </si>
  <si>
    <t>164</t>
  </si>
  <si>
    <t>611601580</t>
  </si>
  <si>
    <t>dveře dřevěné vnitřní hladké plné 1křídlové standardní provedení 70x197cm</t>
  </si>
  <si>
    <t>165</t>
  </si>
  <si>
    <t>611603250</t>
  </si>
  <si>
    <t>dveře dřevěné vnitřní hladké plné 1křídlové standard,vč mřížky hliníkové 60-70x197 cm</t>
  </si>
  <si>
    <t>166</t>
  </si>
  <si>
    <t>766660411</t>
  </si>
  <si>
    <t>Montáž vchodových dveří 1křídlových bez nadsvětlíku do zdiva</t>
  </si>
  <si>
    <t>167</t>
  </si>
  <si>
    <t>611441650</t>
  </si>
  <si>
    <t>dveře plastové vchodové 1křídlové otevíravé 90x200 cm/atyp</t>
  </si>
  <si>
    <t>168</t>
  </si>
  <si>
    <t>766660722</t>
  </si>
  <si>
    <t>Montáž dveřního kování</t>
  </si>
  <si>
    <t>169</t>
  </si>
  <si>
    <t>549146220</t>
  </si>
  <si>
    <t xml:space="preserve">klika včetně štítu a montážního materiálu </t>
  </si>
  <si>
    <t>170</t>
  </si>
  <si>
    <t>549141200</t>
  </si>
  <si>
    <t xml:space="preserve">kování bezpečnostní klika-klika </t>
  </si>
  <si>
    <t>171</t>
  </si>
  <si>
    <t>766695212</t>
  </si>
  <si>
    <t>Montáž truhlářských prahů dveří 1křídlových šířky do 10 cm</t>
  </si>
  <si>
    <t>172</t>
  </si>
  <si>
    <t>611871360</t>
  </si>
  <si>
    <t>prah dveřní dřevěný dubový tl 2 cm dl.72 cm š 10 cm</t>
  </si>
  <si>
    <t>173</t>
  </si>
  <si>
    <t>611871610</t>
  </si>
  <si>
    <t>prah dveřní dřevěný dubový tl 2 cm dl.82 cm š 15 cm</t>
  </si>
  <si>
    <t>174</t>
  </si>
  <si>
    <t>998766201</t>
  </si>
  <si>
    <t>Přesun hmot pro konstrukce truhlářské v objektech v do 6 m</t>
  </si>
  <si>
    <t>767</t>
  </si>
  <si>
    <t>Konstrukce zámečnické</t>
  </si>
  <si>
    <t>175</t>
  </si>
  <si>
    <t>767136102</t>
  </si>
  <si>
    <t>Montáž příček rozteč sloupků do 900 mm</t>
  </si>
  <si>
    <t>176</t>
  </si>
  <si>
    <t>767136103</t>
  </si>
  <si>
    <t>Montáž příček rozteč sloupků do 1200 mm</t>
  </si>
  <si>
    <t>177</t>
  </si>
  <si>
    <t>137565859</t>
  </si>
  <si>
    <t>plech tenký hladký tl.2,50 mm</t>
  </si>
  <si>
    <t>178</t>
  </si>
  <si>
    <t>767136131</t>
  </si>
  <si>
    <t>Montáž příček panel koncový</t>
  </si>
  <si>
    <t>179</t>
  </si>
  <si>
    <t>767136132</t>
  </si>
  <si>
    <t>Montáž příček panel a dveře jednokřídlové</t>
  </si>
  <si>
    <t>180</t>
  </si>
  <si>
    <t>767136142</t>
  </si>
  <si>
    <t>Montáž příček sloupek krajní</t>
  </si>
  <si>
    <t>181</t>
  </si>
  <si>
    <t>767136143</t>
  </si>
  <si>
    <t>Montáž příček sloupek rohový</t>
  </si>
  <si>
    <t>182</t>
  </si>
  <si>
    <t>145640520</t>
  </si>
  <si>
    <t>profil ocelový čtvercový tažený 40x3 mm</t>
  </si>
  <si>
    <t>183</t>
  </si>
  <si>
    <t>767136151</t>
  </si>
  <si>
    <t>Montáž příček lišta horní vodicí</t>
  </si>
  <si>
    <t>184</t>
  </si>
  <si>
    <t>767136152</t>
  </si>
  <si>
    <t>Montáž příček lišta spodní vodicí</t>
  </si>
  <si>
    <t>185</t>
  </si>
  <si>
    <t>767136153</t>
  </si>
  <si>
    <t>Montáž příček lišta rohová</t>
  </si>
  <si>
    <t>186</t>
  </si>
  <si>
    <t>154110800</t>
  </si>
  <si>
    <t>profil ocel pásovina tl. 2 mm</t>
  </si>
  <si>
    <t>187</t>
  </si>
  <si>
    <t>767211111</t>
  </si>
  <si>
    <t>Montáž schodů rovných a podest na ocelovou konstrukci šroubované</t>
  </si>
  <si>
    <t>188</t>
  </si>
  <si>
    <t>553470770</t>
  </si>
  <si>
    <t>rošt podlahový svařovaný PZN velikost 40/3 mm 1000 x 1000 mm</t>
  </si>
  <si>
    <t>189</t>
  </si>
  <si>
    <t>553471360</t>
  </si>
  <si>
    <t>stupeň podlahový svařovaný PZN velikost 40/3 mm 1200 x 270 mm</t>
  </si>
  <si>
    <t>190</t>
  </si>
  <si>
    <t>309021350</t>
  </si>
  <si>
    <t>šroub metrický 5.8,6-tihranná hlava,celozávit M10 x 50</t>
  </si>
  <si>
    <t>100 kus</t>
  </si>
  <si>
    <t>191</t>
  </si>
  <si>
    <t>309021450</t>
  </si>
  <si>
    <t>šroub metrický 5.8,6-tihranná hlava,celozávit M12 x 60</t>
  </si>
  <si>
    <t>192</t>
  </si>
  <si>
    <t>767222230</t>
  </si>
  <si>
    <t>Montáž zábradlí schodišťového z profilové oceli na ocel konstrukci hmotnosti přes 40 kg</t>
  </si>
  <si>
    <t>193</t>
  </si>
  <si>
    <t>133210900</t>
  </si>
  <si>
    <t>tyč ocelová plochá , značka oceli S 235 JR, 70x5 mm</t>
  </si>
  <si>
    <t>194</t>
  </si>
  <si>
    <t>154112751</t>
  </si>
  <si>
    <t>profil ocel uzavřený 60x60x3 mm</t>
  </si>
  <si>
    <t>195</t>
  </si>
  <si>
    <t>154112350</t>
  </si>
  <si>
    <t>profil ocel uzavřený 50x50x3 mm</t>
  </si>
  <si>
    <t>196</t>
  </si>
  <si>
    <t>154111900</t>
  </si>
  <si>
    <t>profil ocel uzavřený 50x30x2 mm</t>
  </si>
  <si>
    <t>197</t>
  </si>
  <si>
    <t>767662120</t>
  </si>
  <si>
    <t>Montáž mříží pevných přivařených</t>
  </si>
  <si>
    <t>198</t>
  </si>
  <si>
    <t>424101</t>
  </si>
  <si>
    <t>mříž pevná pro okenní otvor 110 x 110 cm</t>
  </si>
  <si>
    <t>199</t>
  </si>
  <si>
    <t>424102</t>
  </si>
  <si>
    <t>mříž pevná pro okenní otvor 60 x 110 cm</t>
  </si>
  <si>
    <t>200</t>
  </si>
  <si>
    <t>767662210</t>
  </si>
  <si>
    <t>Montáž mříží otvíravých</t>
  </si>
  <si>
    <t>201</t>
  </si>
  <si>
    <t>424103</t>
  </si>
  <si>
    <t>mříž otevírací pro dveře 105 x 205 cm</t>
  </si>
  <si>
    <t>202</t>
  </si>
  <si>
    <t>424104</t>
  </si>
  <si>
    <t>mříž otevírací katrová stěna 195 x 250 cm</t>
  </si>
  <si>
    <t>203</t>
  </si>
  <si>
    <t>767995102</t>
  </si>
  <si>
    <t>Montáž atypických zámečnických konstrukcí hmotnosti do 10 kg</t>
  </si>
  <si>
    <t>204</t>
  </si>
  <si>
    <t>553119</t>
  </si>
  <si>
    <t xml:space="preserve">Hasicí přístoj pěnový 6 kg s držákem a přísluš. </t>
  </si>
  <si>
    <t>205</t>
  </si>
  <si>
    <t>767995104</t>
  </si>
  <si>
    <t>Montáž atypických zámečnických konstrukcí hmotnosti do 50 kg</t>
  </si>
  <si>
    <t>206</t>
  </si>
  <si>
    <t>767995105</t>
  </si>
  <si>
    <t>Montáž atypických zámečnických konstrukcí hmotnosti do 100 kg</t>
  </si>
  <si>
    <t>207</t>
  </si>
  <si>
    <t>133844400</t>
  </si>
  <si>
    <t>tyč ocelová U označení průřezu 160</t>
  </si>
  <si>
    <t>208</t>
  </si>
  <si>
    <t>133317320</t>
  </si>
  <si>
    <t>tyč ocelová L rovnoramenná 60x60x6 mm</t>
  </si>
  <si>
    <t>209</t>
  </si>
  <si>
    <t>132248020</t>
  </si>
  <si>
    <t>tyč ocelová plochá 30x6 mm</t>
  </si>
  <si>
    <t>210</t>
  </si>
  <si>
    <t>133210930</t>
  </si>
  <si>
    <t>tyč ocelová plochá 70x6 mm/styčníkové plechy</t>
  </si>
  <si>
    <t>211</t>
  </si>
  <si>
    <t>154112750</t>
  </si>
  <si>
    <t>profil ocel L rovnoramenný 60x60x4 mm</t>
  </si>
  <si>
    <t>212</t>
  </si>
  <si>
    <t>998767201</t>
  </si>
  <si>
    <t>Přesun hmot pro zámečnické konstrukce v objektech v do 6 m</t>
  </si>
  <si>
    <t>771</t>
  </si>
  <si>
    <t>Podlahy z dlaždic</t>
  </si>
  <si>
    <t>213</t>
  </si>
  <si>
    <t>771571810</t>
  </si>
  <si>
    <t>Demontáž podlah z dlaždic keramických kladených do malty</t>
  </si>
  <si>
    <t>214</t>
  </si>
  <si>
    <t>771574131</t>
  </si>
  <si>
    <t>Montáž podlah keramických režných protiskluzných lepených flexibilním lepidlem do 50 ks/m2</t>
  </si>
  <si>
    <t>215</t>
  </si>
  <si>
    <t>597611520</t>
  </si>
  <si>
    <t xml:space="preserve">dlaždice keramické - koupelny </t>
  </si>
  <si>
    <t>216</t>
  </si>
  <si>
    <t>771589191</t>
  </si>
  <si>
    <t>Příplatek k montáž podlah z mozaiky za plochu do 5 m2</t>
  </si>
  <si>
    <t>217</t>
  </si>
  <si>
    <t>771591111</t>
  </si>
  <si>
    <t>Podlahy penetrace podkladu</t>
  </si>
  <si>
    <t>218</t>
  </si>
  <si>
    <t>998771201</t>
  </si>
  <si>
    <t>Přesun hmot pro podlahy z dlaždic v objektech v do 6 m</t>
  </si>
  <si>
    <t>776</t>
  </si>
  <si>
    <t>Podlahy povlakové</t>
  </si>
  <si>
    <t>219</t>
  </si>
  <si>
    <t>776411000</t>
  </si>
  <si>
    <t>Lepení obvodových soklíků nebo lišt pryžových řezaných,</t>
  </si>
  <si>
    <t>220</t>
  </si>
  <si>
    <t>284110030</t>
  </si>
  <si>
    <t>lišta podlahová PVC , 30 x 30 mm role 50 m</t>
  </si>
  <si>
    <t>776511810</t>
  </si>
  <si>
    <t>Demontáž povlakových podlah lepených bez podložky</t>
  </si>
  <si>
    <t>222</t>
  </si>
  <si>
    <t>776521100</t>
  </si>
  <si>
    <t>Lepení pásů povlakových podlah plastových</t>
  </si>
  <si>
    <t>223</t>
  </si>
  <si>
    <t>284122451</t>
  </si>
  <si>
    <t>podlahovina PVC šíře 1500 tl. 1,5 mm</t>
  </si>
  <si>
    <t>224</t>
  </si>
  <si>
    <t>776590125</t>
  </si>
  <si>
    <t>Úprava podkladu nášlapných ploch stěrkováním vyrovnávacím tmelem</t>
  </si>
  <si>
    <t>225</t>
  </si>
  <si>
    <t>246361100</t>
  </si>
  <si>
    <t>tmel latexový stěrkový bílý V 5010 (á 2 kg)</t>
  </si>
  <si>
    <t>226</t>
  </si>
  <si>
    <t>998776201</t>
  </si>
  <si>
    <t>Přesun hmot pro podlahy povlakové v objektech v do 6 m</t>
  </si>
  <si>
    <t>781</t>
  </si>
  <si>
    <t>Dokončovací práce - obklady keramické</t>
  </si>
  <si>
    <t>227</t>
  </si>
  <si>
    <t>781471810</t>
  </si>
  <si>
    <t>Demontáž obkladů z obkladaček keramických kladených do malty</t>
  </si>
  <si>
    <t>228</t>
  </si>
  <si>
    <t>781474115</t>
  </si>
  <si>
    <t>Montáž obkladů keramických režných flexibilní lepidlo do 25 ks/m2</t>
  </si>
  <si>
    <t>229</t>
  </si>
  <si>
    <t>597610669</t>
  </si>
  <si>
    <t xml:space="preserve">obkládačky keramické - koupelny </t>
  </si>
  <si>
    <t>230</t>
  </si>
  <si>
    <t>781479191</t>
  </si>
  <si>
    <t>Příplatek k montáži obkladů keramických za plochu do 10 m2</t>
  </si>
  <si>
    <t>231</t>
  </si>
  <si>
    <t>781479196</t>
  </si>
  <si>
    <t>Příplatek k montáži obkladů keramických za spárování tmelem dvousložkovým</t>
  </si>
  <si>
    <t>232</t>
  </si>
  <si>
    <t>781494111</t>
  </si>
  <si>
    <t>Plastový profil rohový flexibilní lepidlo</t>
  </si>
  <si>
    <t>233</t>
  </si>
  <si>
    <t>781494511</t>
  </si>
  <si>
    <t>Plastový profil ukončovací flexibilní lepidlo</t>
  </si>
  <si>
    <t>234</t>
  </si>
  <si>
    <t>998781201</t>
  </si>
  <si>
    <t>Přesun hmot pro obklady keramické v objektech v do 6 m</t>
  </si>
  <si>
    <t>783</t>
  </si>
  <si>
    <t>Dokončovací práce - nátěry</t>
  </si>
  <si>
    <t>235</t>
  </si>
  <si>
    <t>783195184</t>
  </si>
  <si>
    <t>Nátěry vodou ředitelné OK plnostěnných "D" barva standardní matný povrch 2x antikorozní a 2x email</t>
  </si>
  <si>
    <t>784</t>
  </si>
  <si>
    <t>Dokončovací práce - malby</t>
  </si>
  <si>
    <t>236</t>
  </si>
  <si>
    <t>784402801</t>
  </si>
  <si>
    <t>Odstranění maleb oškrabáním v místnostech v do 3,8 m</t>
  </si>
  <si>
    <t>237</t>
  </si>
  <si>
    <t>784453661</t>
  </si>
  <si>
    <t>Malby směsi PRIMALEX tekuté disperzní tónované otěruvzdorné dvojnásobné s penetrací místnost v do 3,</t>
  </si>
  <si>
    <t>789</t>
  </si>
  <si>
    <t>Povrchové úpravy technologických zařízení</t>
  </si>
  <si>
    <t>238</t>
  </si>
  <si>
    <t>789421242</t>
  </si>
  <si>
    <t xml:space="preserve">Žárové zinkování v zinkovnách ocelových konstrukcí </t>
  </si>
  <si>
    <t>239</t>
  </si>
  <si>
    <t>789421243</t>
  </si>
  <si>
    <t>Žárové zinkování v zinkovnách mříží</t>
  </si>
  <si>
    <t>Práce a dodávky M</t>
  </si>
  <si>
    <t>24-M</t>
  </si>
  <si>
    <t>Montáže vzduchotechnických zařízení</t>
  </si>
  <si>
    <t>240</t>
  </si>
  <si>
    <t>924</t>
  </si>
  <si>
    <t>240070996</t>
  </si>
  <si>
    <t>Montáž mřížka krycí pro osazení do zdi velikost 160 x 160</t>
  </si>
  <si>
    <t>241</t>
  </si>
  <si>
    <t>240080002</t>
  </si>
  <si>
    <t>Montáž potrubí kruhové do D 140</t>
  </si>
  <si>
    <t>242</t>
  </si>
  <si>
    <t>241080613</t>
  </si>
  <si>
    <t>Provedení profuku vzduchem VTZ před uvedením do provozu</t>
  </si>
  <si>
    <t>jedna</t>
  </si>
</sst>
</file>

<file path=xl/styles.xml><?xml version="1.0" encoding="utf-8"?>
<styleSheet xmlns="http://schemas.openxmlformats.org/spreadsheetml/2006/main">
  <numFmts count="14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0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4" fontId="3" fillId="3" borderId="12" xfId="0" applyFont="1" applyFill="1" applyBorder="1" applyAlignment="1" applyProtection="1">
      <alignment horizontal="center" vertical="center"/>
      <protection/>
    </xf>
    <xf numFmtId="164" fontId="3" fillId="3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7" fontId="2" fillId="2" borderId="0" xfId="0" applyFont="1" applyFill="1" applyAlignment="1" applyProtection="1">
      <alignment horizontal="right" vertical="center"/>
      <protection locked="0"/>
    </xf>
    <xf numFmtId="166" fontId="2" fillId="2" borderId="0" xfId="0" applyFont="1" applyFill="1" applyAlignment="1" applyProtection="1">
      <alignment horizontal="right" vertical="center"/>
      <protection locked="0"/>
    </xf>
    <xf numFmtId="167" fontId="20" fillId="2" borderId="0" xfId="0" applyFont="1" applyFill="1" applyAlignment="1" applyProtection="1">
      <alignment horizontal="right" vertical="center"/>
      <protection locked="0"/>
    </xf>
    <xf numFmtId="166" fontId="20" fillId="2" borderId="0" xfId="0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66" fontId="15" fillId="0" borderId="14" xfId="0" applyFont="1" applyBorder="1" applyAlignment="1" applyProtection="1">
      <alignment horizontal="right" vertical="center"/>
      <protection/>
    </xf>
    <xf numFmtId="167" fontId="15" fillId="0" borderId="14" xfId="0" applyFont="1" applyBorder="1" applyAlignment="1" applyProtection="1">
      <alignment horizontal="right" vertical="center"/>
      <protection/>
    </xf>
    <xf numFmtId="166" fontId="16" fillId="0" borderId="0" xfId="0" applyFont="1" applyAlignment="1" applyProtection="1">
      <alignment horizontal="right" vertical="center"/>
      <protection/>
    </xf>
    <xf numFmtId="167" fontId="16" fillId="0" borderId="0" xfId="0" applyFont="1" applyAlignment="1" applyProtection="1">
      <alignment horizontal="right" vertical="center"/>
      <protection/>
    </xf>
    <xf numFmtId="166" fontId="2" fillId="0" borderId="0" xfId="0" applyFont="1" applyAlignment="1" applyProtection="1">
      <alignment horizontal="right" vertical="center"/>
      <protection/>
    </xf>
    <xf numFmtId="168" fontId="2" fillId="0" borderId="0" xfId="0" applyFont="1" applyAlignment="1" applyProtection="1">
      <alignment horizontal="right" vertical="center"/>
      <protection/>
    </xf>
    <xf numFmtId="167" fontId="2" fillId="0" borderId="0" xfId="0" applyFont="1" applyAlignment="1" applyProtection="1">
      <alignment horizontal="right" vertical="center"/>
      <protection/>
    </xf>
    <xf numFmtId="166" fontId="20" fillId="0" borderId="0" xfId="0" applyFont="1" applyAlignment="1" applyProtection="1">
      <alignment horizontal="right" vertical="center"/>
      <protection/>
    </xf>
    <xf numFmtId="168" fontId="20" fillId="0" borderId="0" xfId="0" applyFont="1" applyAlignment="1" applyProtection="1">
      <alignment horizontal="right" vertical="center"/>
      <protection/>
    </xf>
    <xf numFmtId="167" fontId="20" fillId="0" borderId="0" xfId="0" applyFont="1" applyAlignment="1" applyProtection="1">
      <alignment horizontal="right" vertical="center"/>
      <protection/>
    </xf>
    <xf numFmtId="166" fontId="17" fillId="0" borderId="0" xfId="0" applyFont="1" applyAlignment="1" applyProtection="1">
      <alignment horizontal="right" vertical="center"/>
      <protection/>
    </xf>
    <xf numFmtId="167" fontId="17" fillId="0" borderId="0" xfId="0" applyFont="1" applyAlignment="1" applyProtection="1">
      <alignment horizontal="right" vertical="center"/>
      <protection/>
    </xf>
    <xf numFmtId="166" fontId="15" fillId="0" borderId="0" xfId="0" applyFont="1" applyAlignment="1" applyProtection="1">
      <alignment horizontal="right" vertical="center"/>
      <protection/>
    </xf>
    <xf numFmtId="167" fontId="15" fillId="0" borderId="0" xfId="0" applyFont="1" applyAlignment="1" applyProtection="1">
      <alignment horizontal="right" vertical="center"/>
      <protection/>
    </xf>
    <xf numFmtId="166" fontId="19" fillId="0" borderId="0" xfId="0" applyFont="1" applyAlignment="1" applyProtection="1">
      <alignment horizontal="right" vertical="center"/>
      <protection/>
    </xf>
    <xf numFmtId="167" fontId="19" fillId="0" borderId="0" xfId="0" applyFont="1" applyAlignment="1" applyProtection="1">
      <alignment horizontal="righ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164" fontId="3" fillId="3" borderId="16" xfId="0" applyFont="1" applyFill="1" applyBorder="1" applyAlignment="1" applyProtection="1">
      <alignment horizontal="center" vertical="center"/>
      <protection locked="0"/>
    </xf>
    <xf numFmtId="169" fontId="2" fillId="2" borderId="0" xfId="0" applyFont="1" applyFill="1" applyAlignment="1" applyProtection="1">
      <alignment horizontal="right" vertical="center"/>
      <protection locked="0"/>
    </xf>
    <xf numFmtId="169" fontId="20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164" fontId="2" fillId="3" borderId="18" xfId="0" applyFont="1" applyFill="1" applyBorder="1" applyAlignment="1" applyProtection="1">
      <alignment horizontal="center" vertical="center"/>
      <protection/>
    </xf>
    <xf numFmtId="164" fontId="2" fillId="3" borderId="1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/>
      <protection/>
    </xf>
    <xf numFmtId="165" fontId="2" fillId="0" borderId="0" xfId="0" applyFont="1" applyAlignment="1" applyProtection="1">
      <alignment horizontal="right" vertical="center"/>
      <protection/>
    </xf>
    <xf numFmtId="165" fontId="20" fillId="0" borderId="0" xfId="0" applyFont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164" fontId="3" fillId="3" borderId="16" xfId="0" applyFont="1" applyFill="1" applyBorder="1" applyAlignment="1" applyProtection="1">
      <alignment horizontal="center" vertical="center"/>
      <protection/>
    </xf>
    <xf numFmtId="164" fontId="3" fillId="3" borderId="18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0" fillId="2" borderId="20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3" fillId="0" borderId="26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left" vertical="top"/>
      <protection/>
    </xf>
    <xf numFmtId="0" fontId="3" fillId="0" borderId="30" xfId="0" applyFont="1" applyBorder="1" applyAlignment="1" applyProtection="1">
      <alignment horizontal="left" vertical="top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164" fontId="3" fillId="0" borderId="31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164" fontId="3" fillId="0" borderId="35" xfId="0" applyFont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64" fontId="3" fillId="0" borderId="36" xfId="0" applyFont="1" applyBorder="1" applyAlignment="1" applyProtection="1">
      <alignment horizontal="right" vertical="center"/>
      <protection/>
    </xf>
    <xf numFmtId="49" fontId="3" fillId="0" borderId="3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5" fontId="0" fillId="0" borderId="40" xfId="0" applyFont="1" applyBorder="1" applyAlignment="1" applyProtection="1">
      <alignment horizontal="right" vertical="center"/>
      <protection/>
    </xf>
    <xf numFmtId="165" fontId="0" fillId="0" borderId="41" xfId="0" applyFont="1" applyBorder="1" applyAlignment="1" applyProtection="1">
      <alignment horizontal="right" vertical="center"/>
      <protection/>
    </xf>
    <xf numFmtId="166" fontId="7" fillId="0" borderId="42" xfId="0" applyFont="1" applyBorder="1" applyAlignment="1" applyProtection="1">
      <alignment horizontal="right" vertical="center"/>
      <protection/>
    </xf>
    <xf numFmtId="165" fontId="0" fillId="0" borderId="18" xfId="0" applyFont="1" applyBorder="1" applyAlignment="1" applyProtection="1">
      <alignment horizontal="right" vertical="center"/>
      <protection/>
    </xf>
    <xf numFmtId="165" fontId="0" fillId="0" borderId="42" xfId="0" applyFont="1" applyBorder="1" applyAlignment="1" applyProtection="1">
      <alignment horizontal="right" vertical="center"/>
      <protection/>
    </xf>
    <xf numFmtId="165" fontId="7" fillId="0" borderId="41" xfId="0" applyFont="1" applyBorder="1" applyAlignment="1" applyProtection="1">
      <alignment horizontal="right" vertical="center"/>
      <protection/>
    </xf>
    <xf numFmtId="166" fontId="7" fillId="0" borderId="41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164" fontId="2" fillId="0" borderId="43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166" fontId="7" fillId="0" borderId="34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165" fontId="0" fillId="0" borderId="35" xfId="0" applyFont="1" applyBorder="1" applyAlignment="1" applyProtection="1">
      <alignment horizontal="righ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center" vertical="center"/>
      <protection/>
    </xf>
    <xf numFmtId="165" fontId="0" fillId="0" borderId="34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166" fontId="7" fillId="0" borderId="19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6" fontId="0" fillId="0" borderId="19" xfId="0" applyFont="1" applyBorder="1" applyAlignment="1" applyProtection="1">
      <alignment horizontal="right" vertical="center"/>
      <protection/>
    </xf>
    <xf numFmtId="165" fontId="0" fillId="0" borderId="4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166" fontId="7" fillId="0" borderId="46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165" fontId="11" fillId="0" borderId="24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165" fontId="3" fillId="0" borderId="30" xfId="0" applyFont="1" applyBorder="1" applyAlignment="1" applyProtection="1">
      <alignment horizontal="right" vertical="center"/>
      <protection/>
    </xf>
    <xf numFmtId="166" fontId="3" fillId="0" borderId="34" xfId="0" applyFont="1" applyBorder="1" applyAlignment="1" applyProtection="1">
      <alignment horizontal="right" vertical="center"/>
      <protection/>
    </xf>
    <xf numFmtId="166" fontId="7" fillId="0" borderId="30" xfId="0" applyFont="1" applyBorder="1" applyAlignment="1" applyProtection="1">
      <alignment horizontal="righ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25" xfId="0" applyFont="1" applyBorder="1" applyAlignment="1" applyProtection="1">
      <alignment horizontal="left" vertical="center"/>
      <protection/>
    </xf>
    <xf numFmtId="165" fontId="3" fillId="0" borderId="34" xfId="0" applyFont="1" applyBorder="1" applyAlignment="1" applyProtection="1">
      <alignment horizontal="righ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166" fontId="12" fillId="0" borderId="52" xfId="0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/>
      <protection/>
    </xf>
    <xf numFmtId="165" fontId="7" fillId="2" borderId="18" xfId="0" applyFont="1" applyFill="1" applyBorder="1" applyAlignment="1" applyProtection="1">
      <alignment horizontal="right" vertical="center"/>
      <protection locked="0"/>
    </xf>
    <xf numFmtId="166" fontId="0" fillId="2" borderId="34" xfId="0" applyFont="1" applyFill="1" applyBorder="1" applyAlignment="1" applyProtection="1">
      <alignment horizontal="right" vertical="center"/>
      <protection locked="0"/>
    </xf>
    <xf numFmtId="166" fontId="7" fillId="2" borderId="20" xfId="0" applyFont="1" applyFill="1" applyBorder="1" applyAlignment="1" applyProtection="1">
      <alignment horizontal="right" vertical="center"/>
      <protection locked="0"/>
    </xf>
    <xf numFmtId="166" fontId="7" fillId="2" borderId="34" xfId="0" applyFont="1" applyFill="1" applyBorder="1" applyAlignment="1" applyProtection="1">
      <alignment horizontal="right" vertical="center"/>
      <protection locked="0"/>
    </xf>
    <xf numFmtId="0" fontId="10" fillId="2" borderId="35" xfId="0" applyFont="1" applyFill="1" applyBorder="1" applyAlignment="1" applyProtection="1">
      <alignment horizontal="right" vertical="center"/>
      <protection locked="0"/>
    </xf>
    <xf numFmtId="166" fontId="7" fillId="2" borderId="42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"/>
    </row>
    <row r="2" spans="1:19" ht="23.25" customHeight="1">
      <c r="A2" s="98"/>
      <c r="B2" s="99"/>
      <c r="C2" s="99"/>
      <c r="D2" s="99"/>
      <c r="E2" s="99"/>
      <c r="F2" s="99"/>
      <c r="G2" s="100" t="s">
        <v>0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"/>
    </row>
    <row r="3" spans="1:19" ht="12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4"/>
    </row>
    <row r="4" spans="1:19" ht="8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5"/>
    </row>
    <row r="5" spans="1:19" ht="15" customHeight="1">
      <c r="A5" s="105"/>
      <c r="B5" s="35" t="s">
        <v>1</v>
      </c>
      <c r="C5" s="35"/>
      <c r="D5" s="35"/>
      <c r="E5" s="106" t="s">
        <v>2</v>
      </c>
      <c r="F5" s="107"/>
      <c r="G5" s="107"/>
      <c r="H5" s="107"/>
      <c r="I5" s="107"/>
      <c r="J5" s="108"/>
      <c r="K5" s="35"/>
      <c r="L5" s="35"/>
      <c r="M5" s="35"/>
      <c r="N5" s="35"/>
      <c r="O5" s="35" t="s">
        <v>3</v>
      </c>
      <c r="P5" s="106" t="s">
        <v>4</v>
      </c>
      <c r="Q5" s="109"/>
      <c r="R5" s="108"/>
      <c r="S5" s="7"/>
    </row>
    <row r="6" spans="1:19" ht="17.25" customHeight="1" hidden="1">
      <c r="A6" s="105"/>
      <c r="B6" s="35" t="s">
        <v>5</v>
      </c>
      <c r="C6" s="35"/>
      <c r="D6" s="35"/>
      <c r="E6" s="110" t="s">
        <v>6</v>
      </c>
      <c r="F6" s="35"/>
      <c r="G6" s="35"/>
      <c r="H6" s="35"/>
      <c r="I6" s="35"/>
      <c r="J6" s="111"/>
      <c r="K6" s="35"/>
      <c r="L6" s="35"/>
      <c r="M6" s="35"/>
      <c r="N6" s="35"/>
      <c r="O6" s="35"/>
      <c r="P6" s="112"/>
      <c r="Q6" s="113"/>
      <c r="R6" s="111"/>
      <c r="S6" s="7"/>
    </row>
    <row r="7" spans="1:19" ht="17.25" customHeight="1">
      <c r="A7" s="105"/>
      <c r="B7" s="35" t="s">
        <v>7</v>
      </c>
      <c r="C7" s="35"/>
      <c r="D7" s="35"/>
      <c r="E7" s="114" t="s">
        <v>4</v>
      </c>
      <c r="F7" s="35"/>
      <c r="G7" s="35"/>
      <c r="H7" s="35"/>
      <c r="I7" s="35"/>
      <c r="J7" s="111"/>
      <c r="K7" s="35"/>
      <c r="L7" s="35"/>
      <c r="M7" s="35"/>
      <c r="N7" s="35"/>
      <c r="O7" s="35" t="s">
        <v>8</v>
      </c>
      <c r="P7" s="110"/>
      <c r="Q7" s="113"/>
      <c r="R7" s="111"/>
      <c r="S7" s="7"/>
    </row>
    <row r="8" spans="1:19" ht="17.25" customHeight="1" hidden="1">
      <c r="A8" s="105"/>
      <c r="B8" s="35" t="s">
        <v>9</v>
      </c>
      <c r="C8" s="35"/>
      <c r="D8" s="35"/>
      <c r="E8" s="114" t="s">
        <v>4</v>
      </c>
      <c r="F8" s="35"/>
      <c r="G8" s="35"/>
      <c r="H8" s="35"/>
      <c r="I8" s="35"/>
      <c r="J8" s="111"/>
      <c r="K8" s="35"/>
      <c r="L8" s="35"/>
      <c r="M8" s="35"/>
      <c r="N8" s="35"/>
      <c r="O8" s="35"/>
      <c r="P8" s="112"/>
      <c r="Q8" s="113"/>
      <c r="R8" s="111"/>
      <c r="S8" s="7"/>
    </row>
    <row r="9" spans="1:19" ht="17.25" customHeight="1">
      <c r="A9" s="105"/>
      <c r="B9" s="35" t="s">
        <v>10</v>
      </c>
      <c r="C9" s="35"/>
      <c r="D9" s="35"/>
      <c r="E9" s="115" t="s">
        <v>4</v>
      </c>
      <c r="F9" s="116"/>
      <c r="G9" s="116"/>
      <c r="H9" s="116"/>
      <c r="I9" s="116"/>
      <c r="J9" s="117"/>
      <c r="K9" s="35"/>
      <c r="L9" s="35"/>
      <c r="M9" s="35"/>
      <c r="N9" s="35"/>
      <c r="O9" s="35" t="s">
        <v>11</v>
      </c>
      <c r="P9" s="118" t="s">
        <v>12</v>
      </c>
      <c r="Q9" s="119"/>
      <c r="R9" s="117"/>
      <c r="S9" s="7"/>
    </row>
    <row r="10" spans="1:19" ht="17.25" customHeight="1" hidden="1">
      <c r="A10" s="105"/>
      <c r="B10" s="35" t="s">
        <v>13</v>
      </c>
      <c r="C10" s="35"/>
      <c r="D10" s="35"/>
      <c r="E10" s="120" t="s">
        <v>4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13"/>
      <c r="Q10" s="113"/>
      <c r="R10" s="35"/>
      <c r="S10" s="7"/>
    </row>
    <row r="11" spans="1:19" ht="17.25" customHeight="1" hidden="1">
      <c r="A11" s="105"/>
      <c r="B11" s="35" t="s">
        <v>14</v>
      </c>
      <c r="C11" s="35"/>
      <c r="D11" s="35"/>
      <c r="E11" s="120" t="s">
        <v>4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13"/>
      <c r="Q11" s="113"/>
      <c r="R11" s="35"/>
      <c r="S11" s="7"/>
    </row>
    <row r="12" spans="1:19" ht="17.25" customHeight="1" hidden="1">
      <c r="A12" s="105"/>
      <c r="B12" s="35" t="s">
        <v>15</v>
      </c>
      <c r="C12" s="35"/>
      <c r="D12" s="35"/>
      <c r="E12" s="120" t="s">
        <v>4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13"/>
      <c r="Q12" s="113"/>
      <c r="R12" s="35"/>
      <c r="S12" s="7"/>
    </row>
    <row r="13" spans="1:19" ht="17.25" customHeight="1" hidden="1">
      <c r="A13" s="105"/>
      <c r="B13" s="35"/>
      <c r="C13" s="35"/>
      <c r="D13" s="35"/>
      <c r="E13" s="120" t="s">
        <v>4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13"/>
      <c r="Q13" s="113"/>
      <c r="R13" s="35"/>
      <c r="S13" s="7"/>
    </row>
    <row r="14" spans="1:19" ht="17.25" customHeight="1" hidden="1">
      <c r="A14" s="105"/>
      <c r="B14" s="35"/>
      <c r="C14" s="35"/>
      <c r="D14" s="35"/>
      <c r="E14" s="120" t="s">
        <v>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113"/>
      <c r="Q14" s="113"/>
      <c r="R14" s="35"/>
      <c r="S14" s="7"/>
    </row>
    <row r="15" spans="1:19" ht="17.25" customHeight="1" hidden="1">
      <c r="A15" s="105"/>
      <c r="B15" s="35"/>
      <c r="C15" s="35"/>
      <c r="D15" s="35"/>
      <c r="E15" s="120" t="s">
        <v>4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13"/>
      <c r="Q15" s="113"/>
      <c r="R15" s="35"/>
      <c r="S15" s="7"/>
    </row>
    <row r="16" spans="1:19" ht="17.25" customHeight="1" hidden="1">
      <c r="A16" s="105"/>
      <c r="B16" s="35"/>
      <c r="C16" s="35"/>
      <c r="D16" s="35"/>
      <c r="E16" s="120" t="s">
        <v>4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113"/>
      <c r="Q16" s="113"/>
      <c r="R16" s="35"/>
      <c r="S16" s="7"/>
    </row>
    <row r="17" spans="1:19" ht="17.25" customHeight="1" hidden="1">
      <c r="A17" s="105"/>
      <c r="B17" s="35"/>
      <c r="C17" s="35"/>
      <c r="D17" s="35"/>
      <c r="E17" s="120" t="s">
        <v>4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13"/>
      <c r="Q17" s="113"/>
      <c r="R17" s="35"/>
      <c r="S17" s="7"/>
    </row>
    <row r="18" spans="1:19" ht="17.25" customHeight="1" hidden="1">
      <c r="A18" s="105"/>
      <c r="B18" s="35"/>
      <c r="C18" s="35"/>
      <c r="D18" s="35"/>
      <c r="E18" s="120" t="s">
        <v>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13"/>
      <c r="Q18" s="113"/>
      <c r="R18" s="35"/>
      <c r="S18" s="7"/>
    </row>
    <row r="19" spans="1:19" ht="17.25" customHeight="1" hidden="1">
      <c r="A19" s="105"/>
      <c r="B19" s="35"/>
      <c r="C19" s="35"/>
      <c r="D19" s="35"/>
      <c r="E19" s="120" t="s">
        <v>4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13"/>
      <c r="Q19" s="113"/>
      <c r="R19" s="35"/>
      <c r="S19" s="7"/>
    </row>
    <row r="20" spans="1:19" ht="17.25" customHeight="1" hidden="1">
      <c r="A20" s="105"/>
      <c r="B20" s="35"/>
      <c r="C20" s="35"/>
      <c r="D20" s="35"/>
      <c r="E20" s="120" t="s">
        <v>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13"/>
      <c r="Q20" s="113"/>
      <c r="R20" s="35"/>
      <c r="S20" s="7"/>
    </row>
    <row r="21" spans="1:19" ht="17.25" customHeight="1" hidden="1">
      <c r="A21" s="105"/>
      <c r="B21" s="35"/>
      <c r="C21" s="35"/>
      <c r="D21" s="35"/>
      <c r="E21" s="120" t="s">
        <v>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13"/>
      <c r="Q21" s="113"/>
      <c r="R21" s="35"/>
      <c r="S21" s="7"/>
    </row>
    <row r="22" spans="1:19" ht="17.25" customHeight="1" hidden="1">
      <c r="A22" s="105"/>
      <c r="B22" s="35"/>
      <c r="C22" s="35"/>
      <c r="D22" s="35"/>
      <c r="E22" s="120" t="s">
        <v>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13"/>
      <c r="Q22" s="113"/>
      <c r="R22" s="35"/>
      <c r="S22" s="7"/>
    </row>
    <row r="23" spans="1:19" ht="17.25" customHeight="1" hidden="1">
      <c r="A23" s="105"/>
      <c r="B23" s="35"/>
      <c r="C23" s="35"/>
      <c r="D23" s="35"/>
      <c r="E23" s="120" t="s">
        <v>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13"/>
      <c r="Q23" s="113"/>
      <c r="R23" s="35"/>
      <c r="S23" s="7"/>
    </row>
    <row r="24" spans="1:19" ht="17.25" customHeight="1" hidden="1">
      <c r="A24" s="105"/>
      <c r="B24" s="35"/>
      <c r="C24" s="35"/>
      <c r="D24" s="35"/>
      <c r="E24" s="120" t="s">
        <v>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113"/>
      <c r="Q24" s="113"/>
      <c r="R24" s="35"/>
      <c r="S24" s="7"/>
    </row>
    <row r="25" spans="1:19" ht="17.25" customHeight="1">
      <c r="A25" s="10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 t="s">
        <v>16</v>
      </c>
      <c r="P25" s="35" t="s">
        <v>17</v>
      </c>
      <c r="Q25" s="35"/>
      <c r="R25" s="35"/>
      <c r="S25" s="7"/>
    </row>
    <row r="26" spans="1:19" ht="17.25" customHeight="1">
      <c r="A26" s="105"/>
      <c r="B26" s="35" t="s">
        <v>18</v>
      </c>
      <c r="C26" s="35"/>
      <c r="D26" s="35"/>
      <c r="E26" s="106" t="s">
        <v>19</v>
      </c>
      <c r="F26" s="107"/>
      <c r="G26" s="107"/>
      <c r="H26" s="107"/>
      <c r="I26" s="107"/>
      <c r="J26" s="108"/>
      <c r="K26" s="35"/>
      <c r="L26" s="35"/>
      <c r="M26" s="35"/>
      <c r="N26" s="35"/>
      <c r="O26" s="121"/>
      <c r="P26" s="122"/>
      <c r="Q26" s="123"/>
      <c r="R26" s="124"/>
      <c r="S26" s="7"/>
    </row>
    <row r="27" spans="1:19" ht="17.25" customHeight="1">
      <c r="A27" s="105"/>
      <c r="B27" s="35" t="s">
        <v>20</v>
      </c>
      <c r="C27" s="35"/>
      <c r="D27" s="35"/>
      <c r="E27" s="110" t="s">
        <v>21</v>
      </c>
      <c r="F27" s="35"/>
      <c r="G27" s="35"/>
      <c r="H27" s="35"/>
      <c r="I27" s="35"/>
      <c r="J27" s="111"/>
      <c r="K27" s="35"/>
      <c r="L27" s="35"/>
      <c r="M27" s="35"/>
      <c r="N27" s="35"/>
      <c r="O27" s="121"/>
      <c r="P27" s="122"/>
      <c r="Q27" s="123"/>
      <c r="R27" s="124"/>
      <c r="S27" s="7"/>
    </row>
    <row r="28" spans="1:19" ht="17.25" customHeight="1">
      <c r="A28" s="105"/>
      <c r="B28" s="35" t="s">
        <v>22</v>
      </c>
      <c r="C28" s="35"/>
      <c r="D28" s="35"/>
      <c r="E28" s="110" t="s">
        <v>4</v>
      </c>
      <c r="F28" s="35"/>
      <c r="G28" s="35"/>
      <c r="H28" s="35"/>
      <c r="I28" s="35"/>
      <c r="J28" s="111"/>
      <c r="K28" s="35"/>
      <c r="L28" s="35"/>
      <c r="M28" s="35"/>
      <c r="N28" s="35"/>
      <c r="O28" s="121"/>
      <c r="P28" s="122"/>
      <c r="Q28" s="123"/>
      <c r="R28" s="124"/>
      <c r="S28" s="7"/>
    </row>
    <row r="29" spans="1:19" ht="17.25" customHeight="1">
      <c r="A29" s="105"/>
      <c r="B29" s="35"/>
      <c r="C29" s="35"/>
      <c r="D29" s="35"/>
      <c r="E29" s="118"/>
      <c r="F29" s="116"/>
      <c r="G29" s="116"/>
      <c r="H29" s="116"/>
      <c r="I29" s="116"/>
      <c r="J29" s="117"/>
      <c r="K29" s="35"/>
      <c r="L29" s="35"/>
      <c r="M29" s="35"/>
      <c r="N29" s="35"/>
      <c r="O29" s="113"/>
      <c r="P29" s="113"/>
      <c r="Q29" s="113"/>
      <c r="R29" s="35"/>
      <c r="S29" s="7"/>
    </row>
    <row r="30" spans="1:19" ht="17.25" customHeight="1">
      <c r="A30" s="105"/>
      <c r="B30" s="35"/>
      <c r="C30" s="35"/>
      <c r="D30" s="35"/>
      <c r="E30" s="125" t="s">
        <v>23</v>
      </c>
      <c r="F30" s="35"/>
      <c r="G30" s="35" t="s">
        <v>24</v>
      </c>
      <c r="H30" s="35"/>
      <c r="I30" s="35"/>
      <c r="J30" s="35"/>
      <c r="K30" s="35"/>
      <c r="L30" s="35"/>
      <c r="M30" s="35"/>
      <c r="N30" s="35"/>
      <c r="O30" s="125" t="s">
        <v>25</v>
      </c>
      <c r="P30" s="113"/>
      <c r="Q30" s="113"/>
      <c r="R30" s="126"/>
      <c r="S30" s="7"/>
    </row>
    <row r="31" spans="1:19" ht="17.25" customHeight="1">
      <c r="A31" s="105"/>
      <c r="B31" s="35"/>
      <c r="C31" s="35"/>
      <c r="D31" s="35"/>
      <c r="E31" s="121"/>
      <c r="F31" s="35"/>
      <c r="G31" s="122" t="s">
        <v>26</v>
      </c>
      <c r="H31" s="127"/>
      <c r="I31" s="128"/>
      <c r="J31" s="35"/>
      <c r="K31" s="35"/>
      <c r="L31" s="35"/>
      <c r="M31" s="35"/>
      <c r="N31" s="35"/>
      <c r="O31" s="129" t="s">
        <v>27</v>
      </c>
      <c r="P31" s="113"/>
      <c r="Q31" s="113"/>
      <c r="R31" s="130"/>
      <c r="S31" s="7"/>
    </row>
    <row r="32" spans="1:19" ht="8.25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8"/>
    </row>
    <row r="33" spans="1:19" ht="20.25" customHeight="1">
      <c r="A33" s="133"/>
      <c r="B33" s="134"/>
      <c r="C33" s="134"/>
      <c r="D33" s="134"/>
      <c r="E33" s="135" t="s">
        <v>28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9"/>
    </row>
    <row r="34" spans="1:19" ht="20.25" customHeight="1">
      <c r="A34" s="136" t="s">
        <v>29</v>
      </c>
      <c r="B34" s="137"/>
      <c r="C34" s="137"/>
      <c r="D34" s="138"/>
      <c r="E34" s="139" t="s">
        <v>30</v>
      </c>
      <c r="F34" s="138"/>
      <c r="G34" s="139" t="s">
        <v>31</v>
      </c>
      <c r="H34" s="137"/>
      <c r="I34" s="138"/>
      <c r="J34" s="139" t="s">
        <v>32</v>
      </c>
      <c r="K34" s="137"/>
      <c r="L34" s="139" t="s">
        <v>33</v>
      </c>
      <c r="M34" s="137"/>
      <c r="N34" s="137"/>
      <c r="O34" s="138"/>
      <c r="P34" s="139" t="s">
        <v>34</v>
      </c>
      <c r="Q34" s="137"/>
      <c r="R34" s="137"/>
      <c r="S34" s="10"/>
    </row>
    <row r="35" spans="1:19" ht="20.25" customHeight="1">
      <c r="A35" s="140"/>
      <c r="B35" s="141"/>
      <c r="C35" s="141"/>
      <c r="D35" s="197">
        <v>0</v>
      </c>
      <c r="E35" s="142">
        <f>IF(D35=0,0,R47/D35)</f>
        <v>0</v>
      </c>
      <c r="F35" s="143"/>
      <c r="G35" s="144"/>
      <c r="H35" s="141"/>
      <c r="I35" s="197">
        <v>0</v>
      </c>
      <c r="J35" s="142">
        <f>IF(I35=0,0,R47/I35)</f>
        <v>0</v>
      </c>
      <c r="K35" s="145"/>
      <c r="L35" s="144"/>
      <c r="M35" s="141"/>
      <c r="N35" s="141"/>
      <c r="O35" s="197">
        <v>0</v>
      </c>
      <c r="P35" s="144"/>
      <c r="Q35" s="141"/>
      <c r="R35" s="146">
        <f>IF(O35=0,0,R47/O35)</f>
        <v>0</v>
      </c>
      <c r="S35" s="11"/>
    </row>
    <row r="36" spans="1:19" ht="20.25" customHeight="1">
      <c r="A36" s="133"/>
      <c r="B36" s="134"/>
      <c r="C36" s="134"/>
      <c r="D36" s="134"/>
      <c r="E36" s="135" t="s">
        <v>35</v>
      </c>
      <c r="F36" s="134"/>
      <c r="G36" s="134"/>
      <c r="H36" s="134"/>
      <c r="I36" s="134"/>
      <c r="J36" s="147" t="s">
        <v>36</v>
      </c>
      <c r="K36" s="134"/>
      <c r="L36" s="134"/>
      <c r="M36" s="134"/>
      <c r="N36" s="134"/>
      <c r="O36" s="134"/>
      <c r="P36" s="134"/>
      <c r="Q36" s="134"/>
      <c r="R36" s="134"/>
      <c r="S36" s="9"/>
    </row>
    <row r="37" spans="1:19" ht="20.25" customHeight="1">
      <c r="A37" s="148" t="s">
        <v>37</v>
      </c>
      <c r="B37" s="149"/>
      <c r="C37" s="150" t="s">
        <v>38</v>
      </c>
      <c r="D37" s="151"/>
      <c r="E37" s="151"/>
      <c r="F37" s="152"/>
      <c r="G37" s="148" t="s">
        <v>39</v>
      </c>
      <c r="H37" s="153"/>
      <c r="I37" s="150" t="s">
        <v>40</v>
      </c>
      <c r="J37" s="151"/>
      <c r="K37" s="151"/>
      <c r="L37" s="148" t="s">
        <v>41</v>
      </c>
      <c r="M37" s="153"/>
      <c r="N37" s="150" t="s">
        <v>42</v>
      </c>
      <c r="O37" s="151"/>
      <c r="P37" s="151"/>
      <c r="Q37" s="151"/>
      <c r="R37" s="151"/>
      <c r="S37" s="12"/>
    </row>
    <row r="38" spans="1:19" ht="20.25" customHeight="1">
      <c r="A38" s="154">
        <v>1</v>
      </c>
      <c r="B38" s="155" t="s">
        <v>43</v>
      </c>
      <c r="C38" s="108"/>
      <c r="D38" s="156" t="s">
        <v>44</v>
      </c>
      <c r="E38" s="157">
        <f>SUMIF(Rozpocet!O5:O65535,8,Rozpocet!I5:I65535)</f>
        <v>0</v>
      </c>
      <c r="F38" s="158"/>
      <c r="G38" s="154">
        <v>8</v>
      </c>
      <c r="H38" s="159" t="s">
        <v>45</v>
      </c>
      <c r="I38" s="124"/>
      <c r="J38" s="198">
        <v>0</v>
      </c>
      <c r="K38" s="160"/>
      <c r="L38" s="154">
        <v>13</v>
      </c>
      <c r="M38" s="122" t="s">
        <v>46</v>
      </c>
      <c r="N38" s="127"/>
      <c r="O38" s="127"/>
      <c r="P38" s="201"/>
      <c r="Q38" s="161" t="s">
        <v>47</v>
      </c>
      <c r="R38" s="200">
        <v>0</v>
      </c>
      <c r="S38" s="13"/>
    </row>
    <row r="39" spans="1:19" ht="20.25" customHeight="1">
      <c r="A39" s="154">
        <v>2</v>
      </c>
      <c r="B39" s="162"/>
      <c r="C39" s="117"/>
      <c r="D39" s="156" t="s">
        <v>48</v>
      </c>
      <c r="E39" s="157">
        <f>SUMIF(Rozpocet!O10:O65536,4,Rozpocet!I10:I65536)</f>
        <v>0</v>
      </c>
      <c r="F39" s="158"/>
      <c r="G39" s="154">
        <v>9</v>
      </c>
      <c r="H39" s="35" t="s">
        <v>49</v>
      </c>
      <c r="I39" s="156"/>
      <c r="J39" s="198">
        <v>0</v>
      </c>
      <c r="K39" s="160"/>
      <c r="L39" s="154">
        <v>14</v>
      </c>
      <c r="M39" s="122" t="s">
        <v>50</v>
      </c>
      <c r="N39" s="127"/>
      <c r="O39" s="127"/>
      <c r="P39" s="201"/>
      <c r="Q39" s="161" t="s">
        <v>47</v>
      </c>
      <c r="R39" s="200">
        <v>0</v>
      </c>
      <c r="S39" s="13"/>
    </row>
    <row r="40" spans="1:19" ht="20.25" customHeight="1">
      <c r="A40" s="154">
        <v>3</v>
      </c>
      <c r="B40" s="155" t="s">
        <v>51</v>
      </c>
      <c r="C40" s="108"/>
      <c r="D40" s="156" t="s">
        <v>44</v>
      </c>
      <c r="E40" s="157">
        <f>SUMIF(Rozpocet!O11:O65536,32,Rozpocet!I11:I65536)</f>
        <v>0</v>
      </c>
      <c r="F40" s="158"/>
      <c r="G40" s="154">
        <v>10</v>
      </c>
      <c r="H40" s="159" t="s">
        <v>52</v>
      </c>
      <c r="I40" s="124"/>
      <c r="J40" s="198">
        <v>0</v>
      </c>
      <c r="K40" s="160"/>
      <c r="L40" s="154">
        <v>15</v>
      </c>
      <c r="M40" s="122" t="s">
        <v>53</v>
      </c>
      <c r="N40" s="127"/>
      <c r="O40" s="127"/>
      <c r="P40" s="201"/>
      <c r="Q40" s="161" t="s">
        <v>47</v>
      </c>
      <c r="R40" s="200">
        <v>0</v>
      </c>
      <c r="S40" s="13"/>
    </row>
    <row r="41" spans="1:19" ht="20.25" customHeight="1">
      <c r="A41" s="154">
        <v>4</v>
      </c>
      <c r="B41" s="162"/>
      <c r="C41" s="117"/>
      <c r="D41" s="156" t="s">
        <v>48</v>
      </c>
      <c r="E41" s="157">
        <f>SUMIF(Rozpocet!O12:O65536,16,Rozpocet!I12:I65536)+SUMIF(Rozpocet!O12:O65536,128,Rozpocet!I12:I65536)</f>
        <v>0</v>
      </c>
      <c r="F41" s="158"/>
      <c r="G41" s="154">
        <v>11</v>
      </c>
      <c r="H41" s="159"/>
      <c r="I41" s="124"/>
      <c r="J41" s="198">
        <v>0</v>
      </c>
      <c r="K41" s="160"/>
      <c r="L41" s="154">
        <v>16</v>
      </c>
      <c r="M41" s="122" t="s">
        <v>54</v>
      </c>
      <c r="N41" s="127"/>
      <c r="O41" s="127"/>
      <c r="P41" s="201"/>
      <c r="Q41" s="161" t="s">
        <v>47</v>
      </c>
      <c r="R41" s="200">
        <v>0</v>
      </c>
      <c r="S41" s="13"/>
    </row>
    <row r="42" spans="1:19" ht="20.25" customHeight="1">
      <c r="A42" s="154">
        <v>5</v>
      </c>
      <c r="B42" s="155" t="s">
        <v>55</v>
      </c>
      <c r="C42" s="108"/>
      <c r="D42" s="156" t="s">
        <v>44</v>
      </c>
      <c r="E42" s="157">
        <f>SUMIF(Rozpocet!O13:O65536,256,Rozpocet!I13:I65536)</f>
        <v>0</v>
      </c>
      <c r="F42" s="158"/>
      <c r="G42" s="163"/>
      <c r="H42" s="127"/>
      <c r="I42" s="124"/>
      <c r="J42" s="164"/>
      <c r="K42" s="160"/>
      <c r="L42" s="154">
        <v>17</v>
      </c>
      <c r="M42" s="122" t="s">
        <v>56</v>
      </c>
      <c r="N42" s="127"/>
      <c r="O42" s="127"/>
      <c r="P42" s="201"/>
      <c r="Q42" s="161" t="s">
        <v>47</v>
      </c>
      <c r="R42" s="200">
        <v>0</v>
      </c>
      <c r="S42" s="13"/>
    </row>
    <row r="43" spans="1:19" ht="20.25" customHeight="1">
      <c r="A43" s="154">
        <v>6</v>
      </c>
      <c r="B43" s="162"/>
      <c r="C43" s="117"/>
      <c r="D43" s="156" t="s">
        <v>48</v>
      </c>
      <c r="E43" s="157">
        <f>SUMIF(Rozpocet!O14:O65536,64,Rozpocet!I14:I65536)</f>
        <v>0</v>
      </c>
      <c r="F43" s="158"/>
      <c r="G43" s="163"/>
      <c r="H43" s="127"/>
      <c r="I43" s="124"/>
      <c r="J43" s="164"/>
      <c r="K43" s="160"/>
      <c r="L43" s="154">
        <v>18</v>
      </c>
      <c r="M43" s="159" t="s">
        <v>57</v>
      </c>
      <c r="N43" s="127"/>
      <c r="O43" s="127"/>
      <c r="P43" s="127"/>
      <c r="Q43" s="124"/>
      <c r="R43" s="157">
        <f>SUMIF(Rozpocet!O14:O65536,1024,Rozpocet!I14:I65536)</f>
        <v>0</v>
      </c>
      <c r="S43" s="13"/>
    </row>
    <row r="44" spans="1:19" ht="20.25" customHeight="1">
      <c r="A44" s="154">
        <v>7</v>
      </c>
      <c r="B44" s="165" t="s">
        <v>58</v>
      </c>
      <c r="C44" s="127"/>
      <c r="D44" s="124"/>
      <c r="E44" s="166">
        <f>SUM(E38:E43)</f>
        <v>0</v>
      </c>
      <c r="F44" s="167"/>
      <c r="G44" s="154">
        <v>12</v>
      </c>
      <c r="H44" s="165" t="s">
        <v>59</v>
      </c>
      <c r="I44" s="124"/>
      <c r="J44" s="168">
        <f>SUM(J38:J41)</f>
        <v>0</v>
      </c>
      <c r="K44" s="169"/>
      <c r="L44" s="154">
        <v>19</v>
      </c>
      <c r="M44" s="155" t="s">
        <v>60</v>
      </c>
      <c r="N44" s="107"/>
      <c r="O44" s="107"/>
      <c r="P44" s="107"/>
      <c r="Q44" s="170"/>
      <c r="R44" s="166">
        <f>SUM(R38:R43)</f>
        <v>0</v>
      </c>
      <c r="S44" s="9"/>
    </row>
    <row r="45" spans="1:19" ht="20.25" customHeight="1">
      <c r="A45" s="171">
        <v>20</v>
      </c>
      <c r="B45" s="172" t="s">
        <v>61</v>
      </c>
      <c r="C45" s="173"/>
      <c r="D45" s="174"/>
      <c r="E45" s="175">
        <f>SUMIF(Rozpocet!O14:O65536,512,Rozpocet!I14:I65536)</f>
        <v>0</v>
      </c>
      <c r="F45" s="176"/>
      <c r="G45" s="171">
        <v>21</v>
      </c>
      <c r="H45" s="172" t="s">
        <v>62</v>
      </c>
      <c r="I45" s="174"/>
      <c r="J45" s="199">
        <v>0</v>
      </c>
      <c r="K45" s="177">
        <f>M49</f>
        <v>20</v>
      </c>
      <c r="L45" s="171">
        <v>22</v>
      </c>
      <c r="M45" s="172" t="s">
        <v>63</v>
      </c>
      <c r="N45" s="173"/>
      <c r="O45" s="173"/>
      <c r="P45" s="173"/>
      <c r="Q45" s="174"/>
      <c r="R45" s="175">
        <f>SUMIF(Rozpocet!O14:O65536,"&lt;4",Rozpocet!I14:I65536)+SUMIF(Rozpocet!O14:O65536,"&gt;1024",Rozpocet!I14:I65536)</f>
        <v>0</v>
      </c>
      <c r="S45" s="8"/>
    </row>
    <row r="46" spans="1:19" ht="20.25" customHeight="1">
      <c r="A46" s="178" t="s">
        <v>20</v>
      </c>
      <c r="B46" s="104"/>
      <c r="C46" s="104"/>
      <c r="D46" s="104"/>
      <c r="E46" s="104"/>
      <c r="F46" s="179"/>
      <c r="G46" s="180"/>
      <c r="H46" s="104"/>
      <c r="I46" s="104"/>
      <c r="J46" s="104"/>
      <c r="K46" s="104"/>
      <c r="L46" s="148" t="s">
        <v>64</v>
      </c>
      <c r="M46" s="138"/>
      <c r="N46" s="150" t="s">
        <v>65</v>
      </c>
      <c r="O46" s="137"/>
      <c r="P46" s="137"/>
      <c r="Q46" s="137"/>
      <c r="R46" s="137"/>
      <c r="S46" s="10"/>
    </row>
    <row r="47" spans="1:19" ht="20.25" customHeight="1">
      <c r="A47" s="105"/>
      <c r="B47" s="35"/>
      <c r="C47" s="35"/>
      <c r="D47" s="35"/>
      <c r="E47" s="35"/>
      <c r="F47" s="111"/>
      <c r="G47" s="181"/>
      <c r="H47" s="35"/>
      <c r="I47" s="35"/>
      <c r="J47" s="35"/>
      <c r="K47" s="35"/>
      <c r="L47" s="154">
        <v>23</v>
      </c>
      <c r="M47" s="159" t="s">
        <v>66</v>
      </c>
      <c r="N47" s="127"/>
      <c r="O47" s="127"/>
      <c r="P47" s="127"/>
      <c r="Q47" s="158"/>
      <c r="R47" s="166">
        <f>ROUND(E44+J44+R44+E45+J45+R45,2)</f>
        <v>0</v>
      </c>
      <c r="S47" s="9"/>
    </row>
    <row r="48" spans="1:19" ht="20.25" customHeight="1">
      <c r="A48" s="182" t="s">
        <v>67</v>
      </c>
      <c r="B48" s="116"/>
      <c r="C48" s="116"/>
      <c r="D48" s="116"/>
      <c r="E48" s="116"/>
      <c r="F48" s="117"/>
      <c r="G48" s="183" t="s">
        <v>68</v>
      </c>
      <c r="H48" s="116"/>
      <c r="I48" s="116"/>
      <c r="J48" s="116"/>
      <c r="K48" s="116"/>
      <c r="L48" s="154">
        <v>24</v>
      </c>
      <c r="M48" s="184">
        <v>10</v>
      </c>
      <c r="N48" s="117" t="s">
        <v>47</v>
      </c>
      <c r="O48" s="185">
        <f>R47-O49</f>
        <v>0</v>
      </c>
      <c r="P48" s="127" t="s">
        <v>69</v>
      </c>
      <c r="Q48" s="124"/>
      <c r="R48" s="186">
        <f>ROUNDUP(O48*M48/100,1)</f>
        <v>0</v>
      </c>
      <c r="S48" s="14"/>
    </row>
    <row r="49" spans="1:19" ht="20.25" customHeight="1">
      <c r="A49" s="187" t="s">
        <v>18</v>
      </c>
      <c r="B49" s="107"/>
      <c r="C49" s="107"/>
      <c r="D49" s="107"/>
      <c r="E49" s="107"/>
      <c r="F49" s="108"/>
      <c r="G49" s="188"/>
      <c r="H49" s="107"/>
      <c r="I49" s="107"/>
      <c r="J49" s="107"/>
      <c r="K49" s="107"/>
      <c r="L49" s="154">
        <v>25</v>
      </c>
      <c r="M49" s="189">
        <v>20</v>
      </c>
      <c r="N49" s="124" t="s">
        <v>47</v>
      </c>
      <c r="O49" s="185">
        <f>SUMIF(Rozpocet!N14:N65536,M49,Rozpocet!I14:I65536)+SUMIF(P38:P42,M49,R38:R42)+IF(K45=M49,J45,0)</f>
        <v>0</v>
      </c>
      <c r="P49" s="127" t="s">
        <v>69</v>
      </c>
      <c r="Q49" s="124"/>
      <c r="R49" s="157">
        <f>ROUNDUP(O49*M49/100,1)</f>
        <v>0</v>
      </c>
      <c r="S49" s="13"/>
    </row>
    <row r="50" spans="1:19" ht="20.25" customHeight="1">
      <c r="A50" s="105"/>
      <c r="B50" s="35"/>
      <c r="C50" s="35"/>
      <c r="D50" s="35"/>
      <c r="E50" s="35"/>
      <c r="F50" s="111"/>
      <c r="G50" s="181"/>
      <c r="H50" s="35"/>
      <c r="I50" s="35"/>
      <c r="J50" s="35"/>
      <c r="K50" s="35"/>
      <c r="L50" s="171">
        <v>26</v>
      </c>
      <c r="M50" s="190" t="s">
        <v>70</v>
      </c>
      <c r="N50" s="173"/>
      <c r="O50" s="173"/>
      <c r="P50" s="173"/>
      <c r="Q50" s="191"/>
      <c r="R50" s="192">
        <f>R47+R48+R49</f>
        <v>0</v>
      </c>
      <c r="S50" s="15"/>
    </row>
    <row r="51" spans="1:19" ht="20.25" customHeight="1">
      <c r="A51" s="182" t="s">
        <v>67</v>
      </c>
      <c r="B51" s="116"/>
      <c r="C51" s="116"/>
      <c r="D51" s="116"/>
      <c r="E51" s="116"/>
      <c r="F51" s="117"/>
      <c r="G51" s="183" t="s">
        <v>68</v>
      </c>
      <c r="H51" s="116"/>
      <c r="I51" s="116"/>
      <c r="J51" s="116"/>
      <c r="K51" s="116"/>
      <c r="L51" s="148" t="s">
        <v>71</v>
      </c>
      <c r="M51" s="138"/>
      <c r="N51" s="150" t="s">
        <v>72</v>
      </c>
      <c r="O51" s="137"/>
      <c r="P51" s="137"/>
      <c r="Q51" s="137"/>
      <c r="R51" s="193"/>
      <c r="S51" s="10"/>
    </row>
    <row r="52" spans="1:19" ht="20.25" customHeight="1">
      <c r="A52" s="187" t="s">
        <v>22</v>
      </c>
      <c r="B52" s="107"/>
      <c r="C52" s="107"/>
      <c r="D52" s="107"/>
      <c r="E52" s="107"/>
      <c r="F52" s="108"/>
      <c r="G52" s="188"/>
      <c r="H52" s="107"/>
      <c r="I52" s="107"/>
      <c r="J52" s="107"/>
      <c r="K52" s="107"/>
      <c r="L52" s="154">
        <v>27</v>
      </c>
      <c r="M52" s="159" t="s">
        <v>73</v>
      </c>
      <c r="N52" s="127"/>
      <c r="O52" s="127"/>
      <c r="P52" s="127"/>
      <c r="Q52" s="124"/>
      <c r="R52" s="200">
        <v>0</v>
      </c>
      <c r="S52" s="13"/>
    </row>
    <row r="53" spans="1:19" ht="20.25" customHeight="1">
      <c r="A53" s="105"/>
      <c r="B53" s="35"/>
      <c r="C53" s="35"/>
      <c r="D53" s="35"/>
      <c r="E53" s="35"/>
      <c r="F53" s="111"/>
      <c r="G53" s="181"/>
      <c r="H53" s="35"/>
      <c r="I53" s="35"/>
      <c r="J53" s="35"/>
      <c r="K53" s="35"/>
      <c r="L53" s="154">
        <v>28</v>
      </c>
      <c r="M53" s="159" t="s">
        <v>74</v>
      </c>
      <c r="N53" s="127"/>
      <c r="O53" s="127"/>
      <c r="P53" s="127"/>
      <c r="Q53" s="124"/>
      <c r="R53" s="200">
        <v>0</v>
      </c>
      <c r="S53" s="13"/>
    </row>
    <row r="54" spans="1:19" ht="20.25" customHeight="1">
      <c r="A54" s="194" t="s">
        <v>67</v>
      </c>
      <c r="B54" s="132"/>
      <c r="C54" s="132"/>
      <c r="D54" s="132"/>
      <c r="E54" s="132"/>
      <c r="F54" s="195"/>
      <c r="G54" s="196" t="s">
        <v>68</v>
      </c>
      <c r="H54" s="132"/>
      <c r="I54" s="132"/>
      <c r="J54" s="132"/>
      <c r="K54" s="132"/>
      <c r="L54" s="171">
        <v>29</v>
      </c>
      <c r="M54" s="172" t="s">
        <v>75</v>
      </c>
      <c r="N54" s="173"/>
      <c r="O54" s="173"/>
      <c r="P54" s="173"/>
      <c r="Q54" s="174"/>
      <c r="R54" s="202">
        <v>0</v>
      </c>
      <c r="S54" s="16"/>
    </row>
  </sheetData>
  <sheetProtection password="CC35" sheet="1" objects="1" scenarios="1"/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82" t="s">
        <v>76</v>
      </c>
      <c r="B1" s="83"/>
      <c r="C1" s="83"/>
      <c r="D1" s="83"/>
      <c r="E1" s="83"/>
    </row>
    <row r="2" spans="1:5" ht="12" customHeight="1">
      <c r="A2" s="84" t="s">
        <v>77</v>
      </c>
      <c r="B2" s="85" t="str">
        <f>'Krycí list'!E5</f>
        <v>Vinařice - Zřízení oddílu C</v>
      </c>
      <c r="C2" s="86"/>
      <c r="D2" s="86"/>
      <c r="E2" s="86"/>
    </row>
    <row r="3" spans="1:5" ht="12" customHeight="1">
      <c r="A3" s="84" t="s">
        <v>78</v>
      </c>
      <c r="B3" s="85" t="str">
        <f>'Krycí list'!E7</f>
        <v> </v>
      </c>
      <c r="C3" s="87"/>
      <c r="D3" s="85"/>
      <c r="E3" s="88"/>
    </row>
    <row r="4" spans="1:5" ht="12" customHeight="1">
      <c r="A4" s="84" t="s">
        <v>79</v>
      </c>
      <c r="B4" s="85" t="str">
        <f>'Krycí list'!E9</f>
        <v> </v>
      </c>
      <c r="C4" s="87"/>
      <c r="D4" s="85"/>
      <c r="E4" s="88"/>
    </row>
    <row r="5" spans="1:5" ht="12" customHeight="1">
      <c r="A5" s="85" t="s">
        <v>80</v>
      </c>
      <c r="B5" s="85" t="str">
        <f>'Krycí list'!P5</f>
        <v> </v>
      </c>
      <c r="C5" s="87"/>
      <c r="D5" s="85"/>
      <c r="E5" s="88"/>
    </row>
    <row r="6" spans="1:5" ht="6" customHeight="1">
      <c r="A6" s="85"/>
      <c r="B6" s="85"/>
      <c r="C6" s="87"/>
      <c r="D6" s="85"/>
      <c r="E6" s="88"/>
    </row>
    <row r="7" spans="1:5" ht="12" customHeight="1">
      <c r="A7" s="85" t="s">
        <v>81</v>
      </c>
      <c r="B7" s="85" t="str">
        <f>'Krycí list'!E26</f>
        <v>Vězeňská služba České republiky</v>
      </c>
      <c r="C7" s="87"/>
      <c r="D7" s="85"/>
      <c r="E7" s="88"/>
    </row>
    <row r="8" spans="1:5" ht="12" customHeight="1">
      <c r="A8" s="85" t="s">
        <v>82</v>
      </c>
      <c r="B8" s="85" t="str">
        <f>'Krycí list'!E28</f>
        <v> </v>
      </c>
      <c r="C8" s="87"/>
      <c r="D8" s="85"/>
      <c r="E8" s="88"/>
    </row>
    <row r="9" spans="1:5" ht="12" customHeight="1">
      <c r="A9" s="85" t="s">
        <v>83</v>
      </c>
      <c r="B9" s="85" t="s">
        <v>84</v>
      </c>
      <c r="C9" s="87"/>
      <c r="D9" s="85"/>
      <c r="E9" s="88"/>
    </row>
    <row r="10" spans="1:5" ht="6" customHeight="1">
      <c r="A10" s="83"/>
      <c r="B10" s="83"/>
      <c r="C10" s="83"/>
      <c r="D10" s="83"/>
      <c r="E10" s="83"/>
    </row>
    <row r="11" spans="1:5" ht="12" customHeight="1">
      <c r="A11" s="25" t="s">
        <v>85</v>
      </c>
      <c r="B11" s="26" t="s">
        <v>86</v>
      </c>
      <c r="C11" s="89" t="s">
        <v>87</v>
      </c>
      <c r="D11" s="90" t="s">
        <v>88</v>
      </c>
      <c r="E11" s="89" t="s">
        <v>89</v>
      </c>
    </row>
    <row r="12" spans="1:5" ht="12" customHeight="1">
      <c r="A12" s="27">
        <v>1</v>
      </c>
      <c r="B12" s="28">
        <v>2</v>
      </c>
      <c r="C12" s="91">
        <v>3</v>
      </c>
      <c r="D12" s="92">
        <v>4</v>
      </c>
      <c r="E12" s="91">
        <v>5</v>
      </c>
    </row>
    <row r="13" spans="1:5" ht="3.75" customHeight="1">
      <c r="A13" s="93"/>
      <c r="B13" s="94"/>
      <c r="C13" s="94"/>
      <c r="D13" s="94"/>
      <c r="E13" s="95"/>
    </row>
    <row r="14" spans="1:5" s="20" customFormat="1" ht="12.75" customHeight="1">
      <c r="A14" s="40" t="str">
        <f>Rozpocet!D14</f>
        <v>HSV</v>
      </c>
      <c r="B14" s="41" t="str">
        <f>Rozpocet!E14</f>
        <v>Práce a dodávky HSV</v>
      </c>
      <c r="C14" s="66">
        <f>Rozpocet!I14</f>
        <v>0</v>
      </c>
      <c r="D14" s="67">
        <f>Rozpocet!K14</f>
        <v>0</v>
      </c>
      <c r="E14" s="67">
        <f>Rozpocet!M14</f>
        <v>0</v>
      </c>
    </row>
    <row r="15" spans="1:5" s="20" customFormat="1" ht="12.75" customHeight="1">
      <c r="A15" s="32" t="str">
        <f>Rozpocet!D15</f>
        <v>1</v>
      </c>
      <c r="B15" s="33" t="str">
        <f>Rozpocet!E15</f>
        <v>Zemní práce</v>
      </c>
      <c r="C15" s="56">
        <f>Rozpocet!I15</f>
        <v>0</v>
      </c>
      <c r="D15" s="57">
        <f>Rozpocet!K15</f>
        <v>0</v>
      </c>
      <c r="E15" s="57">
        <f>Rozpocet!M15</f>
        <v>0</v>
      </c>
    </row>
    <row r="16" spans="1:5" s="20" customFormat="1" ht="12.75" customHeight="1">
      <c r="A16" s="32" t="str">
        <f>Rozpocet!D19</f>
        <v>2</v>
      </c>
      <c r="B16" s="33" t="str">
        <f>Rozpocet!E19</f>
        <v>Zakládání</v>
      </c>
      <c r="C16" s="56">
        <f>Rozpocet!I19</f>
        <v>0</v>
      </c>
      <c r="D16" s="57">
        <f>Rozpocet!K19</f>
        <v>0</v>
      </c>
      <c r="E16" s="57">
        <f>Rozpocet!M19</f>
        <v>0</v>
      </c>
    </row>
    <row r="17" spans="1:5" s="20" customFormat="1" ht="12.75" customHeight="1">
      <c r="A17" s="32" t="str">
        <f>Rozpocet!D23</f>
        <v>3</v>
      </c>
      <c r="B17" s="33" t="str">
        <f>Rozpocet!E23</f>
        <v>Svislé a kompletní konstrukce</v>
      </c>
      <c r="C17" s="56">
        <f>Rozpocet!I23</f>
        <v>0</v>
      </c>
      <c r="D17" s="57">
        <f>Rozpocet!K23</f>
        <v>0</v>
      </c>
      <c r="E17" s="57">
        <f>Rozpocet!M23</f>
        <v>0</v>
      </c>
    </row>
    <row r="18" spans="1:5" s="20" customFormat="1" ht="12.75" customHeight="1">
      <c r="A18" s="32" t="str">
        <f>Rozpocet!D36</f>
        <v>4</v>
      </c>
      <c r="B18" s="33" t="str">
        <f>Rozpocet!E36</f>
        <v>Vodorovné konstrukce</v>
      </c>
      <c r="C18" s="56">
        <f>Rozpocet!I36</f>
        <v>0</v>
      </c>
      <c r="D18" s="57">
        <f>Rozpocet!K36</f>
        <v>0</v>
      </c>
      <c r="E18" s="57">
        <f>Rozpocet!M36</f>
        <v>0</v>
      </c>
    </row>
    <row r="19" spans="1:5" s="20" customFormat="1" ht="12.75" customHeight="1">
      <c r="A19" s="32" t="str">
        <f>Rozpocet!D38</f>
        <v>5</v>
      </c>
      <c r="B19" s="33" t="str">
        <f>Rozpocet!E38</f>
        <v>Komunikace</v>
      </c>
      <c r="C19" s="56">
        <f>Rozpocet!I38</f>
        <v>0</v>
      </c>
      <c r="D19" s="57">
        <f>Rozpocet!K38</f>
        <v>0</v>
      </c>
      <c r="E19" s="57">
        <f>Rozpocet!M38</f>
        <v>0</v>
      </c>
    </row>
    <row r="20" spans="1:5" s="20" customFormat="1" ht="12.75" customHeight="1">
      <c r="A20" s="32" t="str">
        <f>Rozpocet!D41</f>
        <v>6</v>
      </c>
      <c r="B20" s="33" t="str">
        <f>Rozpocet!E41</f>
        <v>Úpravy povrchu, podlahy, osazení</v>
      </c>
      <c r="C20" s="56">
        <f>Rozpocet!I41</f>
        <v>0</v>
      </c>
      <c r="D20" s="57">
        <f>Rozpocet!K41</f>
        <v>0</v>
      </c>
      <c r="E20" s="57">
        <f>Rozpocet!M41</f>
        <v>0</v>
      </c>
    </row>
    <row r="21" spans="1:5" s="20" customFormat="1" ht="12.75" customHeight="1">
      <c r="A21" s="32" t="str">
        <f>Rozpocet!D52</f>
        <v>9</v>
      </c>
      <c r="B21" s="33" t="str">
        <f>Rozpocet!E52</f>
        <v>Ostatní konstrukce a práce-bourání</v>
      </c>
      <c r="C21" s="56">
        <f>Rozpocet!I52</f>
        <v>0</v>
      </c>
      <c r="D21" s="57">
        <f>Rozpocet!K52</f>
        <v>0</v>
      </c>
      <c r="E21" s="57">
        <f>Rozpocet!M52</f>
        <v>0</v>
      </c>
    </row>
    <row r="22" spans="1:5" s="20" customFormat="1" ht="12.75" customHeight="1">
      <c r="A22" s="38" t="str">
        <f>Rozpocet!D84</f>
        <v>99</v>
      </c>
      <c r="B22" s="39" t="str">
        <f>Rozpocet!E84</f>
        <v>Přesun hmot</v>
      </c>
      <c r="C22" s="64">
        <f>Rozpocet!I84</f>
        <v>0</v>
      </c>
      <c r="D22" s="65">
        <f>Rozpocet!K84</f>
        <v>0</v>
      </c>
      <c r="E22" s="65">
        <f>Rozpocet!M84</f>
        <v>0</v>
      </c>
    </row>
    <row r="23" spans="1:5" s="20" customFormat="1" ht="12.75" customHeight="1">
      <c r="A23" s="40" t="str">
        <f>Rozpocet!D86</f>
        <v>PSV</v>
      </c>
      <c r="B23" s="41" t="str">
        <f>Rozpocet!E86</f>
        <v>Práce a dodávky PSV</v>
      </c>
      <c r="C23" s="66">
        <f>Rozpocet!I86</f>
        <v>0</v>
      </c>
      <c r="D23" s="67">
        <f>Rozpocet!K86</f>
        <v>0</v>
      </c>
      <c r="E23" s="67">
        <f>Rozpocet!M86</f>
        <v>0</v>
      </c>
    </row>
    <row r="24" spans="1:5" s="20" customFormat="1" ht="12.75" customHeight="1">
      <c r="A24" s="32" t="str">
        <f>Rozpocet!D87</f>
        <v>711</v>
      </c>
      <c r="B24" s="33" t="str">
        <f>Rozpocet!E87</f>
        <v>Izolace proti vodě, vlhkosti a plynům</v>
      </c>
      <c r="C24" s="56">
        <f>Rozpocet!I87</f>
        <v>0</v>
      </c>
      <c r="D24" s="57">
        <f>Rozpocet!K87</f>
        <v>0</v>
      </c>
      <c r="E24" s="57">
        <f>Rozpocet!M87</f>
        <v>0</v>
      </c>
    </row>
    <row r="25" spans="1:5" s="20" customFormat="1" ht="12.75" customHeight="1">
      <c r="A25" s="32" t="str">
        <f>Rozpocet!D93</f>
        <v>713</v>
      </c>
      <c r="B25" s="33" t="str">
        <f>Rozpocet!E93</f>
        <v>Izolace tepelné</v>
      </c>
      <c r="C25" s="56">
        <f>Rozpocet!I93</f>
        <v>0</v>
      </c>
      <c r="D25" s="57">
        <f>Rozpocet!K93</f>
        <v>0</v>
      </c>
      <c r="E25" s="57">
        <f>Rozpocet!M93</f>
        <v>0</v>
      </c>
    </row>
    <row r="26" spans="1:5" s="20" customFormat="1" ht="12.75" customHeight="1">
      <c r="A26" s="32" t="str">
        <f>Rozpocet!D97</f>
        <v>721</v>
      </c>
      <c r="B26" s="33" t="str">
        <f>Rozpocet!E97</f>
        <v>Zdravotechnika - vnitřní kanalizace</v>
      </c>
      <c r="C26" s="56">
        <f>Rozpocet!I97</f>
        <v>0</v>
      </c>
      <c r="D26" s="57">
        <f>Rozpocet!K97</f>
        <v>0</v>
      </c>
      <c r="E26" s="57">
        <f>Rozpocet!M97</f>
        <v>0</v>
      </c>
    </row>
    <row r="27" spans="1:5" s="20" customFormat="1" ht="12.75" customHeight="1">
      <c r="A27" s="32" t="str">
        <f>Rozpocet!D127</f>
        <v>722</v>
      </c>
      <c r="B27" s="33" t="str">
        <f>Rozpocet!E127</f>
        <v>Zdravotechnika - vnitřní vodovod</v>
      </c>
      <c r="C27" s="56">
        <f>Rozpocet!I127</f>
        <v>0</v>
      </c>
      <c r="D27" s="57">
        <f>Rozpocet!K127</f>
        <v>0</v>
      </c>
      <c r="E27" s="57">
        <f>Rozpocet!M127</f>
        <v>0</v>
      </c>
    </row>
    <row r="28" spans="1:5" s="20" customFormat="1" ht="12.75" customHeight="1">
      <c r="A28" s="32" t="str">
        <f>Rozpocet!D151</f>
        <v>725</v>
      </c>
      <c r="B28" s="33" t="str">
        <f>Rozpocet!E151</f>
        <v>Zdravotechnika - zařizovací předměty</v>
      </c>
      <c r="C28" s="56">
        <f>Rozpocet!I151</f>
        <v>0</v>
      </c>
      <c r="D28" s="57">
        <f>Rozpocet!K151</f>
        <v>0</v>
      </c>
      <c r="E28" s="57">
        <f>Rozpocet!M151</f>
        <v>0</v>
      </c>
    </row>
    <row r="29" spans="1:5" s="20" customFormat="1" ht="12.75" customHeight="1">
      <c r="A29" s="32" t="str">
        <f>Rozpocet!D187</f>
        <v>763</v>
      </c>
      <c r="B29" s="33" t="str">
        <f>Rozpocet!E187</f>
        <v>Montované konstrukce – dřevostavby, sádrokartony</v>
      </c>
      <c r="C29" s="56">
        <f>Rozpocet!I187</f>
        <v>0</v>
      </c>
      <c r="D29" s="57">
        <f>Rozpocet!K187</f>
        <v>0</v>
      </c>
      <c r="E29" s="57">
        <f>Rozpocet!M187</f>
        <v>0</v>
      </c>
    </row>
    <row r="30" spans="1:5" s="20" customFormat="1" ht="12.75" customHeight="1">
      <c r="A30" s="32" t="str">
        <f>Rozpocet!D191</f>
        <v>766</v>
      </c>
      <c r="B30" s="33" t="str">
        <f>Rozpocet!E191</f>
        <v>Konstrukce truhlářské</v>
      </c>
      <c r="C30" s="56">
        <f>Rozpocet!I191</f>
        <v>0</v>
      </c>
      <c r="D30" s="57">
        <f>Rozpocet!K191</f>
        <v>0</v>
      </c>
      <c r="E30" s="57">
        <f>Rozpocet!M191</f>
        <v>0</v>
      </c>
    </row>
    <row r="31" spans="1:5" s="20" customFormat="1" ht="12.75" customHeight="1">
      <c r="A31" s="32" t="str">
        <f>Rozpocet!D205</f>
        <v>767</v>
      </c>
      <c r="B31" s="33" t="str">
        <f>Rozpocet!E205</f>
        <v>Konstrukce zámečnické</v>
      </c>
      <c r="C31" s="56">
        <f>Rozpocet!I205</f>
        <v>0</v>
      </c>
      <c r="D31" s="57">
        <f>Rozpocet!K205</f>
        <v>0</v>
      </c>
      <c r="E31" s="57">
        <f>Rozpocet!M205</f>
        <v>0</v>
      </c>
    </row>
    <row r="32" spans="1:5" s="20" customFormat="1" ht="12.75" customHeight="1">
      <c r="A32" s="32" t="str">
        <f>Rozpocet!D244</f>
        <v>771</v>
      </c>
      <c r="B32" s="33" t="str">
        <f>Rozpocet!E244</f>
        <v>Podlahy z dlaždic</v>
      </c>
      <c r="C32" s="56">
        <f>Rozpocet!I244</f>
        <v>0</v>
      </c>
      <c r="D32" s="57">
        <f>Rozpocet!K244</f>
        <v>0</v>
      </c>
      <c r="E32" s="57">
        <f>Rozpocet!M244</f>
        <v>0</v>
      </c>
    </row>
    <row r="33" spans="1:5" s="20" customFormat="1" ht="12.75" customHeight="1">
      <c r="A33" s="32" t="str">
        <f>Rozpocet!D251</f>
        <v>776</v>
      </c>
      <c r="B33" s="33" t="str">
        <f>Rozpocet!E251</f>
        <v>Podlahy povlakové</v>
      </c>
      <c r="C33" s="56">
        <f>Rozpocet!I251</f>
        <v>0</v>
      </c>
      <c r="D33" s="57">
        <f>Rozpocet!K251</f>
        <v>0</v>
      </c>
      <c r="E33" s="57">
        <f>Rozpocet!M251</f>
        <v>0</v>
      </c>
    </row>
    <row r="34" spans="1:5" s="20" customFormat="1" ht="12.75" customHeight="1">
      <c r="A34" s="32" t="str">
        <f>Rozpocet!D260</f>
        <v>781</v>
      </c>
      <c r="B34" s="33" t="str">
        <f>Rozpocet!E260</f>
        <v>Dokončovací práce - obklady keramické</v>
      </c>
      <c r="C34" s="56">
        <f>Rozpocet!I260</f>
        <v>0</v>
      </c>
      <c r="D34" s="57">
        <f>Rozpocet!K260</f>
        <v>0</v>
      </c>
      <c r="E34" s="57">
        <f>Rozpocet!M260</f>
        <v>0</v>
      </c>
    </row>
    <row r="35" spans="1:5" s="20" customFormat="1" ht="12.75" customHeight="1">
      <c r="A35" s="32" t="str">
        <f>Rozpocet!D269</f>
        <v>783</v>
      </c>
      <c r="B35" s="33" t="str">
        <f>Rozpocet!E269</f>
        <v>Dokončovací práce - nátěry</v>
      </c>
      <c r="C35" s="56">
        <f>Rozpocet!I269</f>
        <v>0</v>
      </c>
      <c r="D35" s="57">
        <f>Rozpocet!K269</f>
        <v>0</v>
      </c>
      <c r="E35" s="57">
        <f>Rozpocet!M269</f>
        <v>0</v>
      </c>
    </row>
    <row r="36" spans="1:5" s="20" customFormat="1" ht="12.75" customHeight="1">
      <c r="A36" s="32" t="str">
        <f>Rozpocet!D271</f>
        <v>784</v>
      </c>
      <c r="B36" s="33" t="str">
        <f>Rozpocet!E271</f>
        <v>Dokončovací práce - malby</v>
      </c>
      <c r="C36" s="56">
        <f>Rozpocet!I271</f>
        <v>0</v>
      </c>
      <c r="D36" s="57">
        <f>Rozpocet!K271</f>
        <v>0</v>
      </c>
      <c r="E36" s="57">
        <f>Rozpocet!M271</f>
        <v>0</v>
      </c>
    </row>
    <row r="37" spans="1:5" s="20" customFormat="1" ht="12.75" customHeight="1">
      <c r="A37" s="32" t="str">
        <f>Rozpocet!D274</f>
        <v>789</v>
      </c>
      <c r="B37" s="33" t="str">
        <f>Rozpocet!E274</f>
        <v>Povrchové úpravy technologických zařízení</v>
      </c>
      <c r="C37" s="56">
        <f>Rozpocet!I274</f>
        <v>0</v>
      </c>
      <c r="D37" s="57">
        <f>Rozpocet!K274</f>
        <v>0</v>
      </c>
      <c r="E37" s="57">
        <f>Rozpocet!M274</f>
        <v>0</v>
      </c>
    </row>
    <row r="38" spans="1:5" s="20" customFormat="1" ht="12.75" customHeight="1">
      <c r="A38" s="40" t="str">
        <f>Rozpocet!D277</f>
        <v>M</v>
      </c>
      <c r="B38" s="41" t="str">
        <f>Rozpocet!E277</f>
        <v>Práce a dodávky M</v>
      </c>
      <c r="C38" s="66">
        <f>Rozpocet!I277</f>
        <v>0</v>
      </c>
      <c r="D38" s="67">
        <f>Rozpocet!K277</f>
        <v>0</v>
      </c>
      <c r="E38" s="67">
        <f>Rozpocet!M277</f>
        <v>0</v>
      </c>
    </row>
    <row r="39" spans="1:5" s="20" customFormat="1" ht="12.75" customHeight="1">
      <c r="A39" s="32" t="str">
        <f>Rozpocet!D278</f>
        <v>24-M</v>
      </c>
      <c r="B39" s="33" t="str">
        <f>Rozpocet!E278</f>
        <v>Montáže vzduchotechnických zařízení</v>
      </c>
      <c r="C39" s="56">
        <f>Rozpocet!I278</f>
        <v>0</v>
      </c>
      <c r="D39" s="57">
        <f>Rozpocet!K278</f>
        <v>0</v>
      </c>
      <c r="E39" s="57">
        <f>Rozpocet!M278</f>
        <v>0</v>
      </c>
    </row>
    <row r="40" spans="1:5" s="21" customFormat="1" ht="12.75" customHeight="1">
      <c r="A40" s="42"/>
      <c r="B40" s="43" t="s">
        <v>90</v>
      </c>
      <c r="C40" s="68">
        <f>Rozpocet!I282</f>
        <v>0</v>
      </c>
      <c r="D40" s="69">
        <f>Rozpocet!K282</f>
        <v>0</v>
      </c>
      <c r="E40" s="69">
        <f>Rozpocet!M282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2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7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</row>
    <row r="2" spans="1:16" ht="11.25" customHeight="1">
      <c r="A2" s="18" t="s">
        <v>77</v>
      </c>
      <c r="B2" s="19"/>
      <c r="C2" s="19" t="str">
        <f>'Krycí list'!E5</f>
        <v>Vinařice - Zřízení oddílu C</v>
      </c>
      <c r="D2" s="19"/>
      <c r="E2" s="19"/>
      <c r="F2" s="19"/>
      <c r="G2" s="19"/>
      <c r="H2" s="19"/>
      <c r="I2" s="19"/>
      <c r="J2" s="19"/>
      <c r="K2" s="19"/>
      <c r="L2" s="22"/>
      <c r="M2" s="22"/>
      <c r="N2" s="22"/>
      <c r="O2" s="23"/>
      <c r="P2" s="23"/>
    </row>
    <row r="3" spans="1:16" ht="11.25" customHeight="1">
      <c r="A3" s="18" t="s">
        <v>78</v>
      </c>
      <c r="B3" s="19"/>
      <c r="C3" s="19" t="str">
        <f>'Krycí list'!E7</f>
        <v> </v>
      </c>
      <c r="D3" s="19"/>
      <c r="E3" s="19"/>
      <c r="F3" s="19"/>
      <c r="G3" s="19"/>
      <c r="H3" s="19"/>
      <c r="I3" s="19"/>
      <c r="J3" s="19"/>
      <c r="K3" s="19"/>
      <c r="L3" s="22"/>
      <c r="M3" s="22"/>
      <c r="N3" s="22"/>
      <c r="O3" s="23"/>
      <c r="P3" s="23"/>
    </row>
    <row r="4" spans="1:16" ht="11.25" customHeight="1">
      <c r="A4" s="18" t="s">
        <v>79</v>
      </c>
      <c r="B4" s="19"/>
      <c r="C4" s="19" t="str">
        <f>'Krycí list'!E9</f>
        <v> </v>
      </c>
      <c r="D4" s="19"/>
      <c r="E4" s="19"/>
      <c r="F4" s="19"/>
      <c r="G4" s="19"/>
      <c r="H4" s="19"/>
      <c r="I4" s="19"/>
      <c r="J4" s="19"/>
      <c r="K4" s="19"/>
      <c r="L4" s="22"/>
      <c r="M4" s="22"/>
      <c r="N4" s="22"/>
      <c r="O4" s="23"/>
      <c r="P4" s="23"/>
    </row>
    <row r="5" spans="1:16" ht="11.25" customHeight="1">
      <c r="A5" s="19" t="s">
        <v>92</v>
      </c>
      <c r="B5" s="19"/>
      <c r="C5" s="19" t="str">
        <f>'Krycí list'!P5</f>
        <v> </v>
      </c>
      <c r="D5" s="19"/>
      <c r="E5" s="19"/>
      <c r="F5" s="19"/>
      <c r="G5" s="19"/>
      <c r="H5" s="19"/>
      <c r="I5" s="19"/>
      <c r="J5" s="19"/>
      <c r="K5" s="19"/>
      <c r="L5" s="22"/>
      <c r="M5" s="22"/>
      <c r="N5" s="22"/>
      <c r="O5" s="23"/>
      <c r="P5" s="23"/>
    </row>
    <row r="6" spans="1:16" ht="6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2"/>
      <c r="M6" s="22"/>
      <c r="N6" s="22"/>
      <c r="O6" s="23"/>
      <c r="P6" s="23"/>
    </row>
    <row r="7" spans="1:16" ht="11.25" customHeight="1">
      <c r="A7" s="19" t="s">
        <v>81</v>
      </c>
      <c r="B7" s="19"/>
      <c r="C7" s="19" t="str">
        <f>'Krycí list'!E26</f>
        <v>Vězeňská služba České republiky</v>
      </c>
      <c r="D7" s="19"/>
      <c r="E7" s="19"/>
      <c r="F7" s="19"/>
      <c r="G7" s="19"/>
      <c r="H7" s="19"/>
      <c r="I7" s="19"/>
      <c r="J7" s="19"/>
      <c r="K7" s="19"/>
      <c r="L7" s="22"/>
      <c r="M7" s="22"/>
      <c r="N7" s="22"/>
      <c r="O7" s="23"/>
      <c r="P7" s="23"/>
    </row>
    <row r="8" spans="1:16" ht="11.25" customHeight="1">
      <c r="A8" s="19" t="s">
        <v>82</v>
      </c>
      <c r="B8" s="19"/>
      <c r="C8" s="19" t="str">
        <f>'Krycí list'!E28</f>
        <v> </v>
      </c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3"/>
      <c r="P8" s="23"/>
    </row>
    <row r="9" spans="1:16" ht="11.25" customHeight="1">
      <c r="A9" s="19" t="s">
        <v>83</v>
      </c>
      <c r="B9" s="19"/>
      <c r="C9" s="19" t="s">
        <v>84</v>
      </c>
      <c r="D9" s="19"/>
      <c r="E9" s="19"/>
      <c r="F9" s="19"/>
      <c r="G9" s="19"/>
      <c r="H9" s="19"/>
      <c r="I9" s="19"/>
      <c r="J9" s="19"/>
      <c r="K9" s="19"/>
      <c r="L9" s="22"/>
      <c r="M9" s="22"/>
      <c r="N9" s="22"/>
      <c r="O9" s="23"/>
      <c r="P9" s="23"/>
    </row>
    <row r="10" spans="1:16" ht="5.25" customHeight="1">
      <c r="A10" s="24"/>
      <c r="B10" s="24"/>
      <c r="C10" s="24"/>
      <c r="D10" s="24"/>
      <c r="E10" s="24"/>
      <c r="F10" s="24"/>
      <c r="G10" s="44"/>
      <c r="H10" s="44"/>
      <c r="I10" s="24"/>
      <c r="J10" s="24"/>
      <c r="K10" s="24"/>
      <c r="L10" s="24"/>
      <c r="M10" s="24"/>
      <c r="N10" s="44"/>
      <c r="O10" s="74"/>
      <c r="P10" s="74"/>
    </row>
    <row r="11" spans="1:16" ht="21.75" customHeight="1">
      <c r="A11" s="25" t="s">
        <v>93</v>
      </c>
      <c r="B11" s="26" t="s">
        <v>94</v>
      </c>
      <c r="C11" s="26" t="s">
        <v>95</v>
      </c>
      <c r="D11" s="26" t="s">
        <v>96</v>
      </c>
      <c r="E11" s="26" t="s">
        <v>86</v>
      </c>
      <c r="F11" s="26" t="s">
        <v>97</v>
      </c>
      <c r="G11" s="45" t="s">
        <v>98</v>
      </c>
      <c r="H11" s="45" t="s">
        <v>99</v>
      </c>
      <c r="I11" s="26" t="s">
        <v>87</v>
      </c>
      <c r="J11" s="26" t="s">
        <v>100</v>
      </c>
      <c r="K11" s="26" t="s">
        <v>88</v>
      </c>
      <c r="L11" s="26" t="s">
        <v>101</v>
      </c>
      <c r="M11" s="26" t="s">
        <v>102</v>
      </c>
      <c r="N11" s="70" t="s">
        <v>103</v>
      </c>
      <c r="O11" s="75" t="s">
        <v>104</v>
      </c>
      <c r="P11" s="76" t="s">
        <v>105</v>
      </c>
    </row>
    <row r="12" spans="1:16" ht="11.25" customHeight="1">
      <c r="A12" s="27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46">
        <v>7</v>
      </c>
      <c r="H12" s="46">
        <v>8</v>
      </c>
      <c r="I12" s="28">
        <v>9</v>
      </c>
      <c r="J12" s="28"/>
      <c r="K12" s="28"/>
      <c r="L12" s="28"/>
      <c r="M12" s="28"/>
      <c r="N12" s="71">
        <v>10</v>
      </c>
      <c r="O12" s="77">
        <v>11</v>
      </c>
      <c r="P12" s="78">
        <v>12</v>
      </c>
    </row>
    <row r="13" spans="1:16" ht="3.75" customHeight="1">
      <c r="A13" s="24"/>
      <c r="B13" s="24"/>
      <c r="C13" s="24"/>
      <c r="D13" s="24"/>
      <c r="E13" s="24"/>
      <c r="F13" s="24"/>
      <c r="G13" s="44"/>
      <c r="H13" s="44"/>
      <c r="I13" s="24"/>
      <c r="J13" s="24"/>
      <c r="K13" s="24"/>
      <c r="L13" s="24"/>
      <c r="M13" s="24"/>
      <c r="N13" s="44"/>
      <c r="O13" s="74"/>
      <c r="P13" s="79"/>
    </row>
    <row r="14" spans="1:16" s="20" customFormat="1" ht="12.75" customHeight="1">
      <c r="A14" s="29"/>
      <c r="B14" s="30" t="s">
        <v>64</v>
      </c>
      <c r="C14" s="29"/>
      <c r="D14" s="29" t="s">
        <v>43</v>
      </c>
      <c r="E14" s="29" t="s">
        <v>106</v>
      </c>
      <c r="F14" s="29"/>
      <c r="G14" s="47"/>
      <c r="H14" s="47"/>
      <c r="I14" s="54">
        <f>I15+I19+I23+I36+I38+I41+I52</f>
        <v>0</v>
      </c>
      <c r="J14" s="29"/>
      <c r="K14" s="55">
        <f>K15+K19+K23+K36+K38+K41+K52</f>
        <v>0</v>
      </c>
      <c r="L14" s="29"/>
      <c r="M14" s="55">
        <f>M15+M19+M23+M36+M38+M41+M52</f>
        <v>0</v>
      </c>
      <c r="N14" s="47"/>
      <c r="O14" s="31"/>
      <c r="P14" s="41" t="s">
        <v>107</v>
      </c>
    </row>
    <row r="15" spans="1:16" s="20" customFormat="1" ht="12.75" customHeight="1">
      <c r="A15" s="31"/>
      <c r="B15" s="32" t="s">
        <v>64</v>
      </c>
      <c r="C15" s="31"/>
      <c r="D15" s="33" t="s">
        <v>108</v>
      </c>
      <c r="E15" s="33" t="s">
        <v>109</v>
      </c>
      <c r="F15" s="31"/>
      <c r="G15" s="48"/>
      <c r="H15" s="48"/>
      <c r="I15" s="56">
        <f>SUM(I16:I18)</f>
        <v>0</v>
      </c>
      <c r="J15" s="31"/>
      <c r="K15" s="57">
        <f>SUM(K16:K18)</f>
        <v>0</v>
      </c>
      <c r="L15" s="31"/>
      <c r="M15" s="57">
        <f>SUM(M16:M18)</f>
        <v>0</v>
      </c>
      <c r="N15" s="48"/>
      <c r="O15" s="31"/>
      <c r="P15" s="33" t="s">
        <v>108</v>
      </c>
    </row>
    <row r="16" spans="1:16" s="6" customFormat="1" ht="12.75" customHeight="1">
      <c r="A16" s="34" t="s">
        <v>108</v>
      </c>
      <c r="B16" s="34" t="s">
        <v>110</v>
      </c>
      <c r="C16" s="34" t="s">
        <v>111</v>
      </c>
      <c r="D16" s="35" t="s">
        <v>112</v>
      </c>
      <c r="E16" s="35" t="s">
        <v>113</v>
      </c>
      <c r="F16" s="34" t="s">
        <v>114</v>
      </c>
      <c r="G16" s="49">
        <v>3</v>
      </c>
      <c r="H16" s="50">
        <v>0</v>
      </c>
      <c r="I16" s="58">
        <f>ROUND(G16*H16,2)</f>
        <v>0</v>
      </c>
      <c r="J16" s="59">
        <v>0</v>
      </c>
      <c r="K16" s="60">
        <f>G16*J16</f>
        <v>0</v>
      </c>
      <c r="L16" s="59">
        <v>0</v>
      </c>
      <c r="M16" s="60">
        <f>G16*L16</f>
        <v>0</v>
      </c>
      <c r="N16" s="72">
        <v>20</v>
      </c>
      <c r="O16" s="80">
        <v>4</v>
      </c>
      <c r="P16" s="35" t="s">
        <v>115</v>
      </c>
    </row>
    <row r="17" spans="1:16" s="6" customFormat="1" ht="12.75" customHeight="1">
      <c r="A17" s="34" t="s">
        <v>115</v>
      </c>
      <c r="B17" s="34" t="s">
        <v>110</v>
      </c>
      <c r="C17" s="34" t="s">
        <v>116</v>
      </c>
      <c r="D17" s="35" t="s">
        <v>117</v>
      </c>
      <c r="E17" s="35" t="s">
        <v>118</v>
      </c>
      <c r="F17" s="34" t="s">
        <v>119</v>
      </c>
      <c r="G17" s="49">
        <v>2.5</v>
      </c>
      <c r="H17" s="50">
        <v>0</v>
      </c>
      <c r="I17" s="58">
        <f>ROUND(G17*H17,2)</f>
        <v>0</v>
      </c>
      <c r="J17" s="59">
        <v>0</v>
      </c>
      <c r="K17" s="60">
        <f>G17*J17</f>
        <v>0</v>
      </c>
      <c r="L17" s="59">
        <v>0</v>
      </c>
      <c r="M17" s="60">
        <f>G17*L17</f>
        <v>0</v>
      </c>
      <c r="N17" s="72">
        <v>20</v>
      </c>
      <c r="O17" s="80">
        <v>4</v>
      </c>
      <c r="P17" s="35" t="s">
        <v>115</v>
      </c>
    </row>
    <row r="18" spans="1:16" s="6" customFormat="1" ht="12.75" customHeight="1">
      <c r="A18" s="34" t="s">
        <v>120</v>
      </c>
      <c r="B18" s="34" t="s">
        <v>110</v>
      </c>
      <c r="C18" s="34" t="s">
        <v>116</v>
      </c>
      <c r="D18" s="35" t="s">
        <v>121</v>
      </c>
      <c r="E18" s="35" t="s">
        <v>122</v>
      </c>
      <c r="F18" s="34" t="s">
        <v>119</v>
      </c>
      <c r="G18" s="49">
        <v>2.5</v>
      </c>
      <c r="H18" s="50">
        <v>0</v>
      </c>
      <c r="I18" s="58">
        <f>ROUND(G18*H18,2)</f>
        <v>0</v>
      </c>
      <c r="J18" s="59">
        <v>0</v>
      </c>
      <c r="K18" s="60">
        <f>G18*J18</f>
        <v>0</v>
      </c>
      <c r="L18" s="59">
        <v>0</v>
      </c>
      <c r="M18" s="60">
        <f>G18*L18</f>
        <v>0</v>
      </c>
      <c r="N18" s="72">
        <v>20</v>
      </c>
      <c r="O18" s="80">
        <v>4</v>
      </c>
      <c r="P18" s="35" t="s">
        <v>115</v>
      </c>
    </row>
    <row r="19" spans="1:16" s="20" customFormat="1" ht="12.75" customHeight="1">
      <c r="A19" s="31"/>
      <c r="B19" s="32" t="s">
        <v>64</v>
      </c>
      <c r="C19" s="31"/>
      <c r="D19" s="33" t="s">
        <v>115</v>
      </c>
      <c r="E19" s="33" t="s">
        <v>123</v>
      </c>
      <c r="F19" s="31"/>
      <c r="G19" s="48"/>
      <c r="H19" s="48"/>
      <c r="I19" s="56">
        <f>SUM(I20:I22)</f>
        <v>0</v>
      </c>
      <c r="J19" s="31"/>
      <c r="K19" s="57">
        <f>SUM(K20:K22)</f>
        <v>0</v>
      </c>
      <c r="L19" s="31"/>
      <c r="M19" s="57">
        <f>SUM(M20:M22)</f>
        <v>0</v>
      </c>
      <c r="N19" s="48"/>
      <c r="O19" s="31"/>
      <c r="P19" s="33" t="s">
        <v>108</v>
      </c>
    </row>
    <row r="20" spans="1:16" s="6" customFormat="1" ht="12.75" customHeight="1">
      <c r="A20" s="34" t="s">
        <v>124</v>
      </c>
      <c r="B20" s="34" t="s">
        <v>110</v>
      </c>
      <c r="C20" s="34" t="s">
        <v>125</v>
      </c>
      <c r="D20" s="35" t="s">
        <v>126</v>
      </c>
      <c r="E20" s="35" t="s">
        <v>127</v>
      </c>
      <c r="F20" s="34" t="s">
        <v>119</v>
      </c>
      <c r="G20" s="49">
        <v>0.3</v>
      </c>
      <c r="H20" s="50">
        <v>0</v>
      </c>
      <c r="I20" s="58">
        <f>ROUND(G20*H20,2)</f>
        <v>0</v>
      </c>
      <c r="J20" s="59">
        <v>0</v>
      </c>
      <c r="K20" s="60">
        <f>G20*J20</f>
        <v>0</v>
      </c>
      <c r="L20" s="59">
        <v>0</v>
      </c>
      <c r="M20" s="60">
        <f>G20*L20</f>
        <v>0</v>
      </c>
      <c r="N20" s="72">
        <v>20</v>
      </c>
      <c r="O20" s="80">
        <v>4</v>
      </c>
      <c r="P20" s="35" t="s">
        <v>115</v>
      </c>
    </row>
    <row r="21" spans="1:16" s="6" customFormat="1" ht="12.75" customHeight="1">
      <c r="A21" s="34" t="s">
        <v>128</v>
      </c>
      <c r="B21" s="34" t="s">
        <v>110</v>
      </c>
      <c r="C21" s="34" t="s">
        <v>129</v>
      </c>
      <c r="D21" s="35" t="s">
        <v>130</v>
      </c>
      <c r="E21" s="35" t="s">
        <v>131</v>
      </c>
      <c r="F21" s="34" t="s">
        <v>119</v>
      </c>
      <c r="G21" s="49">
        <v>2.7</v>
      </c>
      <c r="H21" s="50">
        <v>0</v>
      </c>
      <c r="I21" s="58">
        <f>ROUND(G21*H21,2)</f>
        <v>0</v>
      </c>
      <c r="J21" s="59">
        <v>0</v>
      </c>
      <c r="K21" s="60">
        <f>G21*J21</f>
        <v>0</v>
      </c>
      <c r="L21" s="59">
        <v>0</v>
      </c>
      <c r="M21" s="60">
        <f>G21*L21</f>
        <v>0</v>
      </c>
      <c r="N21" s="72">
        <v>20</v>
      </c>
      <c r="O21" s="80">
        <v>4</v>
      </c>
      <c r="P21" s="35" t="s">
        <v>115</v>
      </c>
    </row>
    <row r="22" spans="1:16" s="6" customFormat="1" ht="12.75" customHeight="1">
      <c r="A22" s="34" t="s">
        <v>132</v>
      </c>
      <c r="B22" s="34" t="s">
        <v>110</v>
      </c>
      <c r="C22" s="34" t="s">
        <v>129</v>
      </c>
      <c r="D22" s="35" t="s">
        <v>133</v>
      </c>
      <c r="E22" s="35" t="s">
        <v>134</v>
      </c>
      <c r="F22" s="34" t="s">
        <v>135</v>
      </c>
      <c r="G22" s="49">
        <v>0.04</v>
      </c>
      <c r="H22" s="50">
        <v>0</v>
      </c>
      <c r="I22" s="58">
        <f>ROUND(G22*H22,2)</f>
        <v>0</v>
      </c>
      <c r="J22" s="59">
        <v>0</v>
      </c>
      <c r="K22" s="60">
        <f>G22*J22</f>
        <v>0</v>
      </c>
      <c r="L22" s="59">
        <v>0</v>
      </c>
      <c r="M22" s="60">
        <f>G22*L22</f>
        <v>0</v>
      </c>
      <c r="N22" s="72">
        <v>20</v>
      </c>
      <c r="O22" s="80">
        <v>4</v>
      </c>
      <c r="P22" s="35" t="s">
        <v>115</v>
      </c>
    </row>
    <row r="23" spans="1:16" s="20" customFormat="1" ht="12.75" customHeight="1">
      <c r="A23" s="31"/>
      <c r="B23" s="32" t="s">
        <v>64</v>
      </c>
      <c r="C23" s="31"/>
      <c r="D23" s="33" t="s">
        <v>120</v>
      </c>
      <c r="E23" s="33" t="s">
        <v>136</v>
      </c>
      <c r="F23" s="31"/>
      <c r="G23" s="48"/>
      <c r="H23" s="48"/>
      <c r="I23" s="56">
        <f>SUM(I24:I35)</f>
        <v>0</v>
      </c>
      <c r="J23" s="31"/>
      <c r="K23" s="57">
        <f>SUM(K24:K35)</f>
        <v>0</v>
      </c>
      <c r="L23" s="31"/>
      <c r="M23" s="57">
        <f>SUM(M24:M35)</f>
        <v>0</v>
      </c>
      <c r="N23" s="48"/>
      <c r="O23" s="31"/>
      <c r="P23" s="33" t="s">
        <v>108</v>
      </c>
    </row>
    <row r="24" spans="1:16" s="6" customFormat="1" ht="12.75" customHeight="1">
      <c r="A24" s="34" t="s">
        <v>137</v>
      </c>
      <c r="B24" s="34" t="s">
        <v>110</v>
      </c>
      <c r="C24" s="34" t="s">
        <v>138</v>
      </c>
      <c r="D24" s="35" t="s">
        <v>139</v>
      </c>
      <c r="E24" s="35" t="s">
        <v>140</v>
      </c>
      <c r="F24" s="34" t="s">
        <v>119</v>
      </c>
      <c r="G24" s="49">
        <v>1.6</v>
      </c>
      <c r="H24" s="50">
        <v>0</v>
      </c>
      <c r="I24" s="58">
        <f aca="true" t="shared" si="0" ref="I24:I35">ROUND(G24*H24,2)</f>
        <v>0</v>
      </c>
      <c r="J24" s="59">
        <v>0</v>
      </c>
      <c r="K24" s="60">
        <f aca="true" t="shared" si="1" ref="K24:K35">G24*J24</f>
        <v>0</v>
      </c>
      <c r="L24" s="59">
        <v>0</v>
      </c>
      <c r="M24" s="60">
        <f aca="true" t="shared" si="2" ref="M24:M35">G24*L24</f>
        <v>0</v>
      </c>
      <c r="N24" s="72">
        <v>20</v>
      </c>
      <c r="O24" s="80">
        <v>4</v>
      </c>
      <c r="P24" s="35" t="s">
        <v>115</v>
      </c>
    </row>
    <row r="25" spans="1:16" s="6" customFormat="1" ht="12.75" customHeight="1">
      <c r="A25" s="34" t="s">
        <v>141</v>
      </c>
      <c r="B25" s="34" t="s">
        <v>110</v>
      </c>
      <c r="C25" s="34" t="s">
        <v>129</v>
      </c>
      <c r="D25" s="35" t="s">
        <v>142</v>
      </c>
      <c r="E25" s="35" t="s">
        <v>143</v>
      </c>
      <c r="F25" s="34" t="s">
        <v>144</v>
      </c>
      <c r="G25" s="49">
        <v>3</v>
      </c>
      <c r="H25" s="50">
        <v>0</v>
      </c>
      <c r="I25" s="58">
        <f t="shared" si="0"/>
        <v>0</v>
      </c>
      <c r="J25" s="59">
        <v>0</v>
      </c>
      <c r="K25" s="60">
        <f t="shared" si="1"/>
        <v>0</v>
      </c>
      <c r="L25" s="59">
        <v>0</v>
      </c>
      <c r="M25" s="60">
        <f t="shared" si="2"/>
        <v>0</v>
      </c>
      <c r="N25" s="72">
        <v>20</v>
      </c>
      <c r="O25" s="80">
        <v>4</v>
      </c>
      <c r="P25" s="35" t="s">
        <v>115</v>
      </c>
    </row>
    <row r="26" spans="1:16" s="6" customFormat="1" ht="12.75" customHeight="1">
      <c r="A26" s="34" t="s">
        <v>145</v>
      </c>
      <c r="B26" s="34" t="s">
        <v>110</v>
      </c>
      <c r="C26" s="34" t="s">
        <v>129</v>
      </c>
      <c r="D26" s="35" t="s">
        <v>146</v>
      </c>
      <c r="E26" s="35" t="s">
        <v>147</v>
      </c>
      <c r="F26" s="34" t="s">
        <v>144</v>
      </c>
      <c r="G26" s="49">
        <v>1</v>
      </c>
      <c r="H26" s="50">
        <v>0</v>
      </c>
      <c r="I26" s="58">
        <f t="shared" si="0"/>
        <v>0</v>
      </c>
      <c r="J26" s="59">
        <v>0</v>
      </c>
      <c r="K26" s="60">
        <f t="shared" si="1"/>
        <v>0</v>
      </c>
      <c r="L26" s="59">
        <v>0</v>
      </c>
      <c r="M26" s="60">
        <f t="shared" si="2"/>
        <v>0</v>
      </c>
      <c r="N26" s="72">
        <v>20</v>
      </c>
      <c r="O26" s="80">
        <v>4</v>
      </c>
      <c r="P26" s="35" t="s">
        <v>115</v>
      </c>
    </row>
    <row r="27" spans="1:16" s="6" customFormat="1" ht="12.75" customHeight="1">
      <c r="A27" s="34" t="s">
        <v>148</v>
      </c>
      <c r="B27" s="34" t="s">
        <v>110</v>
      </c>
      <c r="C27" s="34" t="s">
        <v>138</v>
      </c>
      <c r="D27" s="35" t="s">
        <v>149</v>
      </c>
      <c r="E27" s="35" t="s">
        <v>150</v>
      </c>
      <c r="F27" s="34" t="s">
        <v>151</v>
      </c>
      <c r="G27" s="49">
        <v>137</v>
      </c>
      <c r="H27" s="50">
        <v>0</v>
      </c>
      <c r="I27" s="58">
        <f t="shared" si="0"/>
        <v>0</v>
      </c>
      <c r="J27" s="59">
        <v>0</v>
      </c>
      <c r="K27" s="60">
        <f t="shared" si="1"/>
        <v>0</v>
      </c>
      <c r="L27" s="59">
        <v>0</v>
      </c>
      <c r="M27" s="60">
        <f t="shared" si="2"/>
        <v>0</v>
      </c>
      <c r="N27" s="72">
        <v>20</v>
      </c>
      <c r="O27" s="80">
        <v>4</v>
      </c>
      <c r="P27" s="35" t="s">
        <v>115</v>
      </c>
    </row>
    <row r="28" spans="1:16" s="6" customFormat="1" ht="12.75" customHeight="1">
      <c r="A28" s="36" t="s">
        <v>152</v>
      </c>
      <c r="B28" s="36" t="s">
        <v>153</v>
      </c>
      <c r="C28" s="36" t="s">
        <v>154</v>
      </c>
      <c r="D28" s="37" t="s">
        <v>155</v>
      </c>
      <c r="E28" s="37" t="s">
        <v>156</v>
      </c>
      <c r="F28" s="36" t="s">
        <v>135</v>
      </c>
      <c r="G28" s="51">
        <v>0.027</v>
      </c>
      <c r="H28" s="52">
        <v>0</v>
      </c>
      <c r="I28" s="61">
        <f t="shared" si="0"/>
        <v>0</v>
      </c>
      <c r="J28" s="62">
        <v>0</v>
      </c>
      <c r="K28" s="63">
        <f t="shared" si="1"/>
        <v>0</v>
      </c>
      <c r="L28" s="62">
        <v>0</v>
      </c>
      <c r="M28" s="63">
        <f t="shared" si="2"/>
        <v>0</v>
      </c>
      <c r="N28" s="73">
        <v>20</v>
      </c>
      <c r="O28" s="81">
        <v>8</v>
      </c>
      <c r="P28" s="37" t="s">
        <v>115</v>
      </c>
    </row>
    <row r="29" spans="1:16" s="6" customFormat="1" ht="12.75" customHeight="1">
      <c r="A29" s="36" t="s">
        <v>157</v>
      </c>
      <c r="B29" s="36" t="s">
        <v>153</v>
      </c>
      <c r="C29" s="36" t="s">
        <v>154</v>
      </c>
      <c r="D29" s="37" t="s">
        <v>158</v>
      </c>
      <c r="E29" s="37" t="s">
        <v>159</v>
      </c>
      <c r="F29" s="36" t="s">
        <v>135</v>
      </c>
      <c r="G29" s="51">
        <v>0.11</v>
      </c>
      <c r="H29" s="52">
        <v>0</v>
      </c>
      <c r="I29" s="61">
        <f t="shared" si="0"/>
        <v>0</v>
      </c>
      <c r="J29" s="62">
        <v>0</v>
      </c>
      <c r="K29" s="63">
        <f t="shared" si="1"/>
        <v>0</v>
      </c>
      <c r="L29" s="62">
        <v>0</v>
      </c>
      <c r="M29" s="63">
        <f t="shared" si="2"/>
        <v>0</v>
      </c>
      <c r="N29" s="73">
        <v>20</v>
      </c>
      <c r="O29" s="81">
        <v>8</v>
      </c>
      <c r="P29" s="37" t="s">
        <v>115</v>
      </c>
    </row>
    <row r="30" spans="1:16" s="6" customFormat="1" ht="12.75" customHeight="1">
      <c r="A30" s="34" t="s">
        <v>160</v>
      </c>
      <c r="B30" s="34" t="s">
        <v>110</v>
      </c>
      <c r="C30" s="34" t="s">
        <v>138</v>
      </c>
      <c r="D30" s="35" t="s">
        <v>161</v>
      </c>
      <c r="E30" s="35" t="s">
        <v>162</v>
      </c>
      <c r="F30" s="34" t="s">
        <v>114</v>
      </c>
      <c r="G30" s="49">
        <v>4</v>
      </c>
      <c r="H30" s="50">
        <v>0</v>
      </c>
      <c r="I30" s="58">
        <f t="shared" si="0"/>
        <v>0</v>
      </c>
      <c r="J30" s="59">
        <v>0</v>
      </c>
      <c r="K30" s="60">
        <f t="shared" si="1"/>
        <v>0</v>
      </c>
      <c r="L30" s="59">
        <v>0</v>
      </c>
      <c r="M30" s="60">
        <f t="shared" si="2"/>
        <v>0</v>
      </c>
      <c r="N30" s="72">
        <v>20</v>
      </c>
      <c r="O30" s="80">
        <v>4</v>
      </c>
      <c r="P30" s="35" t="s">
        <v>115</v>
      </c>
    </row>
    <row r="31" spans="1:16" s="6" customFormat="1" ht="12.75" customHeight="1">
      <c r="A31" s="34" t="s">
        <v>163</v>
      </c>
      <c r="B31" s="34" t="s">
        <v>110</v>
      </c>
      <c r="C31" s="34" t="s">
        <v>138</v>
      </c>
      <c r="D31" s="35" t="s">
        <v>164</v>
      </c>
      <c r="E31" s="35" t="s">
        <v>165</v>
      </c>
      <c r="F31" s="34" t="s">
        <v>166</v>
      </c>
      <c r="G31" s="49">
        <v>21.4</v>
      </c>
      <c r="H31" s="50">
        <v>0</v>
      </c>
      <c r="I31" s="58">
        <f t="shared" si="0"/>
        <v>0</v>
      </c>
      <c r="J31" s="59">
        <v>0</v>
      </c>
      <c r="K31" s="60">
        <f t="shared" si="1"/>
        <v>0</v>
      </c>
      <c r="L31" s="59">
        <v>0</v>
      </c>
      <c r="M31" s="60">
        <f t="shared" si="2"/>
        <v>0</v>
      </c>
      <c r="N31" s="72">
        <v>20</v>
      </c>
      <c r="O31" s="80">
        <v>4</v>
      </c>
      <c r="P31" s="35" t="s">
        <v>115</v>
      </c>
    </row>
    <row r="32" spans="1:16" s="6" customFormat="1" ht="12.75" customHeight="1">
      <c r="A32" s="34" t="s">
        <v>167</v>
      </c>
      <c r="B32" s="34" t="s">
        <v>110</v>
      </c>
      <c r="C32" s="34" t="s">
        <v>138</v>
      </c>
      <c r="D32" s="35" t="s">
        <v>168</v>
      </c>
      <c r="E32" s="35" t="s">
        <v>169</v>
      </c>
      <c r="F32" s="34" t="s">
        <v>166</v>
      </c>
      <c r="G32" s="49">
        <v>16.2</v>
      </c>
      <c r="H32" s="50">
        <v>0</v>
      </c>
      <c r="I32" s="58">
        <f t="shared" si="0"/>
        <v>0</v>
      </c>
      <c r="J32" s="59">
        <v>0</v>
      </c>
      <c r="K32" s="60">
        <f t="shared" si="1"/>
        <v>0</v>
      </c>
      <c r="L32" s="59">
        <v>0</v>
      </c>
      <c r="M32" s="60">
        <f t="shared" si="2"/>
        <v>0</v>
      </c>
      <c r="N32" s="72">
        <v>20</v>
      </c>
      <c r="O32" s="80">
        <v>4</v>
      </c>
      <c r="P32" s="35" t="s">
        <v>115</v>
      </c>
    </row>
    <row r="33" spans="1:16" s="6" customFormat="1" ht="12.75" customHeight="1">
      <c r="A33" s="34" t="s">
        <v>170</v>
      </c>
      <c r="B33" s="34" t="s">
        <v>110</v>
      </c>
      <c r="C33" s="34" t="s">
        <v>129</v>
      </c>
      <c r="D33" s="35" t="s">
        <v>171</v>
      </c>
      <c r="E33" s="35" t="s">
        <v>172</v>
      </c>
      <c r="F33" s="34" t="s">
        <v>114</v>
      </c>
      <c r="G33" s="49">
        <v>19</v>
      </c>
      <c r="H33" s="50">
        <v>0</v>
      </c>
      <c r="I33" s="58">
        <f t="shared" si="0"/>
        <v>0</v>
      </c>
      <c r="J33" s="59">
        <v>0</v>
      </c>
      <c r="K33" s="60">
        <f t="shared" si="1"/>
        <v>0</v>
      </c>
      <c r="L33" s="59">
        <v>0</v>
      </c>
      <c r="M33" s="60">
        <f t="shared" si="2"/>
        <v>0</v>
      </c>
      <c r="N33" s="72">
        <v>20</v>
      </c>
      <c r="O33" s="80">
        <v>4</v>
      </c>
      <c r="P33" s="35" t="s">
        <v>115</v>
      </c>
    </row>
    <row r="34" spans="1:16" s="6" customFormat="1" ht="12.75" customHeight="1">
      <c r="A34" s="34" t="s">
        <v>173</v>
      </c>
      <c r="B34" s="34" t="s">
        <v>110</v>
      </c>
      <c r="C34" s="34" t="s">
        <v>129</v>
      </c>
      <c r="D34" s="35" t="s">
        <v>174</v>
      </c>
      <c r="E34" s="35" t="s">
        <v>175</v>
      </c>
      <c r="F34" s="34" t="s">
        <v>114</v>
      </c>
      <c r="G34" s="49">
        <v>28.5</v>
      </c>
      <c r="H34" s="50">
        <v>0</v>
      </c>
      <c r="I34" s="58">
        <f t="shared" si="0"/>
        <v>0</v>
      </c>
      <c r="J34" s="59">
        <v>0</v>
      </c>
      <c r="K34" s="60">
        <f t="shared" si="1"/>
        <v>0</v>
      </c>
      <c r="L34" s="59">
        <v>0</v>
      </c>
      <c r="M34" s="60">
        <f t="shared" si="2"/>
        <v>0</v>
      </c>
      <c r="N34" s="72">
        <v>20</v>
      </c>
      <c r="O34" s="80">
        <v>4</v>
      </c>
      <c r="P34" s="35" t="s">
        <v>115</v>
      </c>
    </row>
    <row r="35" spans="1:16" s="6" customFormat="1" ht="12.75" customHeight="1">
      <c r="A35" s="34" t="s">
        <v>176</v>
      </c>
      <c r="B35" s="34" t="s">
        <v>110</v>
      </c>
      <c r="C35" s="34" t="s">
        <v>138</v>
      </c>
      <c r="D35" s="35" t="s">
        <v>177</v>
      </c>
      <c r="E35" s="35" t="s">
        <v>178</v>
      </c>
      <c r="F35" s="34" t="s">
        <v>114</v>
      </c>
      <c r="G35" s="49">
        <v>4</v>
      </c>
      <c r="H35" s="50">
        <v>0</v>
      </c>
      <c r="I35" s="58">
        <f t="shared" si="0"/>
        <v>0</v>
      </c>
      <c r="J35" s="59">
        <v>0</v>
      </c>
      <c r="K35" s="60">
        <f t="shared" si="1"/>
        <v>0</v>
      </c>
      <c r="L35" s="59">
        <v>0</v>
      </c>
      <c r="M35" s="60">
        <f t="shared" si="2"/>
        <v>0</v>
      </c>
      <c r="N35" s="72">
        <v>20</v>
      </c>
      <c r="O35" s="80">
        <v>4</v>
      </c>
      <c r="P35" s="35" t="s">
        <v>115</v>
      </c>
    </row>
    <row r="36" spans="1:16" s="20" customFormat="1" ht="12.75" customHeight="1">
      <c r="A36" s="31"/>
      <c r="B36" s="32" t="s">
        <v>64</v>
      </c>
      <c r="C36" s="31"/>
      <c r="D36" s="33" t="s">
        <v>124</v>
      </c>
      <c r="E36" s="33" t="s">
        <v>179</v>
      </c>
      <c r="F36" s="31"/>
      <c r="G36" s="48"/>
      <c r="H36" s="48"/>
      <c r="I36" s="56">
        <f>I37</f>
        <v>0</v>
      </c>
      <c r="J36" s="31"/>
      <c r="K36" s="57">
        <f>K37</f>
        <v>0</v>
      </c>
      <c r="L36" s="31"/>
      <c r="M36" s="57">
        <f>M37</f>
        <v>0</v>
      </c>
      <c r="N36" s="48"/>
      <c r="O36" s="31"/>
      <c r="P36" s="33" t="s">
        <v>108</v>
      </c>
    </row>
    <row r="37" spans="1:16" s="6" customFormat="1" ht="12.75" customHeight="1">
      <c r="A37" s="34" t="s">
        <v>180</v>
      </c>
      <c r="B37" s="34" t="s">
        <v>110</v>
      </c>
      <c r="C37" s="34" t="s">
        <v>138</v>
      </c>
      <c r="D37" s="35" t="s">
        <v>181</v>
      </c>
      <c r="E37" s="35" t="s">
        <v>182</v>
      </c>
      <c r="F37" s="34" t="s">
        <v>144</v>
      </c>
      <c r="G37" s="49">
        <v>10</v>
      </c>
      <c r="H37" s="50">
        <v>0</v>
      </c>
      <c r="I37" s="58">
        <f>ROUND(G37*H37,2)</f>
        <v>0</v>
      </c>
      <c r="J37" s="59">
        <v>0</v>
      </c>
      <c r="K37" s="60">
        <f>G37*J37</f>
        <v>0</v>
      </c>
      <c r="L37" s="59">
        <v>0</v>
      </c>
      <c r="M37" s="60">
        <f>G37*L37</f>
        <v>0</v>
      </c>
      <c r="N37" s="72">
        <v>20</v>
      </c>
      <c r="O37" s="80">
        <v>4</v>
      </c>
      <c r="P37" s="35" t="s">
        <v>115</v>
      </c>
    </row>
    <row r="38" spans="1:16" s="20" customFormat="1" ht="12.75" customHeight="1">
      <c r="A38" s="31"/>
      <c r="B38" s="32" t="s">
        <v>64</v>
      </c>
      <c r="C38" s="31"/>
      <c r="D38" s="33" t="s">
        <v>128</v>
      </c>
      <c r="E38" s="33" t="s">
        <v>183</v>
      </c>
      <c r="F38" s="31"/>
      <c r="G38" s="48"/>
      <c r="H38" s="48"/>
      <c r="I38" s="56">
        <f>SUM(I39:I40)</f>
        <v>0</v>
      </c>
      <c r="J38" s="31"/>
      <c r="K38" s="57">
        <f>SUM(K39:K40)</f>
        <v>0</v>
      </c>
      <c r="L38" s="31"/>
      <c r="M38" s="57">
        <f>SUM(M39:M40)</f>
        <v>0</v>
      </c>
      <c r="N38" s="48"/>
      <c r="O38" s="31"/>
      <c r="P38" s="33" t="s">
        <v>108</v>
      </c>
    </row>
    <row r="39" spans="1:16" s="6" customFormat="1" ht="12.75" customHeight="1">
      <c r="A39" s="34" t="s">
        <v>184</v>
      </c>
      <c r="B39" s="34" t="s">
        <v>110</v>
      </c>
      <c r="C39" s="34" t="s">
        <v>111</v>
      </c>
      <c r="D39" s="35" t="s">
        <v>185</v>
      </c>
      <c r="E39" s="35" t="s">
        <v>186</v>
      </c>
      <c r="F39" s="34" t="s">
        <v>119</v>
      </c>
      <c r="G39" s="49">
        <v>1</v>
      </c>
      <c r="H39" s="50">
        <v>0</v>
      </c>
      <c r="I39" s="58">
        <f>ROUND(G39*H39,2)</f>
        <v>0</v>
      </c>
      <c r="J39" s="59">
        <v>0</v>
      </c>
      <c r="K39" s="60">
        <f>G39*J39</f>
        <v>0</v>
      </c>
      <c r="L39" s="59">
        <v>0</v>
      </c>
      <c r="M39" s="60">
        <f>G39*L39</f>
        <v>0</v>
      </c>
      <c r="N39" s="72">
        <v>20</v>
      </c>
      <c r="O39" s="80">
        <v>4</v>
      </c>
      <c r="P39" s="35" t="s">
        <v>115</v>
      </c>
    </row>
    <row r="40" spans="1:16" s="6" customFormat="1" ht="12.75" customHeight="1">
      <c r="A40" s="34" t="s">
        <v>187</v>
      </c>
      <c r="B40" s="34" t="s">
        <v>110</v>
      </c>
      <c r="C40" s="34" t="s">
        <v>111</v>
      </c>
      <c r="D40" s="35" t="s">
        <v>188</v>
      </c>
      <c r="E40" s="35" t="s">
        <v>189</v>
      </c>
      <c r="F40" s="34" t="s">
        <v>119</v>
      </c>
      <c r="G40" s="49">
        <v>1</v>
      </c>
      <c r="H40" s="50">
        <v>0</v>
      </c>
      <c r="I40" s="58">
        <f>ROUND(G40*H40,2)</f>
        <v>0</v>
      </c>
      <c r="J40" s="59">
        <v>0</v>
      </c>
      <c r="K40" s="60">
        <f>G40*J40</f>
        <v>0</v>
      </c>
      <c r="L40" s="59">
        <v>0</v>
      </c>
      <c r="M40" s="60">
        <f>G40*L40</f>
        <v>0</v>
      </c>
      <c r="N40" s="72">
        <v>20</v>
      </c>
      <c r="O40" s="80">
        <v>4</v>
      </c>
      <c r="P40" s="35" t="s">
        <v>115</v>
      </c>
    </row>
    <row r="41" spans="1:16" s="20" customFormat="1" ht="12.75" customHeight="1">
      <c r="A41" s="31"/>
      <c r="B41" s="32" t="s">
        <v>64</v>
      </c>
      <c r="C41" s="31"/>
      <c r="D41" s="33" t="s">
        <v>132</v>
      </c>
      <c r="E41" s="33" t="s">
        <v>190</v>
      </c>
      <c r="F41" s="31"/>
      <c r="G41" s="48"/>
      <c r="H41" s="48"/>
      <c r="I41" s="56">
        <f>SUM(I42:I51)</f>
        <v>0</v>
      </c>
      <c r="J41" s="31"/>
      <c r="K41" s="57">
        <f>SUM(K42:K51)</f>
        <v>0</v>
      </c>
      <c r="L41" s="31"/>
      <c r="M41" s="57">
        <f>SUM(M42:M51)</f>
        <v>0</v>
      </c>
      <c r="N41" s="48"/>
      <c r="O41" s="31"/>
      <c r="P41" s="33" t="s">
        <v>108</v>
      </c>
    </row>
    <row r="42" spans="1:16" s="6" customFormat="1" ht="12.75" customHeight="1">
      <c r="A42" s="34" t="s">
        <v>191</v>
      </c>
      <c r="B42" s="34" t="s">
        <v>110</v>
      </c>
      <c r="C42" s="34" t="s">
        <v>138</v>
      </c>
      <c r="D42" s="35" t="s">
        <v>192</v>
      </c>
      <c r="E42" s="35" t="s">
        <v>193</v>
      </c>
      <c r="F42" s="34" t="s">
        <v>114</v>
      </c>
      <c r="G42" s="49">
        <v>136</v>
      </c>
      <c r="H42" s="50">
        <v>0</v>
      </c>
      <c r="I42" s="58">
        <f aca="true" t="shared" si="3" ref="I42:I51">ROUND(G42*H42,2)</f>
        <v>0</v>
      </c>
      <c r="J42" s="59">
        <v>0</v>
      </c>
      <c r="K42" s="60">
        <f aca="true" t="shared" si="4" ref="K42:K51">G42*J42</f>
        <v>0</v>
      </c>
      <c r="L42" s="59">
        <v>0</v>
      </c>
      <c r="M42" s="60">
        <f aca="true" t="shared" si="5" ref="M42:M51">G42*L42</f>
        <v>0</v>
      </c>
      <c r="N42" s="72">
        <v>20</v>
      </c>
      <c r="O42" s="80">
        <v>4</v>
      </c>
      <c r="P42" s="35" t="s">
        <v>115</v>
      </c>
    </row>
    <row r="43" spans="1:16" s="6" customFormat="1" ht="12.75" customHeight="1">
      <c r="A43" s="34" t="s">
        <v>194</v>
      </c>
      <c r="B43" s="34" t="s">
        <v>110</v>
      </c>
      <c r="C43" s="34" t="s">
        <v>138</v>
      </c>
      <c r="D43" s="35" t="s">
        <v>195</v>
      </c>
      <c r="E43" s="35" t="s">
        <v>196</v>
      </c>
      <c r="F43" s="34" t="s">
        <v>166</v>
      </c>
      <c r="G43" s="49">
        <v>114.4</v>
      </c>
      <c r="H43" s="50">
        <v>0</v>
      </c>
      <c r="I43" s="58">
        <f t="shared" si="3"/>
        <v>0</v>
      </c>
      <c r="J43" s="59">
        <v>0</v>
      </c>
      <c r="K43" s="60">
        <f t="shared" si="4"/>
        <v>0</v>
      </c>
      <c r="L43" s="59">
        <v>0</v>
      </c>
      <c r="M43" s="60">
        <f t="shared" si="5"/>
        <v>0</v>
      </c>
      <c r="N43" s="72">
        <v>20</v>
      </c>
      <c r="O43" s="80">
        <v>4</v>
      </c>
      <c r="P43" s="35" t="s">
        <v>115</v>
      </c>
    </row>
    <row r="44" spans="1:16" s="6" customFormat="1" ht="12.75" customHeight="1">
      <c r="A44" s="34" t="s">
        <v>197</v>
      </c>
      <c r="B44" s="34" t="s">
        <v>110</v>
      </c>
      <c r="C44" s="34" t="s">
        <v>138</v>
      </c>
      <c r="D44" s="35" t="s">
        <v>198</v>
      </c>
      <c r="E44" s="35" t="s">
        <v>199</v>
      </c>
      <c r="F44" s="34" t="s">
        <v>114</v>
      </c>
      <c r="G44" s="49">
        <v>97.2</v>
      </c>
      <c r="H44" s="50">
        <v>0</v>
      </c>
      <c r="I44" s="58">
        <f t="shared" si="3"/>
        <v>0</v>
      </c>
      <c r="J44" s="59">
        <v>0</v>
      </c>
      <c r="K44" s="60">
        <f t="shared" si="4"/>
        <v>0</v>
      </c>
      <c r="L44" s="59">
        <v>0</v>
      </c>
      <c r="M44" s="60">
        <f t="shared" si="5"/>
        <v>0</v>
      </c>
      <c r="N44" s="72">
        <v>20</v>
      </c>
      <c r="O44" s="80">
        <v>4</v>
      </c>
      <c r="P44" s="35" t="s">
        <v>115</v>
      </c>
    </row>
    <row r="45" spans="1:16" s="6" customFormat="1" ht="12.75" customHeight="1">
      <c r="A45" s="34" t="s">
        <v>200</v>
      </c>
      <c r="B45" s="34" t="s">
        <v>110</v>
      </c>
      <c r="C45" s="34" t="s">
        <v>138</v>
      </c>
      <c r="D45" s="35" t="s">
        <v>201</v>
      </c>
      <c r="E45" s="35" t="s">
        <v>202</v>
      </c>
      <c r="F45" s="34" t="s">
        <v>114</v>
      </c>
      <c r="G45" s="49">
        <v>15</v>
      </c>
      <c r="H45" s="50">
        <v>0</v>
      </c>
      <c r="I45" s="58">
        <f t="shared" si="3"/>
        <v>0</v>
      </c>
      <c r="J45" s="59">
        <v>0</v>
      </c>
      <c r="K45" s="60">
        <f t="shared" si="4"/>
        <v>0</v>
      </c>
      <c r="L45" s="59">
        <v>0</v>
      </c>
      <c r="M45" s="60">
        <f t="shared" si="5"/>
        <v>0</v>
      </c>
      <c r="N45" s="72">
        <v>20</v>
      </c>
      <c r="O45" s="80">
        <v>4</v>
      </c>
      <c r="P45" s="35" t="s">
        <v>115</v>
      </c>
    </row>
    <row r="46" spans="1:16" s="6" customFormat="1" ht="12.75" customHeight="1">
      <c r="A46" s="34" t="s">
        <v>203</v>
      </c>
      <c r="B46" s="34" t="s">
        <v>110</v>
      </c>
      <c r="C46" s="34" t="s">
        <v>129</v>
      </c>
      <c r="D46" s="35" t="s">
        <v>204</v>
      </c>
      <c r="E46" s="35" t="s">
        <v>205</v>
      </c>
      <c r="F46" s="34" t="s">
        <v>114</v>
      </c>
      <c r="G46" s="49">
        <v>86.5</v>
      </c>
      <c r="H46" s="50">
        <v>0</v>
      </c>
      <c r="I46" s="58">
        <f t="shared" si="3"/>
        <v>0</v>
      </c>
      <c r="J46" s="59">
        <v>0</v>
      </c>
      <c r="K46" s="60">
        <f t="shared" si="4"/>
        <v>0</v>
      </c>
      <c r="L46" s="59">
        <v>0</v>
      </c>
      <c r="M46" s="60">
        <f t="shared" si="5"/>
        <v>0</v>
      </c>
      <c r="N46" s="72">
        <v>20</v>
      </c>
      <c r="O46" s="80">
        <v>4</v>
      </c>
      <c r="P46" s="35" t="s">
        <v>115</v>
      </c>
    </row>
    <row r="47" spans="1:16" s="6" customFormat="1" ht="12.75" customHeight="1">
      <c r="A47" s="34" t="s">
        <v>206</v>
      </c>
      <c r="B47" s="34" t="s">
        <v>110</v>
      </c>
      <c r="C47" s="34" t="s">
        <v>129</v>
      </c>
      <c r="D47" s="35" t="s">
        <v>207</v>
      </c>
      <c r="E47" s="35" t="s">
        <v>208</v>
      </c>
      <c r="F47" s="34" t="s">
        <v>114</v>
      </c>
      <c r="G47" s="49">
        <v>136</v>
      </c>
      <c r="H47" s="50">
        <v>0</v>
      </c>
      <c r="I47" s="58">
        <f t="shared" si="3"/>
        <v>0</v>
      </c>
      <c r="J47" s="59">
        <v>0</v>
      </c>
      <c r="K47" s="60">
        <f t="shared" si="4"/>
        <v>0</v>
      </c>
      <c r="L47" s="59">
        <v>0</v>
      </c>
      <c r="M47" s="60">
        <f t="shared" si="5"/>
        <v>0</v>
      </c>
      <c r="N47" s="72">
        <v>20</v>
      </c>
      <c r="O47" s="80">
        <v>4</v>
      </c>
      <c r="P47" s="35" t="s">
        <v>115</v>
      </c>
    </row>
    <row r="48" spans="1:16" s="6" customFormat="1" ht="12.75" customHeight="1">
      <c r="A48" s="34" t="s">
        <v>209</v>
      </c>
      <c r="B48" s="34" t="s">
        <v>110</v>
      </c>
      <c r="C48" s="34" t="s">
        <v>138</v>
      </c>
      <c r="D48" s="35" t="s">
        <v>210</v>
      </c>
      <c r="E48" s="35" t="s">
        <v>211</v>
      </c>
      <c r="F48" s="34" t="s">
        <v>114</v>
      </c>
      <c r="G48" s="49">
        <v>136</v>
      </c>
      <c r="H48" s="50">
        <v>0</v>
      </c>
      <c r="I48" s="58">
        <f t="shared" si="3"/>
        <v>0</v>
      </c>
      <c r="J48" s="59">
        <v>0</v>
      </c>
      <c r="K48" s="60">
        <f t="shared" si="4"/>
        <v>0</v>
      </c>
      <c r="L48" s="59">
        <v>0</v>
      </c>
      <c r="M48" s="60">
        <f t="shared" si="5"/>
        <v>0</v>
      </c>
      <c r="N48" s="72">
        <v>20</v>
      </c>
      <c r="O48" s="80">
        <v>4</v>
      </c>
      <c r="P48" s="35" t="s">
        <v>115</v>
      </c>
    </row>
    <row r="49" spans="1:16" s="6" customFormat="1" ht="12.75" customHeight="1">
      <c r="A49" s="34" t="s">
        <v>212</v>
      </c>
      <c r="B49" s="34" t="s">
        <v>110</v>
      </c>
      <c r="C49" s="34" t="s">
        <v>129</v>
      </c>
      <c r="D49" s="35" t="s">
        <v>213</v>
      </c>
      <c r="E49" s="35" t="s">
        <v>214</v>
      </c>
      <c r="F49" s="34" t="s">
        <v>144</v>
      </c>
      <c r="G49" s="49">
        <v>8</v>
      </c>
      <c r="H49" s="50">
        <v>0</v>
      </c>
      <c r="I49" s="58">
        <f t="shared" si="3"/>
        <v>0</v>
      </c>
      <c r="J49" s="59">
        <v>0</v>
      </c>
      <c r="K49" s="60">
        <f t="shared" si="4"/>
        <v>0</v>
      </c>
      <c r="L49" s="59">
        <v>0</v>
      </c>
      <c r="M49" s="60">
        <f t="shared" si="5"/>
        <v>0</v>
      </c>
      <c r="N49" s="72">
        <v>20</v>
      </c>
      <c r="O49" s="80">
        <v>4</v>
      </c>
      <c r="P49" s="35" t="s">
        <v>115</v>
      </c>
    </row>
    <row r="50" spans="1:16" s="6" customFormat="1" ht="12.75" customHeight="1">
      <c r="A50" s="36" t="s">
        <v>215</v>
      </c>
      <c r="B50" s="36" t="s">
        <v>153</v>
      </c>
      <c r="C50" s="36" t="s">
        <v>154</v>
      </c>
      <c r="D50" s="37" t="s">
        <v>216</v>
      </c>
      <c r="E50" s="37" t="s">
        <v>217</v>
      </c>
      <c r="F50" s="36" t="s">
        <v>144</v>
      </c>
      <c r="G50" s="51">
        <v>3</v>
      </c>
      <c r="H50" s="52">
        <v>0</v>
      </c>
      <c r="I50" s="61">
        <f t="shared" si="3"/>
        <v>0</v>
      </c>
      <c r="J50" s="62">
        <v>0</v>
      </c>
      <c r="K50" s="63">
        <f t="shared" si="4"/>
        <v>0</v>
      </c>
      <c r="L50" s="62">
        <v>0</v>
      </c>
      <c r="M50" s="63">
        <f t="shared" si="5"/>
        <v>0</v>
      </c>
      <c r="N50" s="73">
        <v>20</v>
      </c>
      <c r="O50" s="81">
        <v>8</v>
      </c>
      <c r="P50" s="37" t="s">
        <v>115</v>
      </c>
    </row>
    <row r="51" spans="1:16" s="6" customFormat="1" ht="12.75" customHeight="1">
      <c r="A51" s="36" t="s">
        <v>218</v>
      </c>
      <c r="B51" s="36" t="s">
        <v>153</v>
      </c>
      <c r="C51" s="36" t="s">
        <v>154</v>
      </c>
      <c r="D51" s="37" t="s">
        <v>219</v>
      </c>
      <c r="E51" s="37" t="s">
        <v>220</v>
      </c>
      <c r="F51" s="36" t="s">
        <v>144</v>
      </c>
      <c r="G51" s="51">
        <v>5</v>
      </c>
      <c r="H51" s="52">
        <v>0</v>
      </c>
      <c r="I51" s="61">
        <f t="shared" si="3"/>
        <v>0</v>
      </c>
      <c r="J51" s="62">
        <v>0</v>
      </c>
      <c r="K51" s="63">
        <f t="shared" si="4"/>
        <v>0</v>
      </c>
      <c r="L51" s="62">
        <v>0</v>
      </c>
      <c r="M51" s="63">
        <f t="shared" si="5"/>
        <v>0</v>
      </c>
      <c r="N51" s="73">
        <v>20</v>
      </c>
      <c r="O51" s="81">
        <v>8</v>
      </c>
      <c r="P51" s="37" t="s">
        <v>115</v>
      </c>
    </row>
    <row r="52" spans="1:16" s="20" customFormat="1" ht="12.75" customHeight="1">
      <c r="A52" s="31"/>
      <c r="B52" s="32" t="s">
        <v>64</v>
      </c>
      <c r="C52" s="31"/>
      <c r="D52" s="33" t="s">
        <v>145</v>
      </c>
      <c r="E52" s="33" t="s">
        <v>221</v>
      </c>
      <c r="F52" s="31"/>
      <c r="G52" s="48"/>
      <c r="H52" s="48"/>
      <c r="I52" s="56">
        <f>I53+SUM(I54:I84)</f>
        <v>0</v>
      </c>
      <c r="J52" s="31"/>
      <c r="K52" s="57">
        <f>K53+SUM(K54:K84)</f>
        <v>0</v>
      </c>
      <c r="L52" s="31"/>
      <c r="M52" s="57">
        <f>M53+SUM(M54:M84)</f>
        <v>0</v>
      </c>
      <c r="N52" s="48"/>
      <c r="O52" s="31"/>
      <c r="P52" s="33" t="s">
        <v>108</v>
      </c>
    </row>
    <row r="53" spans="1:16" s="6" customFormat="1" ht="12.75" customHeight="1">
      <c r="A53" s="34" t="s">
        <v>222</v>
      </c>
      <c r="B53" s="34" t="s">
        <v>110</v>
      </c>
      <c r="C53" s="34" t="s">
        <v>111</v>
      </c>
      <c r="D53" s="35" t="s">
        <v>223</v>
      </c>
      <c r="E53" s="35" t="s">
        <v>224</v>
      </c>
      <c r="F53" s="34" t="s">
        <v>166</v>
      </c>
      <c r="G53" s="49">
        <v>18.4</v>
      </c>
      <c r="H53" s="50">
        <v>0</v>
      </c>
      <c r="I53" s="58">
        <f aca="true" t="shared" si="6" ref="I53:I83">ROUND(G53*H53,2)</f>
        <v>0</v>
      </c>
      <c r="J53" s="59">
        <v>0</v>
      </c>
      <c r="K53" s="60">
        <f aca="true" t="shared" si="7" ref="K53:K83">G53*J53</f>
        <v>0</v>
      </c>
      <c r="L53" s="59">
        <v>0</v>
      </c>
      <c r="M53" s="60">
        <f aca="true" t="shared" si="8" ref="M53:M83">G53*L53</f>
        <v>0</v>
      </c>
      <c r="N53" s="72">
        <v>20</v>
      </c>
      <c r="O53" s="80">
        <v>4</v>
      </c>
      <c r="P53" s="35" t="s">
        <v>115</v>
      </c>
    </row>
    <row r="54" spans="1:16" s="6" customFormat="1" ht="12.75" customHeight="1">
      <c r="A54" s="34" t="s">
        <v>225</v>
      </c>
      <c r="B54" s="34" t="s">
        <v>110</v>
      </c>
      <c r="C54" s="34" t="s">
        <v>226</v>
      </c>
      <c r="D54" s="35" t="s">
        <v>227</v>
      </c>
      <c r="E54" s="35" t="s">
        <v>228</v>
      </c>
      <c r="F54" s="34" t="s">
        <v>114</v>
      </c>
      <c r="G54" s="49">
        <v>25</v>
      </c>
      <c r="H54" s="50">
        <v>0</v>
      </c>
      <c r="I54" s="58">
        <f t="shared" si="6"/>
        <v>0</v>
      </c>
      <c r="J54" s="59">
        <v>0</v>
      </c>
      <c r="K54" s="60">
        <f t="shared" si="7"/>
        <v>0</v>
      </c>
      <c r="L54" s="59">
        <v>0</v>
      </c>
      <c r="M54" s="60">
        <f t="shared" si="8"/>
        <v>0</v>
      </c>
      <c r="N54" s="72">
        <v>20</v>
      </c>
      <c r="O54" s="80">
        <v>4</v>
      </c>
      <c r="P54" s="35" t="s">
        <v>115</v>
      </c>
    </row>
    <row r="55" spans="1:16" s="6" customFormat="1" ht="12.75" customHeight="1">
      <c r="A55" s="34" t="s">
        <v>229</v>
      </c>
      <c r="B55" s="34" t="s">
        <v>110</v>
      </c>
      <c r="C55" s="34" t="s">
        <v>226</v>
      </c>
      <c r="D55" s="35" t="s">
        <v>230</v>
      </c>
      <c r="E55" s="35" t="s">
        <v>231</v>
      </c>
      <c r="F55" s="34" t="s">
        <v>114</v>
      </c>
      <c r="G55" s="49">
        <v>500</v>
      </c>
      <c r="H55" s="50">
        <v>0</v>
      </c>
      <c r="I55" s="58">
        <f t="shared" si="6"/>
        <v>0</v>
      </c>
      <c r="J55" s="59">
        <v>0</v>
      </c>
      <c r="K55" s="60">
        <f t="shared" si="7"/>
        <v>0</v>
      </c>
      <c r="L55" s="59">
        <v>0</v>
      </c>
      <c r="M55" s="60">
        <f t="shared" si="8"/>
        <v>0</v>
      </c>
      <c r="N55" s="72">
        <v>20</v>
      </c>
      <c r="O55" s="80">
        <v>4</v>
      </c>
      <c r="P55" s="35" t="s">
        <v>115</v>
      </c>
    </row>
    <row r="56" spans="1:16" s="6" customFormat="1" ht="12.75" customHeight="1">
      <c r="A56" s="34" t="s">
        <v>232</v>
      </c>
      <c r="B56" s="34" t="s">
        <v>110</v>
      </c>
      <c r="C56" s="34" t="s">
        <v>226</v>
      </c>
      <c r="D56" s="35" t="s">
        <v>233</v>
      </c>
      <c r="E56" s="35" t="s">
        <v>234</v>
      </c>
      <c r="F56" s="34" t="s">
        <v>114</v>
      </c>
      <c r="G56" s="49">
        <v>25</v>
      </c>
      <c r="H56" s="50">
        <v>0</v>
      </c>
      <c r="I56" s="58">
        <f t="shared" si="6"/>
        <v>0</v>
      </c>
      <c r="J56" s="59">
        <v>0</v>
      </c>
      <c r="K56" s="60">
        <f t="shared" si="7"/>
        <v>0</v>
      </c>
      <c r="L56" s="59">
        <v>0</v>
      </c>
      <c r="M56" s="60">
        <f t="shared" si="8"/>
        <v>0</v>
      </c>
      <c r="N56" s="72">
        <v>20</v>
      </c>
      <c r="O56" s="80">
        <v>4</v>
      </c>
      <c r="P56" s="35" t="s">
        <v>115</v>
      </c>
    </row>
    <row r="57" spans="1:16" s="6" customFormat="1" ht="12.75" customHeight="1">
      <c r="A57" s="34" t="s">
        <v>235</v>
      </c>
      <c r="B57" s="34" t="s">
        <v>110</v>
      </c>
      <c r="C57" s="34" t="s">
        <v>226</v>
      </c>
      <c r="D57" s="35" t="s">
        <v>236</v>
      </c>
      <c r="E57" s="35" t="s">
        <v>237</v>
      </c>
      <c r="F57" s="34" t="s">
        <v>114</v>
      </c>
      <c r="G57" s="49">
        <v>230</v>
      </c>
      <c r="H57" s="50">
        <v>0</v>
      </c>
      <c r="I57" s="58">
        <f t="shared" si="6"/>
        <v>0</v>
      </c>
      <c r="J57" s="59">
        <v>0</v>
      </c>
      <c r="K57" s="60">
        <f t="shared" si="7"/>
        <v>0</v>
      </c>
      <c r="L57" s="59">
        <v>0</v>
      </c>
      <c r="M57" s="60">
        <f t="shared" si="8"/>
        <v>0</v>
      </c>
      <c r="N57" s="72">
        <v>20</v>
      </c>
      <c r="O57" s="80">
        <v>4</v>
      </c>
      <c r="P57" s="35" t="s">
        <v>115</v>
      </c>
    </row>
    <row r="58" spans="1:16" s="6" customFormat="1" ht="12.75" customHeight="1">
      <c r="A58" s="34" t="s">
        <v>238</v>
      </c>
      <c r="B58" s="34" t="s">
        <v>110</v>
      </c>
      <c r="C58" s="34" t="s">
        <v>129</v>
      </c>
      <c r="D58" s="35" t="s">
        <v>239</v>
      </c>
      <c r="E58" s="35" t="s">
        <v>240</v>
      </c>
      <c r="F58" s="34" t="s">
        <v>114</v>
      </c>
      <c r="G58" s="49">
        <v>230</v>
      </c>
      <c r="H58" s="50">
        <v>0</v>
      </c>
      <c r="I58" s="58">
        <f t="shared" si="6"/>
        <v>0</v>
      </c>
      <c r="J58" s="59">
        <v>0</v>
      </c>
      <c r="K58" s="60">
        <f t="shared" si="7"/>
        <v>0</v>
      </c>
      <c r="L58" s="59">
        <v>0</v>
      </c>
      <c r="M58" s="60">
        <f t="shared" si="8"/>
        <v>0</v>
      </c>
      <c r="N58" s="72">
        <v>20</v>
      </c>
      <c r="O58" s="80">
        <v>4</v>
      </c>
      <c r="P58" s="35" t="s">
        <v>115</v>
      </c>
    </row>
    <row r="59" spans="1:16" s="6" customFormat="1" ht="12.75" customHeight="1">
      <c r="A59" s="34" t="s">
        <v>241</v>
      </c>
      <c r="B59" s="34" t="s">
        <v>110</v>
      </c>
      <c r="C59" s="34" t="s">
        <v>129</v>
      </c>
      <c r="D59" s="35" t="s">
        <v>242</v>
      </c>
      <c r="E59" s="35" t="s">
        <v>243</v>
      </c>
      <c r="F59" s="34" t="s">
        <v>144</v>
      </c>
      <c r="G59" s="49">
        <v>4</v>
      </c>
      <c r="H59" s="50">
        <v>0</v>
      </c>
      <c r="I59" s="58">
        <f t="shared" si="6"/>
        <v>0</v>
      </c>
      <c r="J59" s="59">
        <v>0</v>
      </c>
      <c r="K59" s="60">
        <f t="shared" si="7"/>
        <v>0</v>
      </c>
      <c r="L59" s="59">
        <v>0</v>
      </c>
      <c r="M59" s="60">
        <f t="shared" si="8"/>
        <v>0</v>
      </c>
      <c r="N59" s="72">
        <v>20</v>
      </c>
      <c r="O59" s="80">
        <v>4</v>
      </c>
      <c r="P59" s="35" t="s">
        <v>115</v>
      </c>
    </row>
    <row r="60" spans="1:16" s="6" customFormat="1" ht="12.75" customHeight="1">
      <c r="A60" s="36" t="s">
        <v>244</v>
      </c>
      <c r="B60" s="36" t="s">
        <v>153</v>
      </c>
      <c r="C60" s="36" t="s">
        <v>154</v>
      </c>
      <c r="D60" s="37" t="s">
        <v>245</v>
      </c>
      <c r="E60" s="37" t="s">
        <v>246</v>
      </c>
      <c r="F60" s="36" t="s">
        <v>144</v>
      </c>
      <c r="G60" s="51">
        <v>4</v>
      </c>
      <c r="H60" s="52">
        <v>0</v>
      </c>
      <c r="I60" s="61">
        <f t="shared" si="6"/>
        <v>0</v>
      </c>
      <c r="J60" s="62">
        <v>0</v>
      </c>
      <c r="K60" s="63">
        <f t="shared" si="7"/>
        <v>0</v>
      </c>
      <c r="L60" s="62">
        <v>0</v>
      </c>
      <c r="M60" s="63">
        <f t="shared" si="8"/>
        <v>0</v>
      </c>
      <c r="N60" s="73">
        <v>20</v>
      </c>
      <c r="O60" s="81">
        <v>8</v>
      </c>
      <c r="P60" s="37" t="s">
        <v>115</v>
      </c>
    </row>
    <row r="61" spans="1:16" s="6" customFormat="1" ht="12.75" customHeight="1">
      <c r="A61" s="34" t="s">
        <v>247</v>
      </c>
      <c r="B61" s="34" t="s">
        <v>110</v>
      </c>
      <c r="C61" s="34" t="s">
        <v>129</v>
      </c>
      <c r="D61" s="35" t="s">
        <v>248</v>
      </c>
      <c r="E61" s="35" t="s">
        <v>249</v>
      </c>
      <c r="F61" s="34" t="s">
        <v>144</v>
      </c>
      <c r="G61" s="49">
        <v>16</v>
      </c>
      <c r="H61" s="50">
        <v>0</v>
      </c>
      <c r="I61" s="58">
        <f t="shared" si="6"/>
        <v>0</v>
      </c>
      <c r="J61" s="59">
        <v>0</v>
      </c>
      <c r="K61" s="60">
        <f t="shared" si="7"/>
        <v>0</v>
      </c>
      <c r="L61" s="59">
        <v>0</v>
      </c>
      <c r="M61" s="60">
        <f t="shared" si="8"/>
        <v>0</v>
      </c>
      <c r="N61" s="72">
        <v>20</v>
      </c>
      <c r="O61" s="80">
        <v>4</v>
      </c>
      <c r="P61" s="35" t="s">
        <v>115</v>
      </c>
    </row>
    <row r="62" spans="1:16" s="6" customFormat="1" ht="12.75" customHeight="1">
      <c r="A62" s="34" t="s">
        <v>250</v>
      </c>
      <c r="B62" s="34" t="s">
        <v>110</v>
      </c>
      <c r="C62" s="34" t="s">
        <v>129</v>
      </c>
      <c r="D62" s="35" t="s">
        <v>251</v>
      </c>
      <c r="E62" s="35" t="s">
        <v>252</v>
      </c>
      <c r="F62" s="34" t="s">
        <v>144</v>
      </c>
      <c r="G62" s="49">
        <v>108</v>
      </c>
      <c r="H62" s="50">
        <v>0</v>
      </c>
      <c r="I62" s="58">
        <f t="shared" si="6"/>
        <v>0</v>
      </c>
      <c r="J62" s="59">
        <v>0</v>
      </c>
      <c r="K62" s="60">
        <f t="shared" si="7"/>
        <v>0</v>
      </c>
      <c r="L62" s="59">
        <v>0</v>
      </c>
      <c r="M62" s="60">
        <f t="shared" si="8"/>
        <v>0</v>
      </c>
      <c r="N62" s="72">
        <v>20</v>
      </c>
      <c r="O62" s="80">
        <v>4</v>
      </c>
      <c r="P62" s="35" t="s">
        <v>115</v>
      </c>
    </row>
    <row r="63" spans="1:16" s="6" customFormat="1" ht="12.75" customHeight="1">
      <c r="A63" s="34" t="s">
        <v>253</v>
      </c>
      <c r="B63" s="34" t="s">
        <v>110</v>
      </c>
      <c r="C63" s="34" t="s">
        <v>129</v>
      </c>
      <c r="D63" s="35" t="s">
        <v>254</v>
      </c>
      <c r="E63" s="35" t="s">
        <v>255</v>
      </c>
      <c r="F63" s="34" t="s">
        <v>144</v>
      </c>
      <c r="G63" s="49">
        <v>124</v>
      </c>
      <c r="H63" s="50">
        <v>0</v>
      </c>
      <c r="I63" s="58">
        <f t="shared" si="6"/>
        <v>0</v>
      </c>
      <c r="J63" s="59">
        <v>0</v>
      </c>
      <c r="K63" s="60">
        <f t="shared" si="7"/>
        <v>0</v>
      </c>
      <c r="L63" s="59">
        <v>0</v>
      </c>
      <c r="M63" s="60">
        <f t="shared" si="8"/>
        <v>0</v>
      </c>
      <c r="N63" s="72">
        <v>20</v>
      </c>
      <c r="O63" s="80">
        <v>4</v>
      </c>
      <c r="P63" s="35" t="s">
        <v>115</v>
      </c>
    </row>
    <row r="64" spans="1:16" s="6" customFormat="1" ht="12.75" customHeight="1">
      <c r="A64" s="34" t="s">
        <v>256</v>
      </c>
      <c r="B64" s="34" t="s">
        <v>110</v>
      </c>
      <c r="C64" s="34" t="s">
        <v>257</v>
      </c>
      <c r="D64" s="35" t="s">
        <v>258</v>
      </c>
      <c r="E64" s="35" t="s">
        <v>259</v>
      </c>
      <c r="F64" s="34" t="s">
        <v>114</v>
      </c>
      <c r="G64" s="49">
        <v>24</v>
      </c>
      <c r="H64" s="50">
        <v>0</v>
      </c>
      <c r="I64" s="58">
        <f t="shared" si="6"/>
        <v>0</v>
      </c>
      <c r="J64" s="59">
        <v>0</v>
      </c>
      <c r="K64" s="60">
        <f t="shared" si="7"/>
        <v>0</v>
      </c>
      <c r="L64" s="59">
        <v>0</v>
      </c>
      <c r="M64" s="60">
        <f t="shared" si="8"/>
        <v>0</v>
      </c>
      <c r="N64" s="72">
        <v>20</v>
      </c>
      <c r="O64" s="80">
        <v>4</v>
      </c>
      <c r="P64" s="35" t="s">
        <v>115</v>
      </c>
    </row>
    <row r="65" spans="1:16" s="6" customFormat="1" ht="12.75" customHeight="1">
      <c r="A65" s="34" t="s">
        <v>260</v>
      </c>
      <c r="B65" s="34" t="s">
        <v>110</v>
      </c>
      <c r="C65" s="34" t="s">
        <v>257</v>
      </c>
      <c r="D65" s="35" t="s">
        <v>261</v>
      </c>
      <c r="E65" s="35" t="s">
        <v>262</v>
      </c>
      <c r="F65" s="34" t="s">
        <v>114</v>
      </c>
      <c r="G65" s="49">
        <v>2</v>
      </c>
      <c r="H65" s="50">
        <v>0</v>
      </c>
      <c r="I65" s="58">
        <f t="shared" si="6"/>
        <v>0</v>
      </c>
      <c r="J65" s="59">
        <v>0</v>
      </c>
      <c r="K65" s="60">
        <f t="shared" si="7"/>
        <v>0</v>
      </c>
      <c r="L65" s="59">
        <v>0</v>
      </c>
      <c r="M65" s="60">
        <f t="shared" si="8"/>
        <v>0</v>
      </c>
      <c r="N65" s="72">
        <v>20</v>
      </c>
      <c r="O65" s="80">
        <v>4</v>
      </c>
      <c r="P65" s="35" t="s">
        <v>115</v>
      </c>
    </row>
    <row r="66" spans="1:16" s="6" customFormat="1" ht="12.75" customHeight="1">
      <c r="A66" s="34" t="s">
        <v>263</v>
      </c>
      <c r="B66" s="34" t="s">
        <v>110</v>
      </c>
      <c r="C66" s="34" t="s">
        <v>257</v>
      </c>
      <c r="D66" s="35" t="s">
        <v>264</v>
      </c>
      <c r="E66" s="35" t="s">
        <v>265</v>
      </c>
      <c r="F66" s="34" t="s">
        <v>114</v>
      </c>
      <c r="G66" s="49">
        <v>2</v>
      </c>
      <c r="H66" s="50">
        <v>0</v>
      </c>
      <c r="I66" s="58">
        <f t="shared" si="6"/>
        <v>0</v>
      </c>
      <c r="J66" s="59">
        <v>0</v>
      </c>
      <c r="K66" s="60">
        <f t="shared" si="7"/>
        <v>0</v>
      </c>
      <c r="L66" s="59">
        <v>0</v>
      </c>
      <c r="M66" s="60">
        <f t="shared" si="8"/>
        <v>0</v>
      </c>
      <c r="N66" s="72">
        <v>20</v>
      </c>
      <c r="O66" s="80">
        <v>4</v>
      </c>
      <c r="P66" s="35" t="s">
        <v>115</v>
      </c>
    </row>
    <row r="67" spans="1:16" s="6" customFormat="1" ht="12.75" customHeight="1">
      <c r="A67" s="34" t="s">
        <v>266</v>
      </c>
      <c r="B67" s="34" t="s">
        <v>110</v>
      </c>
      <c r="C67" s="34" t="s">
        <v>257</v>
      </c>
      <c r="D67" s="35" t="s">
        <v>267</v>
      </c>
      <c r="E67" s="35" t="s">
        <v>268</v>
      </c>
      <c r="F67" s="34" t="s">
        <v>144</v>
      </c>
      <c r="G67" s="49">
        <v>2</v>
      </c>
      <c r="H67" s="50">
        <v>0</v>
      </c>
      <c r="I67" s="58">
        <f t="shared" si="6"/>
        <v>0</v>
      </c>
      <c r="J67" s="59">
        <v>0</v>
      </c>
      <c r="K67" s="60">
        <f t="shared" si="7"/>
        <v>0</v>
      </c>
      <c r="L67" s="59">
        <v>0</v>
      </c>
      <c r="M67" s="60">
        <f t="shared" si="8"/>
        <v>0</v>
      </c>
      <c r="N67" s="72">
        <v>20</v>
      </c>
      <c r="O67" s="80">
        <v>4</v>
      </c>
      <c r="P67" s="35" t="s">
        <v>115</v>
      </c>
    </row>
    <row r="68" spans="1:16" s="6" customFormat="1" ht="12.75" customHeight="1">
      <c r="A68" s="34" t="s">
        <v>269</v>
      </c>
      <c r="B68" s="34" t="s">
        <v>110</v>
      </c>
      <c r="C68" s="34" t="s">
        <v>257</v>
      </c>
      <c r="D68" s="35" t="s">
        <v>270</v>
      </c>
      <c r="E68" s="35" t="s">
        <v>271</v>
      </c>
      <c r="F68" s="34" t="s">
        <v>144</v>
      </c>
      <c r="G68" s="49">
        <v>4</v>
      </c>
      <c r="H68" s="50">
        <v>0</v>
      </c>
      <c r="I68" s="58">
        <f t="shared" si="6"/>
        <v>0</v>
      </c>
      <c r="J68" s="59">
        <v>0</v>
      </c>
      <c r="K68" s="60">
        <f t="shared" si="7"/>
        <v>0</v>
      </c>
      <c r="L68" s="59">
        <v>0</v>
      </c>
      <c r="M68" s="60">
        <f t="shared" si="8"/>
        <v>0</v>
      </c>
      <c r="N68" s="72">
        <v>20</v>
      </c>
      <c r="O68" s="80">
        <v>4</v>
      </c>
      <c r="P68" s="35" t="s">
        <v>115</v>
      </c>
    </row>
    <row r="69" spans="1:16" s="6" customFormat="1" ht="12.75" customHeight="1">
      <c r="A69" s="34" t="s">
        <v>272</v>
      </c>
      <c r="B69" s="34" t="s">
        <v>110</v>
      </c>
      <c r="C69" s="34" t="s">
        <v>257</v>
      </c>
      <c r="D69" s="35" t="s">
        <v>273</v>
      </c>
      <c r="E69" s="35" t="s">
        <v>274</v>
      </c>
      <c r="F69" s="34" t="s">
        <v>114</v>
      </c>
      <c r="G69" s="49">
        <v>8</v>
      </c>
      <c r="H69" s="50">
        <v>0</v>
      </c>
      <c r="I69" s="58">
        <f t="shared" si="6"/>
        <v>0</v>
      </c>
      <c r="J69" s="59">
        <v>0</v>
      </c>
      <c r="K69" s="60">
        <f t="shared" si="7"/>
        <v>0</v>
      </c>
      <c r="L69" s="59">
        <v>0</v>
      </c>
      <c r="M69" s="60">
        <f t="shared" si="8"/>
        <v>0</v>
      </c>
      <c r="N69" s="72">
        <v>20</v>
      </c>
      <c r="O69" s="80">
        <v>4</v>
      </c>
      <c r="P69" s="35" t="s">
        <v>115</v>
      </c>
    </row>
    <row r="70" spans="1:16" s="6" customFormat="1" ht="12.75" customHeight="1">
      <c r="A70" s="34" t="s">
        <v>275</v>
      </c>
      <c r="B70" s="34" t="s">
        <v>110</v>
      </c>
      <c r="C70" s="34" t="s">
        <v>257</v>
      </c>
      <c r="D70" s="35" t="s">
        <v>276</v>
      </c>
      <c r="E70" s="35" t="s">
        <v>277</v>
      </c>
      <c r="F70" s="34" t="s">
        <v>166</v>
      </c>
      <c r="G70" s="49">
        <v>15</v>
      </c>
      <c r="H70" s="50">
        <v>0</v>
      </c>
      <c r="I70" s="58">
        <f t="shared" si="6"/>
        <v>0</v>
      </c>
      <c r="J70" s="59">
        <v>0</v>
      </c>
      <c r="K70" s="60">
        <f t="shared" si="7"/>
        <v>0</v>
      </c>
      <c r="L70" s="59">
        <v>0</v>
      </c>
      <c r="M70" s="60">
        <f t="shared" si="8"/>
        <v>0</v>
      </c>
      <c r="N70" s="72">
        <v>20</v>
      </c>
      <c r="O70" s="80">
        <v>4</v>
      </c>
      <c r="P70" s="35" t="s">
        <v>115</v>
      </c>
    </row>
    <row r="71" spans="1:16" s="6" customFormat="1" ht="12.75" customHeight="1">
      <c r="A71" s="34" t="s">
        <v>278</v>
      </c>
      <c r="B71" s="34" t="s">
        <v>110</v>
      </c>
      <c r="C71" s="34" t="s">
        <v>257</v>
      </c>
      <c r="D71" s="35" t="s">
        <v>279</v>
      </c>
      <c r="E71" s="35" t="s">
        <v>280</v>
      </c>
      <c r="F71" s="34" t="s">
        <v>166</v>
      </c>
      <c r="G71" s="49">
        <v>10</v>
      </c>
      <c r="H71" s="50">
        <v>0</v>
      </c>
      <c r="I71" s="58">
        <f t="shared" si="6"/>
        <v>0</v>
      </c>
      <c r="J71" s="59">
        <v>0</v>
      </c>
      <c r="K71" s="60">
        <f t="shared" si="7"/>
        <v>0</v>
      </c>
      <c r="L71" s="59">
        <v>0</v>
      </c>
      <c r="M71" s="60">
        <f t="shared" si="8"/>
        <v>0</v>
      </c>
      <c r="N71" s="72">
        <v>20</v>
      </c>
      <c r="O71" s="80">
        <v>4</v>
      </c>
      <c r="P71" s="35" t="s">
        <v>115</v>
      </c>
    </row>
    <row r="72" spans="1:16" s="6" customFormat="1" ht="12.75" customHeight="1">
      <c r="A72" s="34" t="s">
        <v>281</v>
      </c>
      <c r="B72" s="34" t="s">
        <v>110</v>
      </c>
      <c r="C72" s="34" t="s">
        <v>257</v>
      </c>
      <c r="D72" s="35" t="s">
        <v>282</v>
      </c>
      <c r="E72" s="35" t="s">
        <v>283</v>
      </c>
      <c r="F72" s="34" t="s">
        <v>144</v>
      </c>
      <c r="G72" s="49">
        <v>1</v>
      </c>
      <c r="H72" s="50">
        <v>0</v>
      </c>
      <c r="I72" s="58">
        <f t="shared" si="6"/>
        <v>0</v>
      </c>
      <c r="J72" s="59">
        <v>0</v>
      </c>
      <c r="K72" s="60">
        <f t="shared" si="7"/>
        <v>0</v>
      </c>
      <c r="L72" s="59">
        <v>0</v>
      </c>
      <c r="M72" s="60">
        <f t="shared" si="8"/>
        <v>0</v>
      </c>
      <c r="N72" s="72">
        <v>20</v>
      </c>
      <c r="O72" s="80">
        <v>4</v>
      </c>
      <c r="P72" s="35" t="s">
        <v>115</v>
      </c>
    </row>
    <row r="73" spans="1:16" s="6" customFormat="1" ht="12.75" customHeight="1">
      <c r="A73" s="34" t="s">
        <v>284</v>
      </c>
      <c r="B73" s="34" t="s">
        <v>110</v>
      </c>
      <c r="C73" s="34" t="s">
        <v>257</v>
      </c>
      <c r="D73" s="35" t="s">
        <v>285</v>
      </c>
      <c r="E73" s="35" t="s">
        <v>286</v>
      </c>
      <c r="F73" s="34" t="s">
        <v>144</v>
      </c>
      <c r="G73" s="49">
        <v>3</v>
      </c>
      <c r="H73" s="50">
        <v>0</v>
      </c>
      <c r="I73" s="58">
        <f t="shared" si="6"/>
        <v>0</v>
      </c>
      <c r="J73" s="59">
        <v>0</v>
      </c>
      <c r="K73" s="60">
        <f t="shared" si="7"/>
        <v>0</v>
      </c>
      <c r="L73" s="59">
        <v>0</v>
      </c>
      <c r="M73" s="60">
        <f t="shared" si="8"/>
        <v>0</v>
      </c>
      <c r="N73" s="72">
        <v>20</v>
      </c>
      <c r="O73" s="80">
        <v>4</v>
      </c>
      <c r="P73" s="35" t="s">
        <v>115</v>
      </c>
    </row>
    <row r="74" spans="1:16" s="6" customFormat="1" ht="12.75" customHeight="1">
      <c r="A74" s="34" t="s">
        <v>287</v>
      </c>
      <c r="B74" s="34" t="s">
        <v>110</v>
      </c>
      <c r="C74" s="34" t="s">
        <v>257</v>
      </c>
      <c r="D74" s="35" t="s">
        <v>288</v>
      </c>
      <c r="E74" s="35" t="s">
        <v>289</v>
      </c>
      <c r="F74" s="34" t="s">
        <v>144</v>
      </c>
      <c r="G74" s="49">
        <v>5</v>
      </c>
      <c r="H74" s="50">
        <v>0</v>
      </c>
      <c r="I74" s="58">
        <f t="shared" si="6"/>
        <v>0</v>
      </c>
      <c r="J74" s="59">
        <v>0</v>
      </c>
      <c r="K74" s="60">
        <f t="shared" si="7"/>
        <v>0</v>
      </c>
      <c r="L74" s="59">
        <v>0</v>
      </c>
      <c r="M74" s="60">
        <f t="shared" si="8"/>
        <v>0</v>
      </c>
      <c r="N74" s="72">
        <v>20</v>
      </c>
      <c r="O74" s="80">
        <v>4</v>
      </c>
      <c r="P74" s="35" t="s">
        <v>115</v>
      </c>
    </row>
    <row r="75" spans="1:16" s="6" customFormat="1" ht="12.75" customHeight="1">
      <c r="A75" s="34" t="s">
        <v>290</v>
      </c>
      <c r="B75" s="34" t="s">
        <v>110</v>
      </c>
      <c r="C75" s="34" t="s">
        <v>257</v>
      </c>
      <c r="D75" s="35" t="s">
        <v>291</v>
      </c>
      <c r="E75" s="35" t="s">
        <v>292</v>
      </c>
      <c r="F75" s="34" t="s">
        <v>114</v>
      </c>
      <c r="G75" s="49">
        <v>6</v>
      </c>
      <c r="H75" s="50">
        <v>0</v>
      </c>
      <c r="I75" s="58">
        <f t="shared" si="6"/>
        <v>0</v>
      </c>
      <c r="J75" s="59">
        <v>0</v>
      </c>
      <c r="K75" s="60">
        <f t="shared" si="7"/>
        <v>0</v>
      </c>
      <c r="L75" s="59">
        <v>0</v>
      </c>
      <c r="M75" s="60">
        <f t="shared" si="8"/>
        <v>0</v>
      </c>
      <c r="N75" s="72">
        <v>20</v>
      </c>
      <c r="O75" s="80">
        <v>4</v>
      </c>
      <c r="P75" s="35" t="s">
        <v>115</v>
      </c>
    </row>
    <row r="76" spans="1:16" s="6" customFormat="1" ht="12.75" customHeight="1">
      <c r="A76" s="34" t="s">
        <v>293</v>
      </c>
      <c r="B76" s="34" t="s">
        <v>110</v>
      </c>
      <c r="C76" s="34" t="s">
        <v>257</v>
      </c>
      <c r="D76" s="35" t="s">
        <v>294</v>
      </c>
      <c r="E76" s="35" t="s">
        <v>295</v>
      </c>
      <c r="F76" s="34" t="s">
        <v>119</v>
      </c>
      <c r="G76" s="49">
        <v>1.8</v>
      </c>
      <c r="H76" s="50">
        <v>0</v>
      </c>
      <c r="I76" s="58">
        <f t="shared" si="6"/>
        <v>0</v>
      </c>
      <c r="J76" s="59">
        <v>0</v>
      </c>
      <c r="K76" s="60">
        <f t="shared" si="7"/>
        <v>0</v>
      </c>
      <c r="L76" s="59">
        <v>0</v>
      </c>
      <c r="M76" s="60">
        <f t="shared" si="8"/>
        <v>0</v>
      </c>
      <c r="N76" s="72">
        <v>20</v>
      </c>
      <c r="O76" s="80">
        <v>4</v>
      </c>
      <c r="P76" s="35" t="s">
        <v>115</v>
      </c>
    </row>
    <row r="77" spans="1:16" s="6" customFormat="1" ht="12.75" customHeight="1">
      <c r="A77" s="34" t="s">
        <v>296</v>
      </c>
      <c r="B77" s="34" t="s">
        <v>110</v>
      </c>
      <c r="C77" s="34" t="s">
        <v>257</v>
      </c>
      <c r="D77" s="35" t="s">
        <v>297</v>
      </c>
      <c r="E77" s="35" t="s">
        <v>298</v>
      </c>
      <c r="F77" s="34" t="s">
        <v>144</v>
      </c>
      <c r="G77" s="49">
        <v>4</v>
      </c>
      <c r="H77" s="50">
        <v>0</v>
      </c>
      <c r="I77" s="58">
        <f t="shared" si="6"/>
        <v>0</v>
      </c>
      <c r="J77" s="59">
        <v>0</v>
      </c>
      <c r="K77" s="60">
        <f t="shared" si="7"/>
        <v>0</v>
      </c>
      <c r="L77" s="59">
        <v>0</v>
      </c>
      <c r="M77" s="60">
        <f t="shared" si="8"/>
        <v>0</v>
      </c>
      <c r="N77" s="72">
        <v>20</v>
      </c>
      <c r="O77" s="80">
        <v>4</v>
      </c>
      <c r="P77" s="35" t="s">
        <v>115</v>
      </c>
    </row>
    <row r="78" spans="1:16" s="6" customFormat="1" ht="12.75" customHeight="1">
      <c r="A78" s="34" t="s">
        <v>299</v>
      </c>
      <c r="B78" s="34" t="s">
        <v>110</v>
      </c>
      <c r="C78" s="34" t="s">
        <v>257</v>
      </c>
      <c r="D78" s="35" t="s">
        <v>300</v>
      </c>
      <c r="E78" s="35" t="s">
        <v>301</v>
      </c>
      <c r="F78" s="34" t="s">
        <v>166</v>
      </c>
      <c r="G78" s="49">
        <v>20</v>
      </c>
      <c r="H78" s="50">
        <v>0</v>
      </c>
      <c r="I78" s="58">
        <f t="shared" si="6"/>
        <v>0</v>
      </c>
      <c r="J78" s="59">
        <v>0</v>
      </c>
      <c r="K78" s="60">
        <f t="shared" si="7"/>
        <v>0</v>
      </c>
      <c r="L78" s="59">
        <v>0</v>
      </c>
      <c r="M78" s="60">
        <f t="shared" si="8"/>
        <v>0</v>
      </c>
      <c r="N78" s="72">
        <v>20</v>
      </c>
      <c r="O78" s="80">
        <v>4</v>
      </c>
      <c r="P78" s="35" t="s">
        <v>115</v>
      </c>
    </row>
    <row r="79" spans="1:16" s="6" customFormat="1" ht="12.75" customHeight="1">
      <c r="A79" s="34" t="s">
        <v>302</v>
      </c>
      <c r="B79" s="34" t="s">
        <v>110</v>
      </c>
      <c r="C79" s="34" t="s">
        <v>257</v>
      </c>
      <c r="D79" s="35" t="s">
        <v>303</v>
      </c>
      <c r="E79" s="35" t="s">
        <v>304</v>
      </c>
      <c r="F79" s="34" t="s">
        <v>166</v>
      </c>
      <c r="G79" s="49">
        <v>10</v>
      </c>
      <c r="H79" s="50">
        <v>0</v>
      </c>
      <c r="I79" s="58">
        <f t="shared" si="6"/>
        <v>0</v>
      </c>
      <c r="J79" s="59">
        <v>0</v>
      </c>
      <c r="K79" s="60">
        <f t="shared" si="7"/>
        <v>0</v>
      </c>
      <c r="L79" s="59">
        <v>0</v>
      </c>
      <c r="M79" s="60">
        <f t="shared" si="8"/>
        <v>0</v>
      </c>
      <c r="N79" s="72">
        <v>20</v>
      </c>
      <c r="O79" s="80">
        <v>4</v>
      </c>
      <c r="P79" s="35" t="s">
        <v>115</v>
      </c>
    </row>
    <row r="80" spans="1:16" s="6" customFormat="1" ht="12.75" customHeight="1">
      <c r="A80" s="34" t="s">
        <v>305</v>
      </c>
      <c r="B80" s="34" t="s">
        <v>110</v>
      </c>
      <c r="C80" s="34" t="s">
        <v>257</v>
      </c>
      <c r="D80" s="35" t="s">
        <v>306</v>
      </c>
      <c r="E80" s="35" t="s">
        <v>307</v>
      </c>
      <c r="F80" s="34" t="s">
        <v>166</v>
      </c>
      <c r="G80" s="49">
        <v>9.6</v>
      </c>
      <c r="H80" s="50">
        <v>0</v>
      </c>
      <c r="I80" s="58">
        <f t="shared" si="6"/>
        <v>0</v>
      </c>
      <c r="J80" s="59">
        <v>0</v>
      </c>
      <c r="K80" s="60">
        <f t="shared" si="7"/>
        <v>0</v>
      </c>
      <c r="L80" s="59">
        <v>0</v>
      </c>
      <c r="M80" s="60">
        <f t="shared" si="8"/>
        <v>0</v>
      </c>
      <c r="N80" s="72">
        <v>20</v>
      </c>
      <c r="O80" s="80">
        <v>4</v>
      </c>
      <c r="P80" s="35" t="s">
        <v>115</v>
      </c>
    </row>
    <row r="81" spans="1:16" s="6" customFormat="1" ht="12.75" customHeight="1">
      <c r="A81" s="34" t="s">
        <v>308</v>
      </c>
      <c r="B81" s="34" t="s">
        <v>110</v>
      </c>
      <c r="C81" s="34" t="s">
        <v>257</v>
      </c>
      <c r="D81" s="35" t="s">
        <v>309</v>
      </c>
      <c r="E81" s="35" t="s">
        <v>310</v>
      </c>
      <c r="F81" s="34" t="s">
        <v>135</v>
      </c>
      <c r="G81" s="49">
        <v>17.35</v>
      </c>
      <c r="H81" s="50">
        <v>0</v>
      </c>
      <c r="I81" s="58">
        <f t="shared" si="6"/>
        <v>0</v>
      </c>
      <c r="J81" s="59">
        <v>0</v>
      </c>
      <c r="K81" s="60">
        <f t="shared" si="7"/>
        <v>0</v>
      </c>
      <c r="L81" s="59">
        <v>0</v>
      </c>
      <c r="M81" s="60">
        <f t="shared" si="8"/>
        <v>0</v>
      </c>
      <c r="N81" s="72">
        <v>20</v>
      </c>
      <c r="O81" s="80">
        <v>4</v>
      </c>
      <c r="P81" s="35" t="s">
        <v>115</v>
      </c>
    </row>
    <row r="82" spans="1:16" s="6" customFormat="1" ht="12.75" customHeight="1">
      <c r="A82" s="34" t="s">
        <v>311</v>
      </c>
      <c r="B82" s="34" t="s">
        <v>110</v>
      </c>
      <c r="C82" s="34" t="s">
        <v>257</v>
      </c>
      <c r="D82" s="35" t="s">
        <v>312</v>
      </c>
      <c r="E82" s="35" t="s">
        <v>313</v>
      </c>
      <c r="F82" s="34" t="s">
        <v>135</v>
      </c>
      <c r="G82" s="49">
        <v>347.006</v>
      </c>
      <c r="H82" s="50">
        <v>0</v>
      </c>
      <c r="I82" s="58">
        <f t="shared" si="6"/>
        <v>0</v>
      </c>
      <c r="J82" s="59">
        <v>0</v>
      </c>
      <c r="K82" s="60">
        <f t="shared" si="7"/>
        <v>0</v>
      </c>
      <c r="L82" s="59">
        <v>0</v>
      </c>
      <c r="M82" s="60">
        <f t="shared" si="8"/>
        <v>0</v>
      </c>
      <c r="N82" s="72">
        <v>20</v>
      </c>
      <c r="O82" s="80">
        <v>4</v>
      </c>
      <c r="P82" s="35" t="s">
        <v>115</v>
      </c>
    </row>
    <row r="83" spans="1:16" s="6" customFormat="1" ht="12.75" customHeight="1">
      <c r="A83" s="34" t="s">
        <v>314</v>
      </c>
      <c r="B83" s="34" t="s">
        <v>110</v>
      </c>
      <c r="C83" s="34" t="s">
        <v>257</v>
      </c>
      <c r="D83" s="35" t="s">
        <v>315</v>
      </c>
      <c r="E83" s="35" t="s">
        <v>316</v>
      </c>
      <c r="F83" s="34" t="s">
        <v>135</v>
      </c>
      <c r="G83" s="49">
        <v>17.35</v>
      </c>
      <c r="H83" s="50">
        <v>0</v>
      </c>
      <c r="I83" s="58">
        <f t="shared" si="6"/>
        <v>0</v>
      </c>
      <c r="J83" s="59">
        <v>0</v>
      </c>
      <c r="K83" s="60">
        <f t="shared" si="7"/>
        <v>0</v>
      </c>
      <c r="L83" s="59">
        <v>0</v>
      </c>
      <c r="M83" s="60">
        <f t="shared" si="8"/>
        <v>0</v>
      </c>
      <c r="N83" s="72">
        <v>20</v>
      </c>
      <c r="O83" s="80">
        <v>4</v>
      </c>
      <c r="P83" s="35" t="s">
        <v>115</v>
      </c>
    </row>
    <row r="84" spans="1:16" s="20" customFormat="1" ht="12.75" customHeight="1">
      <c r="A84" s="31"/>
      <c r="B84" s="38" t="s">
        <v>64</v>
      </c>
      <c r="C84" s="31"/>
      <c r="D84" s="39" t="s">
        <v>317</v>
      </c>
      <c r="E84" s="39" t="s">
        <v>318</v>
      </c>
      <c r="F84" s="31"/>
      <c r="G84" s="48"/>
      <c r="H84" s="48"/>
      <c r="I84" s="64">
        <f>I85</f>
        <v>0</v>
      </c>
      <c r="J84" s="31"/>
      <c r="K84" s="65">
        <f>K85</f>
        <v>0</v>
      </c>
      <c r="L84" s="31"/>
      <c r="M84" s="65">
        <f>M85</f>
        <v>0</v>
      </c>
      <c r="N84" s="48"/>
      <c r="O84" s="31"/>
      <c r="P84" s="39" t="s">
        <v>115</v>
      </c>
    </row>
    <row r="85" spans="1:16" s="6" customFormat="1" ht="12.75" customHeight="1">
      <c r="A85" s="34" t="s">
        <v>319</v>
      </c>
      <c r="B85" s="34" t="s">
        <v>110</v>
      </c>
      <c r="C85" s="34" t="s">
        <v>138</v>
      </c>
      <c r="D85" s="35" t="s">
        <v>320</v>
      </c>
      <c r="E85" s="35" t="s">
        <v>321</v>
      </c>
      <c r="F85" s="34" t="s">
        <v>135</v>
      </c>
      <c r="G85" s="49">
        <v>183.27</v>
      </c>
      <c r="H85" s="50">
        <v>0</v>
      </c>
      <c r="I85" s="58">
        <f>ROUND(G85*H85,2)</f>
        <v>0</v>
      </c>
      <c r="J85" s="59">
        <v>0</v>
      </c>
      <c r="K85" s="60">
        <f>G85*J85</f>
        <v>0</v>
      </c>
      <c r="L85" s="59">
        <v>0</v>
      </c>
      <c r="M85" s="60">
        <f>G85*L85</f>
        <v>0</v>
      </c>
      <c r="N85" s="72">
        <v>20</v>
      </c>
      <c r="O85" s="80">
        <v>4</v>
      </c>
      <c r="P85" s="35" t="s">
        <v>120</v>
      </c>
    </row>
    <row r="86" spans="1:16" s="20" customFormat="1" ht="12.75" customHeight="1">
      <c r="A86" s="31"/>
      <c r="B86" s="40" t="s">
        <v>64</v>
      </c>
      <c r="C86" s="31"/>
      <c r="D86" s="41" t="s">
        <v>51</v>
      </c>
      <c r="E86" s="41" t="s">
        <v>322</v>
      </c>
      <c r="F86" s="31"/>
      <c r="G86" s="48"/>
      <c r="H86" s="48"/>
      <c r="I86" s="66">
        <f>I87+I93+I97+I127+I151+I187+I191+I205+I244+I251+I260+I269+I271+I274</f>
        <v>0</v>
      </c>
      <c r="J86" s="31"/>
      <c r="K86" s="67">
        <f>K87+K93+K97+K127+K151+K187+K191+K205+K244+K251+K260+K269+K271+K274</f>
        <v>0</v>
      </c>
      <c r="L86" s="31"/>
      <c r="M86" s="67">
        <f>M87+M93+M97+M127+M151+M187+M191+M205+M244+M251+M260+M269+M271+M274</f>
        <v>0</v>
      </c>
      <c r="N86" s="48"/>
      <c r="O86" s="31"/>
      <c r="P86" s="41" t="s">
        <v>107</v>
      </c>
    </row>
    <row r="87" spans="1:16" s="20" customFormat="1" ht="12.75" customHeight="1">
      <c r="A87" s="31"/>
      <c r="B87" s="32" t="s">
        <v>64</v>
      </c>
      <c r="C87" s="31"/>
      <c r="D87" s="33" t="s">
        <v>323</v>
      </c>
      <c r="E87" s="33" t="s">
        <v>324</v>
      </c>
      <c r="F87" s="31"/>
      <c r="G87" s="48"/>
      <c r="H87" s="48"/>
      <c r="I87" s="56">
        <f>SUM(I88:I92)</f>
        <v>0</v>
      </c>
      <c r="J87" s="31"/>
      <c r="K87" s="57">
        <f>SUM(K88:K92)</f>
        <v>0</v>
      </c>
      <c r="L87" s="31"/>
      <c r="M87" s="57">
        <f>SUM(M88:M92)</f>
        <v>0</v>
      </c>
      <c r="N87" s="48"/>
      <c r="O87" s="31"/>
      <c r="P87" s="33" t="s">
        <v>108</v>
      </c>
    </row>
    <row r="88" spans="1:16" s="6" customFormat="1" ht="12.75" customHeight="1">
      <c r="A88" s="34" t="s">
        <v>325</v>
      </c>
      <c r="B88" s="34" t="s">
        <v>110</v>
      </c>
      <c r="C88" s="34" t="s">
        <v>323</v>
      </c>
      <c r="D88" s="35" t="s">
        <v>326</v>
      </c>
      <c r="E88" s="35" t="s">
        <v>327</v>
      </c>
      <c r="F88" s="34" t="s">
        <v>114</v>
      </c>
      <c r="G88" s="49">
        <v>12.1</v>
      </c>
      <c r="H88" s="50">
        <v>0</v>
      </c>
      <c r="I88" s="58">
        <f>ROUND(G88*H88,2)</f>
        <v>0</v>
      </c>
      <c r="J88" s="59">
        <v>0</v>
      </c>
      <c r="K88" s="60">
        <f>G88*J88</f>
        <v>0</v>
      </c>
      <c r="L88" s="59">
        <v>0</v>
      </c>
      <c r="M88" s="60">
        <f>G88*L88</f>
        <v>0</v>
      </c>
      <c r="N88" s="72">
        <v>20</v>
      </c>
      <c r="O88" s="80">
        <v>16</v>
      </c>
      <c r="P88" s="35" t="s">
        <v>115</v>
      </c>
    </row>
    <row r="89" spans="1:16" s="6" customFormat="1" ht="12.75" customHeight="1">
      <c r="A89" s="36" t="s">
        <v>328</v>
      </c>
      <c r="B89" s="36" t="s">
        <v>153</v>
      </c>
      <c r="C89" s="36" t="s">
        <v>154</v>
      </c>
      <c r="D89" s="37" t="s">
        <v>329</v>
      </c>
      <c r="E89" s="37" t="s">
        <v>330</v>
      </c>
      <c r="F89" s="36" t="s">
        <v>151</v>
      </c>
      <c r="G89" s="51">
        <v>18.15</v>
      </c>
      <c r="H89" s="52">
        <v>0</v>
      </c>
      <c r="I89" s="61">
        <f>ROUND(G89*H89,2)</f>
        <v>0</v>
      </c>
      <c r="J89" s="62">
        <v>0</v>
      </c>
      <c r="K89" s="63">
        <f>G89*J89</f>
        <v>0</v>
      </c>
      <c r="L89" s="62">
        <v>0</v>
      </c>
      <c r="M89" s="63">
        <f>G89*L89</f>
        <v>0</v>
      </c>
      <c r="N89" s="73">
        <v>20</v>
      </c>
      <c r="O89" s="81">
        <v>32</v>
      </c>
      <c r="P89" s="37" t="s">
        <v>115</v>
      </c>
    </row>
    <row r="90" spans="1:16" s="6" customFormat="1" ht="12.75" customHeight="1">
      <c r="A90" s="34" t="s">
        <v>331</v>
      </c>
      <c r="B90" s="34" t="s">
        <v>110</v>
      </c>
      <c r="C90" s="34" t="s">
        <v>323</v>
      </c>
      <c r="D90" s="35" t="s">
        <v>332</v>
      </c>
      <c r="E90" s="35" t="s">
        <v>333</v>
      </c>
      <c r="F90" s="34" t="s">
        <v>114</v>
      </c>
      <c r="G90" s="49">
        <v>38</v>
      </c>
      <c r="H90" s="50">
        <v>0</v>
      </c>
      <c r="I90" s="58">
        <f>ROUND(G90*H90,2)</f>
        <v>0</v>
      </c>
      <c r="J90" s="59">
        <v>0</v>
      </c>
      <c r="K90" s="60">
        <f>G90*J90</f>
        <v>0</v>
      </c>
      <c r="L90" s="59">
        <v>0</v>
      </c>
      <c r="M90" s="60">
        <f>G90*L90</f>
        <v>0</v>
      </c>
      <c r="N90" s="72">
        <v>20</v>
      </c>
      <c r="O90" s="80">
        <v>16</v>
      </c>
      <c r="P90" s="35" t="s">
        <v>115</v>
      </c>
    </row>
    <row r="91" spans="1:16" s="6" customFormat="1" ht="12.75" customHeight="1">
      <c r="A91" s="36" t="s">
        <v>334</v>
      </c>
      <c r="B91" s="36" t="s">
        <v>153</v>
      </c>
      <c r="C91" s="36" t="s">
        <v>154</v>
      </c>
      <c r="D91" s="37" t="s">
        <v>329</v>
      </c>
      <c r="E91" s="37" t="s">
        <v>330</v>
      </c>
      <c r="F91" s="36" t="s">
        <v>151</v>
      </c>
      <c r="G91" s="51">
        <v>62.7</v>
      </c>
      <c r="H91" s="52">
        <v>0</v>
      </c>
      <c r="I91" s="61">
        <f>ROUND(G91*H91,2)</f>
        <v>0</v>
      </c>
      <c r="J91" s="62">
        <v>0</v>
      </c>
      <c r="K91" s="63">
        <f>G91*J91</f>
        <v>0</v>
      </c>
      <c r="L91" s="62">
        <v>0</v>
      </c>
      <c r="M91" s="63">
        <f>G91*L91</f>
        <v>0</v>
      </c>
      <c r="N91" s="73">
        <v>20</v>
      </c>
      <c r="O91" s="81">
        <v>32</v>
      </c>
      <c r="P91" s="37" t="s">
        <v>115</v>
      </c>
    </row>
    <row r="92" spans="1:16" s="6" customFormat="1" ht="12.75" customHeight="1">
      <c r="A92" s="34" t="s">
        <v>335</v>
      </c>
      <c r="B92" s="34" t="s">
        <v>110</v>
      </c>
      <c r="C92" s="34" t="s">
        <v>323</v>
      </c>
      <c r="D92" s="35" t="s">
        <v>336</v>
      </c>
      <c r="E92" s="35" t="s">
        <v>337</v>
      </c>
      <c r="F92" s="34" t="s">
        <v>47</v>
      </c>
      <c r="G92" s="49">
        <v>3.183651</v>
      </c>
      <c r="H92" s="50">
        <v>0</v>
      </c>
      <c r="I92" s="58">
        <f>ROUND(G92*H92,2)</f>
        <v>0</v>
      </c>
      <c r="J92" s="59">
        <v>0</v>
      </c>
      <c r="K92" s="60">
        <f>G92*J92</f>
        <v>0</v>
      </c>
      <c r="L92" s="59">
        <v>0</v>
      </c>
      <c r="M92" s="60">
        <f>G92*L92</f>
        <v>0</v>
      </c>
      <c r="N92" s="72">
        <v>20</v>
      </c>
      <c r="O92" s="80">
        <v>16</v>
      </c>
      <c r="P92" s="35" t="s">
        <v>115</v>
      </c>
    </row>
    <row r="93" spans="1:16" s="20" customFormat="1" ht="12.75" customHeight="1">
      <c r="A93" s="31"/>
      <c r="B93" s="32" t="s">
        <v>64</v>
      </c>
      <c r="C93" s="31"/>
      <c r="D93" s="33" t="s">
        <v>338</v>
      </c>
      <c r="E93" s="33" t="s">
        <v>339</v>
      </c>
      <c r="F93" s="31"/>
      <c r="G93" s="48"/>
      <c r="H93" s="48"/>
      <c r="I93" s="56">
        <f>SUM(I94:I96)</f>
        <v>0</v>
      </c>
      <c r="J93" s="31"/>
      <c r="K93" s="57">
        <f>SUM(K94:K96)</f>
        <v>0</v>
      </c>
      <c r="L93" s="31"/>
      <c r="M93" s="57">
        <f>SUM(M94:M96)</f>
        <v>0</v>
      </c>
      <c r="N93" s="48"/>
      <c r="O93" s="31"/>
      <c r="P93" s="33" t="s">
        <v>108</v>
      </c>
    </row>
    <row r="94" spans="1:16" s="6" customFormat="1" ht="12.75" customHeight="1">
      <c r="A94" s="34" t="s">
        <v>340</v>
      </c>
      <c r="B94" s="34" t="s">
        <v>110</v>
      </c>
      <c r="C94" s="34" t="s">
        <v>338</v>
      </c>
      <c r="D94" s="35" t="s">
        <v>341</v>
      </c>
      <c r="E94" s="35" t="s">
        <v>342</v>
      </c>
      <c r="F94" s="34" t="s">
        <v>114</v>
      </c>
      <c r="G94" s="49">
        <v>4</v>
      </c>
      <c r="H94" s="50">
        <v>0</v>
      </c>
      <c r="I94" s="58">
        <f>ROUND(G94*H94,2)</f>
        <v>0</v>
      </c>
      <c r="J94" s="59">
        <v>0</v>
      </c>
      <c r="K94" s="60">
        <f>G94*J94</f>
        <v>0</v>
      </c>
      <c r="L94" s="59">
        <v>0</v>
      </c>
      <c r="M94" s="60">
        <f>G94*L94</f>
        <v>0</v>
      </c>
      <c r="N94" s="72">
        <v>20</v>
      </c>
      <c r="O94" s="80">
        <v>16</v>
      </c>
      <c r="P94" s="35" t="s">
        <v>115</v>
      </c>
    </row>
    <row r="95" spans="1:16" s="6" customFormat="1" ht="12.75" customHeight="1">
      <c r="A95" s="36" t="s">
        <v>343</v>
      </c>
      <c r="B95" s="36" t="s">
        <v>153</v>
      </c>
      <c r="C95" s="36" t="s">
        <v>154</v>
      </c>
      <c r="D95" s="37" t="s">
        <v>344</v>
      </c>
      <c r="E95" s="37" t="s">
        <v>345</v>
      </c>
      <c r="F95" s="36" t="s">
        <v>114</v>
      </c>
      <c r="G95" s="51">
        <v>4.4</v>
      </c>
      <c r="H95" s="52">
        <v>0</v>
      </c>
      <c r="I95" s="61">
        <f>ROUND(G95*H95,2)</f>
        <v>0</v>
      </c>
      <c r="J95" s="62">
        <v>0</v>
      </c>
      <c r="K95" s="63">
        <f>G95*J95</f>
        <v>0</v>
      </c>
      <c r="L95" s="62">
        <v>0</v>
      </c>
      <c r="M95" s="63">
        <f>G95*L95</f>
        <v>0</v>
      </c>
      <c r="N95" s="73">
        <v>20</v>
      </c>
      <c r="O95" s="81">
        <v>32</v>
      </c>
      <c r="P95" s="37" t="s">
        <v>115</v>
      </c>
    </row>
    <row r="96" spans="1:16" s="6" customFormat="1" ht="12.75" customHeight="1">
      <c r="A96" s="34" t="s">
        <v>346</v>
      </c>
      <c r="B96" s="34" t="s">
        <v>110</v>
      </c>
      <c r="C96" s="34" t="s">
        <v>338</v>
      </c>
      <c r="D96" s="35" t="s">
        <v>347</v>
      </c>
      <c r="E96" s="35" t="s">
        <v>348</v>
      </c>
      <c r="F96" s="34" t="s">
        <v>47</v>
      </c>
      <c r="G96" s="49">
        <v>1.916255</v>
      </c>
      <c r="H96" s="50">
        <v>0</v>
      </c>
      <c r="I96" s="58">
        <f>ROUND(G96*H96,2)</f>
        <v>0</v>
      </c>
      <c r="J96" s="59">
        <v>0</v>
      </c>
      <c r="K96" s="60">
        <f>G96*J96</f>
        <v>0</v>
      </c>
      <c r="L96" s="59">
        <v>0</v>
      </c>
      <c r="M96" s="60">
        <f>G96*L96</f>
        <v>0</v>
      </c>
      <c r="N96" s="72">
        <v>20</v>
      </c>
      <c r="O96" s="80">
        <v>16</v>
      </c>
      <c r="P96" s="35" t="s">
        <v>115</v>
      </c>
    </row>
    <row r="97" spans="1:16" s="20" customFormat="1" ht="12.75" customHeight="1">
      <c r="A97" s="31"/>
      <c r="B97" s="32" t="s">
        <v>64</v>
      </c>
      <c r="C97" s="31"/>
      <c r="D97" s="33" t="s">
        <v>349</v>
      </c>
      <c r="E97" s="33" t="s">
        <v>350</v>
      </c>
      <c r="F97" s="31"/>
      <c r="G97" s="48"/>
      <c r="H97" s="48"/>
      <c r="I97" s="56">
        <f>SUM(I98:I126)</f>
        <v>0</v>
      </c>
      <c r="J97" s="31"/>
      <c r="K97" s="57">
        <f>SUM(K98:K126)</f>
        <v>0</v>
      </c>
      <c r="L97" s="31"/>
      <c r="M97" s="57">
        <f>SUM(M98:M126)</f>
        <v>0</v>
      </c>
      <c r="N97" s="48"/>
      <c r="O97" s="31"/>
      <c r="P97" s="33" t="s">
        <v>108</v>
      </c>
    </row>
    <row r="98" spans="1:16" s="6" customFormat="1" ht="12.75" customHeight="1">
      <c r="A98" s="34" t="s">
        <v>351</v>
      </c>
      <c r="B98" s="34" t="s">
        <v>110</v>
      </c>
      <c r="C98" s="34" t="s">
        <v>349</v>
      </c>
      <c r="D98" s="35" t="s">
        <v>352</v>
      </c>
      <c r="E98" s="35" t="s">
        <v>353</v>
      </c>
      <c r="F98" s="34" t="s">
        <v>144</v>
      </c>
      <c r="G98" s="49">
        <v>2</v>
      </c>
      <c r="H98" s="50">
        <v>0</v>
      </c>
      <c r="I98" s="58">
        <f aca="true" t="shared" si="9" ref="I98:I126">ROUND(G98*H98,2)</f>
        <v>0</v>
      </c>
      <c r="J98" s="59">
        <v>0</v>
      </c>
      <c r="K98" s="60">
        <f aca="true" t="shared" si="10" ref="K98:K126">G98*J98</f>
        <v>0</v>
      </c>
      <c r="L98" s="59">
        <v>0</v>
      </c>
      <c r="M98" s="60">
        <f aca="true" t="shared" si="11" ref="M98:M126">G98*L98</f>
        <v>0</v>
      </c>
      <c r="N98" s="72">
        <v>20</v>
      </c>
      <c r="O98" s="80">
        <v>16</v>
      </c>
      <c r="P98" s="35" t="s">
        <v>115</v>
      </c>
    </row>
    <row r="99" spans="1:16" s="6" customFormat="1" ht="12.75" customHeight="1">
      <c r="A99" s="34" t="s">
        <v>354</v>
      </c>
      <c r="B99" s="34" t="s">
        <v>110</v>
      </c>
      <c r="C99" s="34" t="s">
        <v>349</v>
      </c>
      <c r="D99" s="35" t="s">
        <v>355</v>
      </c>
      <c r="E99" s="35" t="s">
        <v>356</v>
      </c>
      <c r="F99" s="34" t="s">
        <v>144</v>
      </c>
      <c r="G99" s="49">
        <v>1</v>
      </c>
      <c r="H99" s="50">
        <v>0</v>
      </c>
      <c r="I99" s="58">
        <f t="shared" si="9"/>
        <v>0</v>
      </c>
      <c r="J99" s="59">
        <v>0</v>
      </c>
      <c r="K99" s="60">
        <f t="shared" si="10"/>
        <v>0</v>
      </c>
      <c r="L99" s="59">
        <v>0</v>
      </c>
      <c r="M99" s="60">
        <f t="shared" si="11"/>
        <v>0</v>
      </c>
      <c r="N99" s="72">
        <v>20</v>
      </c>
      <c r="O99" s="80">
        <v>16</v>
      </c>
      <c r="P99" s="35" t="s">
        <v>115</v>
      </c>
    </row>
    <row r="100" spans="1:16" s="6" customFormat="1" ht="12.75" customHeight="1">
      <c r="A100" s="34" t="s">
        <v>357</v>
      </c>
      <c r="B100" s="34" t="s">
        <v>110</v>
      </c>
      <c r="C100" s="34" t="s">
        <v>349</v>
      </c>
      <c r="D100" s="35" t="s">
        <v>358</v>
      </c>
      <c r="E100" s="35" t="s">
        <v>359</v>
      </c>
      <c r="F100" s="34" t="s">
        <v>144</v>
      </c>
      <c r="G100" s="49">
        <v>1</v>
      </c>
      <c r="H100" s="50">
        <v>0</v>
      </c>
      <c r="I100" s="58">
        <f t="shared" si="9"/>
        <v>0</v>
      </c>
      <c r="J100" s="59">
        <v>0</v>
      </c>
      <c r="K100" s="60">
        <f t="shared" si="10"/>
        <v>0</v>
      </c>
      <c r="L100" s="59">
        <v>0</v>
      </c>
      <c r="M100" s="60">
        <f t="shared" si="11"/>
        <v>0</v>
      </c>
      <c r="N100" s="72">
        <v>20</v>
      </c>
      <c r="O100" s="80">
        <v>16</v>
      </c>
      <c r="P100" s="35" t="s">
        <v>115</v>
      </c>
    </row>
    <row r="101" spans="1:16" s="6" customFormat="1" ht="12.75" customHeight="1">
      <c r="A101" s="34" t="s">
        <v>360</v>
      </c>
      <c r="B101" s="34" t="s">
        <v>110</v>
      </c>
      <c r="C101" s="34" t="s">
        <v>349</v>
      </c>
      <c r="D101" s="35" t="s">
        <v>361</v>
      </c>
      <c r="E101" s="35" t="s">
        <v>362</v>
      </c>
      <c r="F101" s="34" t="s">
        <v>166</v>
      </c>
      <c r="G101" s="49">
        <v>13.5</v>
      </c>
      <c r="H101" s="50">
        <v>0</v>
      </c>
      <c r="I101" s="58">
        <f t="shared" si="9"/>
        <v>0</v>
      </c>
      <c r="J101" s="59">
        <v>0</v>
      </c>
      <c r="K101" s="60">
        <f t="shared" si="10"/>
        <v>0</v>
      </c>
      <c r="L101" s="59">
        <v>0</v>
      </c>
      <c r="M101" s="60">
        <f t="shared" si="11"/>
        <v>0</v>
      </c>
      <c r="N101" s="72">
        <v>20</v>
      </c>
      <c r="O101" s="80">
        <v>16</v>
      </c>
      <c r="P101" s="35" t="s">
        <v>115</v>
      </c>
    </row>
    <row r="102" spans="1:16" s="6" customFormat="1" ht="12.75" customHeight="1">
      <c r="A102" s="34" t="s">
        <v>363</v>
      </c>
      <c r="B102" s="34" t="s">
        <v>110</v>
      </c>
      <c r="C102" s="34" t="s">
        <v>349</v>
      </c>
      <c r="D102" s="35" t="s">
        <v>364</v>
      </c>
      <c r="E102" s="35" t="s">
        <v>365</v>
      </c>
      <c r="F102" s="34" t="s">
        <v>166</v>
      </c>
      <c r="G102" s="49">
        <v>7</v>
      </c>
      <c r="H102" s="50">
        <v>0</v>
      </c>
      <c r="I102" s="58">
        <f t="shared" si="9"/>
        <v>0</v>
      </c>
      <c r="J102" s="59">
        <v>0</v>
      </c>
      <c r="K102" s="60">
        <f t="shared" si="10"/>
        <v>0</v>
      </c>
      <c r="L102" s="59">
        <v>0</v>
      </c>
      <c r="M102" s="60">
        <f t="shared" si="11"/>
        <v>0</v>
      </c>
      <c r="N102" s="72">
        <v>20</v>
      </c>
      <c r="O102" s="80">
        <v>16</v>
      </c>
      <c r="P102" s="35" t="s">
        <v>115</v>
      </c>
    </row>
    <row r="103" spans="1:16" s="6" customFormat="1" ht="12.75" customHeight="1">
      <c r="A103" s="34" t="s">
        <v>366</v>
      </c>
      <c r="B103" s="34" t="s">
        <v>110</v>
      </c>
      <c r="C103" s="34" t="s">
        <v>349</v>
      </c>
      <c r="D103" s="35" t="s">
        <v>367</v>
      </c>
      <c r="E103" s="35" t="s">
        <v>368</v>
      </c>
      <c r="F103" s="34" t="s">
        <v>166</v>
      </c>
      <c r="G103" s="49">
        <v>2</v>
      </c>
      <c r="H103" s="50">
        <v>0</v>
      </c>
      <c r="I103" s="58">
        <f t="shared" si="9"/>
        <v>0</v>
      </c>
      <c r="J103" s="59">
        <v>0</v>
      </c>
      <c r="K103" s="60">
        <f t="shared" si="10"/>
        <v>0</v>
      </c>
      <c r="L103" s="59">
        <v>0</v>
      </c>
      <c r="M103" s="60">
        <f t="shared" si="11"/>
        <v>0</v>
      </c>
      <c r="N103" s="72">
        <v>20</v>
      </c>
      <c r="O103" s="80">
        <v>16</v>
      </c>
      <c r="P103" s="35" t="s">
        <v>115</v>
      </c>
    </row>
    <row r="104" spans="1:16" s="6" customFormat="1" ht="12.75" customHeight="1">
      <c r="A104" s="34" t="s">
        <v>369</v>
      </c>
      <c r="B104" s="34" t="s">
        <v>110</v>
      </c>
      <c r="C104" s="34" t="s">
        <v>349</v>
      </c>
      <c r="D104" s="35" t="s">
        <v>370</v>
      </c>
      <c r="E104" s="35" t="s">
        <v>371</v>
      </c>
      <c r="F104" s="34" t="s">
        <v>166</v>
      </c>
      <c r="G104" s="49">
        <v>6</v>
      </c>
      <c r="H104" s="50">
        <v>0</v>
      </c>
      <c r="I104" s="58">
        <f t="shared" si="9"/>
        <v>0</v>
      </c>
      <c r="J104" s="59">
        <v>0</v>
      </c>
      <c r="K104" s="60">
        <f t="shared" si="10"/>
        <v>0</v>
      </c>
      <c r="L104" s="59">
        <v>0</v>
      </c>
      <c r="M104" s="60">
        <f t="shared" si="11"/>
        <v>0</v>
      </c>
      <c r="N104" s="72">
        <v>20</v>
      </c>
      <c r="O104" s="80">
        <v>16</v>
      </c>
      <c r="P104" s="35" t="s">
        <v>115</v>
      </c>
    </row>
    <row r="105" spans="1:16" s="6" customFormat="1" ht="12.75" customHeight="1">
      <c r="A105" s="36" t="s">
        <v>372</v>
      </c>
      <c r="B105" s="36" t="s">
        <v>153</v>
      </c>
      <c r="C105" s="36" t="s">
        <v>154</v>
      </c>
      <c r="D105" s="37" t="s">
        <v>373</v>
      </c>
      <c r="E105" s="37" t="s">
        <v>374</v>
      </c>
      <c r="F105" s="36" t="s">
        <v>144</v>
      </c>
      <c r="G105" s="51">
        <v>2</v>
      </c>
      <c r="H105" s="52">
        <v>0</v>
      </c>
      <c r="I105" s="61">
        <f t="shared" si="9"/>
        <v>0</v>
      </c>
      <c r="J105" s="62">
        <v>0</v>
      </c>
      <c r="K105" s="63">
        <f t="shared" si="10"/>
        <v>0</v>
      </c>
      <c r="L105" s="62">
        <v>0</v>
      </c>
      <c r="M105" s="63">
        <f t="shared" si="11"/>
        <v>0</v>
      </c>
      <c r="N105" s="73">
        <v>20</v>
      </c>
      <c r="O105" s="81">
        <v>32</v>
      </c>
      <c r="P105" s="37" t="s">
        <v>115</v>
      </c>
    </row>
    <row r="106" spans="1:16" s="6" customFormat="1" ht="12.75" customHeight="1">
      <c r="A106" s="36" t="s">
        <v>375</v>
      </c>
      <c r="B106" s="36" t="s">
        <v>153</v>
      </c>
      <c r="C106" s="36" t="s">
        <v>154</v>
      </c>
      <c r="D106" s="37" t="s">
        <v>376</v>
      </c>
      <c r="E106" s="37" t="s">
        <v>377</v>
      </c>
      <c r="F106" s="36" t="s">
        <v>144</v>
      </c>
      <c r="G106" s="51">
        <v>1</v>
      </c>
      <c r="H106" s="52">
        <v>0</v>
      </c>
      <c r="I106" s="61">
        <f t="shared" si="9"/>
        <v>0</v>
      </c>
      <c r="J106" s="62">
        <v>0</v>
      </c>
      <c r="K106" s="63">
        <f t="shared" si="10"/>
        <v>0</v>
      </c>
      <c r="L106" s="62">
        <v>0</v>
      </c>
      <c r="M106" s="63">
        <f t="shared" si="11"/>
        <v>0</v>
      </c>
      <c r="N106" s="73">
        <v>20</v>
      </c>
      <c r="O106" s="81">
        <v>32</v>
      </c>
      <c r="P106" s="37" t="s">
        <v>115</v>
      </c>
    </row>
    <row r="107" spans="1:16" s="6" customFormat="1" ht="12.75" customHeight="1">
      <c r="A107" s="36" t="s">
        <v>378</v>
      </c>
      <c r="B107" s="36" t="s">
        <v>153</v>
      </c>
      <c r="C107" s="36" t="s">
        <v>154</v>
      </c>
      <c r="D107" s="37" t="s">
        <v>379</v>
      </c>
      <c r="E107" s="37" t="s">
        <v>380</v>
      </c>
      <c r="F107" s="36" t="s">
        <v>144</v>
      </c>
      <c r="G107" s="51">
        <v>4</v>
      </c>
      <c r="H107" s="52">
        <v>0</v>
      </c>
      <c r="I107" s="61">
        <f t="shared" si="9"/>
        <v>0</v>
      </c>
      <c r="J107" s="62">
        <v>0</v>
      </c>
      <c r="K107" s="63">
        <f t="shared" si="10"/>
        <v>0</v>
      </c>
      <c r="L107" s="62">
        <v>0</v>
      </c>
      <c r="M107" s="63">
        <f t="shared" si="11"/>
        <v>0</v>
      </c>
      <c r="N107" s="73">
        <v>20</v>
      </c>
      <c r="O107" s="81">
        <v>32</v>
      </c>
      <c r="P107" s="37" t="s">
        <v>115</v>
      </c>
    </row>
    <row r="108" spans="1:16" s="6" customFormat="1" ht="12.75" customHeight="1">
      <c r="A108" s="36" t="s">
        <v>381</v>
      </c>
      <c r="B108" s="36" t="s">
        <v>153</v>
      </c>
      <c r="C108" s="36" t="s">
        <v>154</v>
      </c>
      <c r="D108" s="37" t="s">
        <v>382</v>
      </c>
      <c r="E108" s="37" t="s">
        <v>383</v>
      </c>
      <c r="F108" s="36" t="s">
        <v>144</v>
      </c>
      <c r="G108" s="51">
        <v>6</v>
      </c>
      <c r="H108" s="52">
        <v>0</v>
      </c>
      <c r="I108" s="61">
        <f t="shared" si="9"/>
        <v>0</v>
      </c>
      <c r="J108" s="62">
        <v>0</v>
      </c>
      <c r="K108" s="63">
        <f t="shared" si="10"/>
        <v>0</v>
      </c>
      <c r="L108" s="62">
        <v>0</v>
      </c>
      <c r="M108" s="63">
        <f t="shared" si="11"/>
        <v>0</v>
      </c>
      <c r="N108" s="73">
        <v>20</v>
      </c>
      <c r="O108" s="81">
        <v>32</v>
      </c>
      <c r="P108" s="37" t="s">
        <v>115</v>
      </c>
    </row>
    <row r="109" spans="1:16" s="6" customFormat="1" ht="12.75" customHeight="1">
      <c r="A109" s="36" t="s">
        <v>384</v>
      </c>
      <c r="B109" s="36" t="s">
        <v>153</v>
      </c>
      <c r="C109" s="36" t="s">
        <v>154</v>
      </c>
      <c r="D109" s="37" t="s">
        <v>385</v>
      </c>
      <c r="E109" s="37" t="s">
        <v>386</v>
      </c>
      <c r="F109" s="36" t="s">
        <v>144</v>
      </c>
      <c r="G109" s="51">
        <v>1</v>
      </c>
      <c r="H109" s="52">
        <v>0</v>
      </c>
      <c r="I109" s="61">
        <f t="shared" si="9"/>
        <v>0</v>
      </c>
      <c r="J109" s="62">
        <v>0</v>
      </c>
      <c r="K109" s="63">
        <f t="shared" si="10"/>
        <v>0</v>
      </c>
      <c r="L109" s="62">
        <v>0</v>
      </c>
      <c r="M109" s="63">
        <f t="shared" si="11"/>
        <v>0</v>
      </c>
      <c r="N109" s="73">
        <v>20</v>
      </c>
      <c r="O109" s="81">
        <v>32</v>
      </c>
      <c r="P109" s="37" t="s">
        <v>115</v>
      </c>
    </row>
    <row r="110" spans="1:16" s="6" customFormat="1" ht="12.75" customHeight="1">
      <c r="A110" s="36" t="s">
        <v>387</v>
      </c>
      <c r="B110" s="36" t="s">
        <v>153</v>
      </c>
      <c r="C110" s="36" t="s">
        <v>154</v>
      </c>
      <c r="D110" s="37" t="s">
        <v>388</v>
      </c>
      <c r="E110" s="37" t="s">
        <v>389</v>
      </c>
      <c r="F110" s="36" t="s">
        <v>144</v>
      </c>
      <c r="G110" s="51">
        <v>4</v>
      </c>
      <c r="H110" s="52">
        <v>0</v>
      </c>
      <c r="I110" s="61">
        <f t="shared" si="9"/>
        <v>0</v>
      </c>
      <c r="J110" s="62">
        <v>0</v>
      </c>
      <c r="K110" s="63">
        <f t="shared" si="10"/>
        <v>0</v>
      </c>
      <c r="L110" s="62">
        <v>0</v>
      </c>
      <c r="M110" s="63">
        <f t="shared" si="11"/>
        <v>0</v>
      </c>
      <c r="N110" s="73">
        <v>20</v>
      </c>
      <c r="O110" s="81">
        <v>32</v>
      </c>
      <c r="P110" s="37" t="s">
        <v>115</v>
      </c>
    </row>
    <row r="111" spans="1:16" s="6" customFormat="1" ht="12.75" customHeight="1">
      <c r="A111" s="36" t="s">
        <v>390</v>
      </c>
      <c r="B111" s="36" t="s">
        <v>153</v>
      </c>
      <c r="C111" s="36" t="s">
        <v>154</v>
      </c>
      <c r="D111" s="37" t="s">
        <v>391</v>
      </c>
      <c r="E111" s="37" t="s">
        <v>392</v>
      </c>
      <c r="F111" s="36" t="s">
        <v>144</v>
      </c>
      <c r="G111" s="51">
        <v>5</v>
      </c>
      <c r="H111" s="52">
        <v>0</v>
      </c>
      <c r="I111" s="61">
        <f t="shared" si="9"/>
        <v>0</v>
      </c>
      <c r="J111" s="62">
        <v>0</v>
      </c>
      <c r="K111" s="63">
        <f t="shared" si="10"/>
        <v>0</v>
      </c>
      <c r="L111" s="62">
        <v>0</v>
      </c>
      <c r="M111" s="63">
        <f t="shared" si="11"/>
        <v>0</v>
      </c>
      <c r="N111" s="73">
        <v>20</v>
      </c>
      <c r="O111" s="81">
        <v>32</v>
      </c>
      <c r="P111" s="37" t="s">
        <v>115</v>
      </c>
    </row>
    <row r="112" spans="1:16" s="6" customFormat="1" ht="12.75" customHeight="1">
      <c r="A112" s="36" t="s">
        <v>393</v>
      </c>
      <c r="B112" s="36" t="s">
        <v>153</v>
      </c>
      <c r="C112" s="36" t="s">
        <v>154</v>
      </c>
      <c r="D112" s="37" t="s">
        <v>394</v>
      </c>
      <c r="E112" s="37" t="s">
        <v>395</v>
      </c>
      <c r="F112" s="36" t="s">
        <v>144</v>
      </c>
      <c r="G112" s="51">
        <v>2</v>
      </c>
      <c r="H112" s="52">
        <v>0</v>
      </c>
      <c r="I112" s="61">
        <f t="shared" si="9"/>
        <v>0</v>
      </c>
      <c r="J112" s="62">
        <v>0</v>
      </c>
      <c r="K112" s="63">
        <f t="shared" si="10"/>
        <v>0</v>
      </c>
      <c r="L112" s="62">
        <v>0</v>
      </c>
      <c r="M112" s="63">
        <f t="shared" si="11"/>
        <v>0</v>
      </c>
      <c r="N112" s="73">
        <v>20</v>
      </c>
      <c r="O112" s="81">
        <v>32</v>
      </c>
      <c r="P112" s="37" t="s">
        <v>115</v>
      </c>
    </row>
    <row r="113" spans="1:16" s="6" customFormat="1" ht="12.75" customHeight="1">
      <c r="A113" s="36" t="s">
        <v>396</v>
      </c>
      <c r="B113" s="36" t="s">
        <v>153</v>
      </c>
      <c r="C113" s="36" t="s">
        <v>154</v>
      </c>
      <c r="D113" s="37" t="s">
        <v>397</v>
      </c>
      <c r="E113" s="37" t="s">
        <v>398</v>
      </c>
      <c r="F113" s="36" t="s">
        <v>144</v>
      </c>
      <c r="G113" s="51">
        <v>1</v>
      </c>
      <c r="H113" s="52">
        <v>0</v>
      </c>
      <c r="I113" s="61">
        <f t="shared" si="9"/>
        <v>0</v>
      </c>
      <c r="J113" s="62">
        <v>0</v>
      </c>
      <c r="K113" s="63">
        <f t="shared" si="10"/>
        <v>0</v>
      </c>
      <c r="L113" s="62">
        <v>0</v>
      </c>
      <c r="M113" s="63">
        <f t="shared" si="11"/>
        <v>0</v>
      </c>
      <c r="N113" s="73">
        <v>20</v>
      </c>
      <c r="O113" s="81">
        <v>32</v>
      </c>
      <c r="P113" s="37" t="s">
        <v>115</v>
      </c>
    </row>
    <row r="114" spans="1:16" s="6" customFormat="1" ht="12.75" customHeight="1">
      <c r="A114" s="36" t="s">
        <v>399</v>
      </c>
      <c r="B114" s="36" t="s">
        <v>153</v>
      </c>
      <c r="C114" s="36" t="s">
        <v>154</v>
      </c>
      <c r="D114" s="37" t="s">
        <v>400</v>
      </c>
      <c r="E114" s="37" t="s">
        <v>401</v>
      </c>
      <c r="F114" s="36" t="s">
        <v>144</v>
      </c>
      <c r="G114" s="51">
        <v>1</v>
      </c>
      <c r="H114" s="52">
        <v>0</v>
      </c>
      <c r="I114" s="61">
        <f t="shared" si="9"/>
        <v>0</v>
      </c>
      <c r="J114" s="62">
        <v>0</v>
      </c>
      <c r="K114" s="63">
        <f t="shared" si="10"/>
        <v>0</v>
      </c>
      <c r="L114" s="62">
        <v>0</v>
      </c>
      <c r="M114" s="63">
        <f t="shared" si="11"/>
        <v>0</v>
      </c>
      <c r="N114" s="73">
        <v>20</v>
      </c>
      <c r="O114" s="81">
        <v>32</v>
      </c>
      <c r="P114" s="37" t="s">
        <v>115</v>
      </c>
    </row>
    <row r="115" spans="1:16" s="6" customFormat="1" ht="12.75" customHeight="1">
      <c r="A115" s="36" t="s">
        <v>402</v>
      </c>
      <c r="B115" s="36" t="s">
        <v>153</v>
      </c>
      <c r="C115" s="36" t="s">
        <v>154</v>
      </c>
      <c r="D115" s="37" t="s">
        <v>403</v>
      </c>
      <c r="E115" s="37" t="s">
        <v>404</v>
      </c>
      <c r="F115" s="36" t="s">
        <v>144</v>
      </c>
      <c r="G115" s="51">
        <v>3</v>
      </c>
      <c r="H115" s="52">
        <v>0</v>
      </c>
      <c r="I115" s="61">
        <f t="shared" si="9"/>
        <v>0</v>
      </c>
      <c r="J115" s="62">
        <v>0</v>
      </c>
      <c r="K115" s="63">
        <f t="shared" si="10"/>
        <v>0</v>
      </c>
      <c r="L115" s="62">
        <v>0</v>
      </c>
      <c r="M115" s="63">
        <f t="shared" si="11"/>
        <v>0</v>
      </c>
      <c r="N115" s="73">
        <v>20</v>
      </c>
      <c r="O115" s="81">
        <v>32</v>
      </c>
      <c r="P115" s="37" t="s">
        <v>115</v>
      </c>
    </row>
    <row r="116" spans="1:16" s="6" customFormat="1" ht="12.75" customHeight="1">
      <c r="A116" s="36" t="s">
        <v>405</v>
      </c>
      <c r="B116" s="36" t="s">
        <v>153</v>
      </c>
      <c r="C116" s="36" t="s">
        <v>154</v>
      </c>
      <c r="D116" s="37" t="s">
        <v>406</v>
      </c>
      <c r="E116" s="37" t="s">
        <v>407</v>
      </c>
      <c r="F116" s="36" t="s">
        <v>144</v>
      </c>
      <c r="G116" s="51">
        <v>2</v>
      </c>
      <c r="H116" s="52">
        <v>0</v>
      </c>
      <c r="I116" s="61">
        <f t="shared" si="9"/>
        <v>0</v>
      </c>
      <c r="J116" s="62">
        <v>0</v>
      </c>
      <c r="K116" s="63">
        <f t="shared" si="10"/>
        <v>0</v>
      </c>
      <c r="L116" s="62">
        <v>0</v>
      </c>
      <c r="M116" s="63">
        <f t="shared" si="11"/>
        <v>0</v>
      </c>
      <c r="N116" s="73">
        <v>20</v>
      </c>
      <c r="O116" s="81">
        <v>32</v>
      </c>
      <c r="P116" s="37" t="s">
        <v>115</v>
      </c>
    </row>
    <row r="117" spans="1:16" s="6" customFormat="1" ht="12.75" customHeight="1">
      <c r="A117" s="36" t="s">
        <v>408</v>
      </c>
      <c r="B117" s="36" t="s">
        <v>153</v>
      </c>
      <c r="C117" s="36" t="s">
        <v>154</v>
      </c>
      <c r="D117" s="37" t="s">
        <v>409</v>
      </c>
      <c r="E117" s="37" t="s">
        <v>410</v>
      </c>
      <c r="F117" s="36" t="s">
        <v>144</v>
      </c>
      <c r="G117" s="51">
        <v>1</v>
      </c>
      <c r="H117" s="52">
        <v>0</v>
      </c>
      <c r="I117" s="61">
        <f t="shared" si="9"/>
        <v>0</v>
      </c>
      <c r="J117" s="62">
        <v>0</v>
      </c>
      <c r="K117" s="63">
        <f t="shared" si="10"/>
        <v>0</v>
      </c>
      <c r="L117" s="62">
        <v>0</v>
      </c>
      <c r="M117" s="63">
        <f t="shared" si="11"/>
        <v>0</v>
      </c>
      <c r="N117" s="73">
        <v>20</v>
      </c>
      <c r="O117" s="81">
        <v>32</v>
      </c>
      <c r="P117" s="37" t="s">
        <v>115</v>
      </c>
    </row>
    <row r="118" spans="1:16" s="6" customFormat="1" ht="12.75" customHeight="1">
      <c r="A118" s="36" t="s">
        <v>411</v>
      </c>
      <c r="B118" s="36" t="s">
        <v>153</v>
      </c>
      <c r="C118" s="36" t="s">
        <v>154</v>
      </c>
      <c r="D118" s="37" t="s">
        <v>412</v>
      </c>
      <c r="E118" s="37" t="s">
        <v>413</v>
      </c>
      <c r="F118" s="36" t="s">
        <v>144</v>
      </c>
      <c r="G118" s="51">
        <v>1</v>
      </c>
      <c r="H118" s="52">
        <v>0</v>
      </c>
      <c r="I118" s="61">
        <f t="shared" si="9"/>
        <v>0</v>
      </c>
      <c r="J118" s="62">
        <v>0</v>
      </c>
      <c r="K118" s="63">
        <f t="shared" si="10"/>
        <v>0</v>
      </c>
      <c r="L118" s="62">
        <v>0</v>
      </c>
      <c r="M118" s="63">
        <f t="shared" si="11"/>
        <v>0</v>
      </c>
      <c r="N118" s="73">
        <v>20</v>
      </c>
      <c r="O118" s="81">
        <v>32</v>
      </c>
      <c r="P118" s="37" t="s">
        <v>115</v>
      </c>
    </row>
    <row r="119" spans="1:16" s="6" customFormat="1" ht="12.75" customHeight="1">
      <c r="A119" s="36" t="s">
        <v>414</v>
      </c>
      <c r="B119" s="36" t="s">
        <v>153</v>
      </c>
      <c r="C119" s="36" t="s">
        <v>154</v>
      </c>
      <c r="D119" s="37" t="s">
        <v>415</v>
      </c>
      <c r="E119" s="37" t="s">
        <v>416</v>
      </c>
      <c r="F119" s="36" t="s">
        <v>144</v>
      </c>
      <c r="G119" s="51">
        <v>1</v>
      </c>
      <c r="H119" s="52">
        <v>0</v>
      </c>
      <c r="I119" s="61">
        <f t="shared" si="9"/>
        <v>0</v>
      </c>
      <c r="J119" s="62">
        <v>0</v>
      </c>
      <c r="K119" s="63">
        <f t="shared" si="10"/>
        <v>0</v>
      </c>
      <c r="L119" s="62">
        <v>0</v>
      </c>
      <c r="M119" s="63">
        <f t="shared" si="11"/>
        <v>0</v>
      </c>
      <c r="N119" s="73">
        <v>20</v>
      </c>
      <c r="O119" s="81">
        <v>32</v>
      </c>
      <c r="P119" s="37" t="s">
        <v>115</v>
      </c>
    </row>
    <row r="120" spans="1:16" s="6" customFormat="1" ht="12.75" customHeight="1">
      <c r="A120" s="36" t="s">
        <v>417</v>
      </c>
      <c r="B120" s="36" t="s">
        <v>153</v>
      </c>
      <c r="C120" s="36" t="s">
        <v>154</v>
      </c>
      <c r="D120" s="37" t="s">
        <v>418</v>
      </c>
      <c r="E120" s="37" t="s">
        <v>419</v>
      </c>
      <c r="F120" s="36" t="s">
        <v>144</v>
      </c>
      <c r="G120" s="51">
        <v>1</v>
      </c>
      <c r="H120" s="52">
        <v>0</v>
      </c>
      <c r="I120" s="61">
        <f t="shared" si="9"/>
        <v>0</v>
      </c>
      <c r="J120" s="62">
        <v>0</v>
      </c>
      <c r="K120" s="63">
        <f t="shared" si="10"/>
        <v>0</v>
      </c>
      <c r="L120" s="62">
        <v>0</v>
      </c>
      <c r="M120" s="63">
        <f t="shared" si="11"/>
        <v>0</v>
      </c>
      <c r="N120" s="73">
        <v>20</v>
      </c>
      <c r="O120" s="81">
        <v>32</v>
      </c>
      <c r="P120" s="37" t="s">
        <v>115</v>
      </c>
    </row>
    <row r="121" spans="1:16" s="6" customFormat="1" ht="12.75" customHeight="1">
      <c r="A121" s="36" t="s">
        <v>420</v>
      </c>
      <c r="B121" s="36" t="s">
        <v>153</v>
      </c>
      <c r="C121" s="36" t="s">
        <v>154</v>
      </c>
      <c r="D121" s="37" t="s">
        <v>421</v>
      </c>
      <c r="E121" s="37" t="s">
        <v>422</v>
      </c>
      <c r="F121" s="36" t="s">
        <v>144</v>
      </c>
      <c r="G121" s="51">
        <v>5</v>
      </c>
      <c r="H121" s="52">
        <v>0</v>
      </c>
      <c r="I121" s="61">
        <f t="shared" si="9"/>
        <v>0</v>
      </c>
      <c r="J121" s="62">
        <v>0</v>
      </c>
      <c r="K121" s="63">
        <f t="shared" si="10"/>
        <v>0</v>
      </c>
      <c r="L121" s="62">
        <v>0</v>
      </c>
      <c r="M121" s="63">
        <f t="shared" si="11"/>
        <v>0</v>
      </c>
      <c r="N121" s="73">
        <v>20</v>
      </c>
      <c r="O121" s="81">
        <v>32</v>
      </c>
      <c r="P121" s="37" t="s">
        <v>115</v>
      </c>
    </row>
    <row r="122" spans="1:16" s="6" customFormat="1" ht="12.75" customHeight="1">
      <c r="A122" s="36" t="s">
        <v>423</v>
      </c>
      <c r="B122" s="36" t="s">
        <v>153</v>
      </c>
      <c r="C122" s="36" t="s">
        <v>154</v>
      </c>
      <c r="D122" s="37" t="s">
        <v>424</v>
      </c>
      <c r="E122" s="37" t="s">
        <v>425</v>
      </c>
      <c r="F122" s="36" t="s">
        <v>144</v>
      </c>
      <c r="G122" s="51">
        <v>1</v>
      </c>
      <c r="H122" s="52">
        <v>0</v>
      </c>
      <c r="I122" s="61">
        <f t="shared" si="9"/>
        <v>0</v>
      </c>
      <c r="J122" s="62">
        <v>0</v>
      </c>
      <c r="K122" s="63">
        <f t="shared" si="10"/>
        <v>0</v>
      </c>
      <c r="L122" s="62">
        <v>0</v>
      </c>
      <c r="M122" s="63">
        <f t="shared" si="11"/>
        <v>0</v>
      </c>
      <c r="N122" s="73">
        <v>20</v>
      </c>
      <c r="O122" s="81">
        <v>32</v>
      </c>
      <c r="P122" s="37" t="s">
        <v>115</v>
      </c>
    </row>
    <row r="123" spans="1:16" s="6" customFormat="1" ht="12.75" customHeight="1">
      <c r="A123" s="36" t="s">
        <v>426</v>
      </c>
      <c r="B123" s="36" t="s">
        <v>153</v>
      </c>
      <c r="C123" s="36" t="s">
        <v>154</v>
      </c>
      <c r="D123" s="37" t="s">
        <v>427</v>
      </c>
      <c r="E123" s="37" t="s">
        <v>428</v>
      </c>
      <c r="F123" s="36" t="s">
        <v>144</v>
      </c>
      <c r="G123" s="51">
        <v>1</v>
      </c>
      <c r="H123" s="52">
        <v>0</v>
      </c>
      <c r="I123" s="61">
        <f t="shared" si="9"/>
        <v>0</v>
      </c>
      <c r="J123" s="62">
        <v>0</v>
      </c>
      <c r="K123" s="63">
        <f t="shared" si="10"/>
        <v>0</v>
      </c>
      <c r="L123" s="62">
        <v>0</v>
      </c>
      <c r="M123" s="63">
        <f t="shared" si="11"/>
        <v>0</v>
      </c>
      <c r="N123" s="73">
        <v>20</v>
      </c>
      <c r="O123" s="81">
        <v>32</v>
      </c>
      <c r="P123" s="37" t="s">
        <v>115</v>
      </c>
    </row>
    <row r="124" spans="1:16" s="6" customFormat="1" ht="12.75" customHeight="1">
      <c r="A124" s="34" t="s">
        <v>429</v>
      </c>
      <c r="B124" s="34" t="s">
        <v>110</v>
      </c>
      <c r="C124" s="34" t="s">
        <v>349</v>
      </c>
      <c r="D124" s="35" t="s">
        <v>430</v>
      </c>
      <c r="E124" s="35" t="s">
        <v>431</v>
      </c>
      <c r="F124" s="34" t="s">
        <v>144</v>
      </c>
      <c r="G124" s="49">
        <v>2</v>
      </c>
      <c r="H124" s="50">
        <v>0</v>
      </c>
      <c r="I124" s="58">
        <f t="shared" si="9"/>
        <v>0</v>
      </c>
      <c r="J124" s="59">
        <v>0</v>
      </c>
      <c r="K124" s="60">
        <f t="shared" si="10"/>
        <v>0</v>
      </c>
      <c r="L124" s="59">
        <v>0</v>
      </c>
      <c r="M124" s="60">
        <f t="shared" si="11"/>
        <v>0</v>
      </c>
      <c r="N124" s="72">
        <v>20</v>
      </c>
      <c r="O124" s="80">
        <v>16</v>
      </c>
      <c r="P124" s="35" t="s">
        <v>115</v>
      </c>
    </row>
    <row r="125" spans="1:16" s="6" customFormat="1" ht="12.75" customHeight="1">
      <c r="A125" s="34" t="s">
        <v>317</v>
      </c>
      <c r="B125" s="34" t="s">
        <v>110</v>
      </c>
      <c r="C125" s="34" t="s">
        <v>349</v>
      </c>
      <c r="D125" s="35" t="s">
        <v>432</v>
      </c>
      <c r="E125" s="35" t="s">
        <v>433</v>
      </c>
      <c r="F125" s="34" t="s">
        <v>166</v>
      </c>
      <c r="G125" s="49">
        <v>28.5</v>
      </c>
      <c r="H125" s="50">
        <v>0</v>
      </c>
      <c r="I125" s="58">
        <f t="shared" si="9"/>
        <v>0</v>
      </c>
      <c r="J125" s="59">
        <v>0</v>
      </c>
      <c r="K125" s="60">
        <f t="shared" si="10"/>
        <v>0</v>
      </c>
      <c r="L125" s="59">
        <v>0</v>
      </c>
      <c r="M125" s="60">
        <f t="shared" si="11"/>
        <v>0</v>
      </c>
      <c r="N125" s="72">
        <v>20</v>
      </c>
      <c r="O125" s="80">
        <v>16</v>
      </c>
      <c r="P125" s="35" t="s">
        <v>115</v>
      </c>
    </row>
    <row r="126" spans="1:16" s="6" customFormat="1" ht="12.75" customHeight="1">
      <c r="A126" s="34" t="s">
        <v>434</v>
      </c>
      <c r="B126" s="34" t="s">
        <v>110</v>
      </c>
      <c r="C126" s="34" t="s">
        <v>349</v>
      </c>
      <c r="D126" s="35" t="s">
        <v>435</v>
      </c>
      <c r="E126" s="35" t="s">
        <v>436</v>
      </c>
      <c r="F126" s="34" t="s">
        <v>47</v>
      </c>
      <c r="G126" s="49">
        <v>1.90465</v>
      </c>
      <c r="H126" s="50">
        <v>0</v>
      </c>
      <c r="I126" s="58">
        <f t="shared" si="9"/>
        <v>0</v>
      </c>
      <c r="J126" s="59">
        <v>0</v>
      </c>
      <c r="K126" s="60">
        <f t="shared" si="10"/>
        <v>0</v>
      </c>
      <c r="L126" s="59">
        <v>0</v>
      </c>
      <c r="M126" s="60">
        <f t="shared" si="11"/>
        <v>0</v>
      </c>
      <c r="N126" s="72">
        <v>20</v>
      </c>
      <c r="O126" s="80">
        <v>16</v>
      </c>
      <c r="P126" s="35" t="s">
        <v>115</v>
      </c>
    </row>
    <row r="127" spans="1:16" s="20" customFormat="1" ht="12.75" customHeight="1">
      <c r="A127" s="31"/>
      <c r="B127" s="32" t="s">
        <v>64</v>
      </c>
      <c r="C127" s="31"/>
      <c r="D127" s="33" t="s">
        <v>437</v>
      </c>
      <c r="E127" s="33" t="s">
        <v>438</v>
      </c>
      <c r="F127" s="31"/>
      <c r="G127" s="48"/>
      <c r="H127" s="48"/>
      <c r="I127" s="56">
        <f>SUM(I128:I150)</f>
        <v>0</v>
      </c>
      <c r="J127" s="31"/>
      <c r="K127" s="57">
        <f>SUM(K128:K150)</f>
        <v>0</v>
      </c>
      <c r="L127" s="31"/>
      <c r="M127" s="57">
        <f>SUM(M128:M150)</f>
        <v>0</v>
      </c>
      <c r="N127" s="48"/>
      <c r="O127" s="31"/>
      <c r="P127" s="33" t="s">
        <v>108</v>
      </c>
    </row>
    <row r="128" spans="1:16" s="6" customFormat="1" ht="12.75" customHeight="1">
      <c r="A128" s="34" t="s">
        <v>439</v>
      </c>
      <c r="B128" s="34" t="s">
        <v>110</v>
      </c>
      <c r="C128" s="34" t="s">
        <v>349</v>
      </c>
      <c r="D128" s="35" t="s">
        <v>440</v>
      </c>
      <c r="E128" s="35" t="s">
        <v>441</v>
      </c>
      <c r="F128" s="34" t="s">
        <v>144</v>
      </c>
      <c r="G128" s="49">
        <v>3</v>
      </c>
      <c r="H128" s="50">
        <v>0</v>
      </c>
      <c r="I128" s="58">
        <f aca="true" t="shared" si="12" ref="I128:I150">ROUND(G128*H128,2)</f>
        <v>0</v>
      </c>
      <c r="J128" s="59">
        <v>0</v>
      </c>
      <c r="K128" s="60">
        <f aca="true" t="shared" si="13" ref="K128:K150">G128*J128</f>
        <v>0</v>
      </c>
      <c r="L128" s="59">
        <v>0</v>
      </c>
      <c r="M128" s="60">
        <f aca="true" t="shared" si="14" ref="M128:M150">G128*L128</f>
        <v>0</v>
      </c>
      <c r="N128" s="72">
        <v>20</v>
      </c>
      <c r="O128" s="80">
        <v>16</v>
      </c>
      <c r="P128" s="35" t="s">
        <v>115</v>
      </c>
    </row>
    <row r="129" spans="1:16" s="6" customFormat="1" ht="12.75" customHeight="1">
      <c r="A129" s="34" t="s">
        <v>442</v>
      </c>
      <c r="B129" s="34" t="s">
        <v>110</v>
      </c>
      <c r="C129" s="34" t="s">
        <v>349</v>
      </c>
      <c r="D129" s="35" t="s">
        <v>443</v>
      </c>
      <c r="E129" s="35" t="s">
        <v>444</v>
      </c>
      <c r="F129" s="34" t="s">
        <v>144</v>
      </c>
      <c r="G129" s="49">
        <v>2</v>
      </c>
      <c r="H129" s="50">
        <v>0</v>
      </c>
      <c r="I129" s="58">
        <f t="shared" si="12"/>
        <v>0</v>
      </c>
      <c r="J129" s="59">
        <v>0</v>
      </c>
      <c r="K129" s="60">
        <f t="shared" si="13"/>
        <v>0</v>
      </c>
      <c r="L129" s="59">
        <v>0</v>
      </c>
      <c r="M129" s="60">
        <f t="shared" si="14"/>
        <v>0</v>
      </c>
      <c r="N129" s="72">
        <v>20</v>
      </c>
      <c r="O129" s="80">
        <v>16</v>
      </c>
      <c r="P129" s="35" t="s">
        <v>115</v>
      </c>
    </row>
    <row r="130" spans="1:16" s="6" customFormat="1" ht="12.75" customHeight="1">
      <c r="A130" s="34" t="s">
        <v>445</v>
      </c>
      <c r="B130" s="34" t="s">
        <v>110</v>
      </c>
      <c r="C130" s="34" t="s">
        <v>349</v>
      </c>
      <c r="D130" s="35" t="s">
        <v>446</v>
      </c>
      <c r="E130" s="35" t="s">
        <v>447</v>
      </c>
      <c r="F130" s="34" t="s">
        <v>166</v>
      </c>
      <c r="G130" s="49">
        <v>19</v>
      </c>
      <c r="H130" s="50">
        <v>0</v>
      </c>
      <c r="I130" s="58">
        <f t="shared" si="12"/>
        <v>0</v>
      </c>
      <c r="J130" s="59">
        <v>0</v>
      </c>
      <c r="K130" s="60">
        <f t="shared" si="13"/>
        <v>0</v>
      </c>
      <c r="L130" s="59">
        <v>0</v>
      </c>
      <c r="M130" s="60">
        <f t="shared" si="14"/>
        <v>0</v>
      </c>
      <c r="N130" s="72">
        <v>20</v>
      </c>
      <c r="O130" s="80">
        <v>16</v>
      </c>
      <c r="P130" s="35" t="s">
        <v>115</v>
      </c>
    </row>
    <row r="131" spans="1:16" s="6" customFormat="1" ht="12.75" customHeight="1">
      <c r="A131" s="34" t="s">
        <v>448</v>
      </c>
      <c r="B131" s="34" t="s">
        <v>110</v>
      </c>
      <c r="C131" s="34" t="s">
        <v>349</v>
      </c>
      <c r="D131" s="35" t="s">
        <v>449</v>
      </c>
      <c r="E131" s="35" t="s">
        <v>450</v>
      </c>
      <c r="F131" s="34" t="s">
        <v>166</v>
      </c>
      <c r="G131" s="49">
        <v>21.5</v>
      </c>
      <c r="H131" s="50">
        <v>0</v>
      </c>
      <c r="I131" s="58">
        <f t="shared" si="12"/>
        <v>0</v>
      </c>
      <c r="J131" s="59">
        <v>0</v>
      </c>
      <c r="K131" s="60">
        <f t="shared" si="13"/>
        <v>0</v>
      </c>
      <c r="L131" s="59">
        <v>0</v>
      </c>
      <c r="M131" s="60">
        <f t="shared" si="14"/>
        <v>0</v>
      </c>
      <c r="N131" s="72">
        <v>20</v>
      </c>
      <c r="O131" s="80">
        <v>16</v>
      </c>
      <c r="P131" s="35" t="s">
        <v>115</v>
      </c>
    </row>
    <row r="132" spans="1:16" s="6" customFormat="1" ht="12.75" customHeight="1">
      <c r="A132" s="34" t="s">
        <v>451</v>
      </c>
      <c r="B132" s="34" t="s">
        <v>110</v>
      </c>
      <c r="C132" s="34" t="s">
        <v>349</v>
      </c>
      <c r="D132" s="35" t="s">
        <v>452</v>
      </c>
      <c r="E132" s="35" t="s">
        <v>453</v>
      </c>
      <c r="F132" s="34" t="s">
        <v>144</v>
      </c>
      <c r="G132" s="49">
        <v>1</v>
      </c>
      <c r="H132" s="50">
        <v>0</v>
      </c>
      <c r="I132" s="58">
        <f t="shared" si="12"/>
        <v>0</v>
      </c>
      <c r="J132" s="59">
        <v>0</v>
      </c>
      <c r="K132" s="60">
        <f t="shared" si="13"/>
        <v>0</v>
      </c>
      <c r="L132" s="59">
        <v>0</v>
      </c>
      <c r="M132" s="60">
        <f t="shared" si="14"/>
        <v>0</v>
      </c>
      <c r="N132" s="72">
        <v>20</v>
      </c>
      <c r="O132" s="80">
        <v>16</v>
      </c>
      <c r="P132" s="35" t="s">
        <v>115</v>
      </c>
    </row>
    <row r="133" spans="1:16" s="6" customFormat="1" ht="12.75" customHeight="1">
      <c r="A133" s="34" t="s">
        <v>454</v>
      </c>
      <c r="B133" s="34" t="s">
        <v>110</v>
      </c>
      <c r="C133" s="34" t="s">
        <v>349</v>
      </c>
      <c r="D133" s="35" t="s">
        <v>455</v>
      </c>
      <c r="E133" s="35" t="s">
        <v>456</v>
      </c>
      <c r="F133" s="34" t="s">
        <v>144</v>
      </c>
      <c r="G133" s="49">
        <v>2</v>
      </c>
      <c r="H133" s="50">
        <v>0</v>
      </c>
      <c r="I133" s="58">
        <f t="shared" si="12"/>
        <v>0</v>
      </c>
      <c r="J133" s="59">
        <v>0</v>
      </c>
      <c r="K133" s="60">
        <f t="shared" si="13"/>
        <v>0</v>
      </c>
      <c r="L133" s="59">
        <v>0</v>
      </c>
      <c r="M133" s="60">
        <f t="shared" si="14"/>
        <v>0</v>
      </c>
      <c r="N133" s="72">
        <v>20</v>
      </c>
      <c r="O133" s="80">
        <v>16</v>
      </c>
      <c r="P133" s="35" t="s">
        <v>115</v>
      </c>
    </row>
    <row r="134" spans="1:16" s="6" customFormat="1" ht="12.75" customHeight="1">
      <c r="A134" s="34" t="s">
        <v>457</v>
      </c>
      <c r="B134" s="34" t="s">
        <v>110</v>
      </c>
      <c r="C134" s="34" t="s">
        <v>349</v>
      </c>
      <c r="D134" s="35" t="s">
        <v>458</v>
      </c>
      <c r="E134" s="35" t="s">
        <v>459</v>
      </c>
      <c r="F134" s="34" t="s">
        <v>460</v>
      </c>
      <c r="G134" s="49">
        <v>2</v>
      </c>
      <c r="H134" s="50">
        <v>0</v>
      </c>
      <c r="I134" s="58">
        <f t="shared" si="12"/>
        <v>0</v>
      </c>
      <c r="J134" s="59">
        <v>0</v>
      </c>
      <c r="K134" s="60">
        <f t="shared" si="13"/>
        <v>0</v>
      </c>
      <c r="L134" s="59">
        <v>0</v>
      </c>
      <c r="M134" s="60">
        <f t="shared" si="14"/>
        <v>0</v>
      </c>
      <c r="N134" s="72">
        <v>20</v>
      </c>
      <c r="O134" s="80">
        <v>16</v>
      </c>
      <c r="P134" s="35" t="s">
        <v>115</v>
      </c>
    </row>
    <row r="135" spans="1:16" s="6" customFormat="1" ht="12.75" customHeight="1">
      <c r="A135" s="34" t="s">
        <v>461</v>
      </c>
      <c r="B135" s="34" t="s">
        <v>110</v>
      </c>
      <c r="C135" s="34" t="s">
        <v>349</v>
      </c>
      <c r="D135" s="35" t="s">
        <v>462</v>
      </c>
      <c r="E135" s="35" t="s">
        <v>463</v>
      </c>
      <c r="F135" s="34" t="s">
        <v>166</v>
      </c>
      <c r="G135" s="49">
        <v>9.7</v>
      </c>
      <c r="H135" s="50">
        <v>0</v>
      </c>
      <c r="I135" s="58">
        <f t="shared" si="12"/>
        <v>0</v>
      </c>
      <c r="J135" s="59">
        <v>0</v>
      </c>
      <c r="K135" s="60">
        <f t="shared" si="13"/>
        <v>0</v>
      </c>
      <c r="L135" s="59">
        <v>0</v>
      </c>
      <c r="M135" s="60">
        <f t="shared" si="14"/>
        <v>0</v>
      </c>
      <c r="N135" s="72">
        <v>20</v>
      </c>
      <c r="O135" s="80">
        <v>16</v>
      </c>
      <c r="P135" s="35" t="s">
        <v>115</v>
      </c>
    </row>
    <row r="136" spans="1:16" s="6" customFormat="1" ht="12.75" customHeight="1">
      <c r="A136" s="34" t="s">
        <v>464</v>
      </c>
      <c r="B136" s="34" t="s">
        <v>110</v>
      </c>
      <c r="C136" s="34" t="s">
        <v>349</v>
      </c>
      <c r="D136" s="35" t="s">
        <v>465</v>
      </c>
      <c r="E136" s="35" t="s">
        <v>466</v>
      </c>
      <c r="F136" s="34" t="s">
        <v>166</v>
      </c>
      <c r="G136" s="49">
        <v>14</v>
      </c>
      <c r="H136" s="50">
        <v>0</v>
      </c>
      <c r="I136" s="58">
        <f t="shared" si="12"/>
        <v>0</v>
      </c>
      <c r="J136" s="59">
        <v>0</v>
      </c>
      <c r="K136" s="60">
        <f t="shared" si="13"/>
        <v>0</v>
      </c>
      <c r="L136" s="59">
        <v>0</v>
      </c>
      <c r="M136" s="60">
        <f t="shared" si="14"/>
        <v>0</v>
      </c>
      <c r="N136" s="72">
        <v>20</v>
      </c>
      <c r="O136" s="80">
        <v>16</v>
      </c>
      <c r="P136" s="35" t="s">
        <v>115</v>
      </c>
    </row>
    <row r="137" spans="1:16" s="6" customFormat="1" ht="12.75" customHeight="1">
      <c r="A137" s="34" t="s">
        <v>467</v>
      </c>
      <c r="B137" s="34" t="s">
        <v>110</v>
      </c>
      <c r="C137" s="34" t="s">
        <v>349</v>
      </c>
      <c r="D137" s="35" t="s">
        <v>468</v>
      </c>
      <c r="E137" s="35" t="s">
        <v>469</v>
      </c>
      <c r="F137" s="34" t="s">
        <v>166</v>
      </c>
      <c r="G137" s="49">
        <v>5.3</v>
      </c>
      <c r="H137" s="50">
        <v>0</v>
      </c>
      <c r="I137" s="58">
        <f t="shared" si="12"/>
        <v>0</v>
      </c>
      <c r="J137" s="59">
        <v>0</v>
      </c>
      <c r="K137" s="60">
        <f t="shared" si="13"/>
        <v>0</v>
      </c>
      <c r="L137" s="59">
        <v>0</v>
      </c>
      <c r="M137" s="60">
        <f t="shared" si="14"/>
        <v>0</v>
      </c>
      <c r="N137" s="72">
        <v>20</v>
      </c>
      <c r="O137" s="80">
        <v>16</v>
      </c>
      <c r="P137" s="35" t="s">
        <v>115</v>
      </c>
    </row>
    <row r="138" spans="1:16" s="6" customFormat="1" ht="12.75" customHeight="1">
      <c r="A138" s="34" t="s">
        <v>470</v>
      </c>
      <c r="B138" s="34" t="s">
        <v>110</v>
      </c>
      <c r="C138" s="34" t="s">
        <v>349</v>
      </c>
      <c r="D138" s="35" t="s">
        <v>471</v>
      </c>
      <c r="E138" s="35" t="s">
        <v>472</v>
      </c>
      <c r="F138" s="34" t="s">
        <v>166</v>
      </c>
      <c r="G138" s="49">
        <v>11.5</v>
      </c>
      <c r="H138" s="50">
        <v>0</v>
      </c>
      <c r="I138" s="58">
        <f t="shared" si="12"/>
        <v>0</v>
      </c>
      <c r="J138" s="59">
        <v>0</v>
      </c>
      <c r="K138" s="60">
        <f t="shared" si="13"/>
        <v>0</v>
      </c>
      <c r="L138" s="59">
        <v>0</v>
      </c>
      <c r="M138" s="60">
        <f t="shared" si="14"/>
        <v>0</v>
      </c>
      <c r="N138" s="72">
        <v>20</v>
      </c>
      <c r="O138" s="80">
        <v>16</v>
      </c>
      <c r="P138" s="35" t="s">
        <v>115</v>
      </c>
    </row>
    <row r="139" spans="1:16" s="6" customFormat="1" ht="12.75" customHeight="1">
      <c r="A139" s="34" t="s">
        <v>473</v>
      </c>
      <c r="B139" s="34" t="s">
        <v>110</v>
      </c>
      <c r="C139" s="34" t="s">
        <v>349</v>
      </c>
      <c r="D139" s="35" t="s">
        <v>474</v>
      </c>
      <c r="E139" s="35" t="s">
        <v>475</v>
      </c>
      <c r="F139" s="34" t="s">
        <v>144</v>
      </c>
      <c r="G139" s="49">
        <v>1</v>
      </c>
      <c r="H139" s="50">
        <v>0</v>
      </c>
      <c r="I139" s="58">
        <f t="shared" si="12"/>
        <v>0</v>
      </c>
      <c r="J139" s="59">
        <v>0</v>
      </c>
      <c r="K139" s="60">
        <f t="shared" si="13"/>
        <v>0</v>
      </c>
      <c r="L139" s="59">
        <v>0</v>
      </c>
      <c r="M139" s="60">
        <f t="shared" si="14"/>
        <v>0</v>
      </c>
      <c r="N139" s="72">
        <v>20</v>
      </c>
      <c r="O139" s="80">
        <v>16</v>
      </c>
      <c r="P139" s="35" t="s">
        <v>115</v>
      </c>
    </row>
    <row r="140" spans="1:16" s="6" customFormat="1" ht="12.75" customHeight="1">
      <c r="A140" s="34" t="s">
        <v>476</v>
      </c>
      <c r="B140" s="34" t="s">
        <v>110</v>
      </c>
      <c r="C140" s="34" t="s">
        <v>349</v>
      </c>
      <c r="D140" s="35" t="s">
        <v>477</v>
      </c>
      <c r="E140" s="35" t="s">
        <v>478</v>
      </c>
      <c r="F140" s="34" t="s">
        <v>144</v>
      </c>
      <c r="G140" s="49">
        <v>4</v>
      </c>
      <c r="H140" s="50">
        <v>0</v>
      </c>
      <c r="I140" s="58">
        <f t="shared" si="12"/>
        <v>0</v>
      </c>
      <c r="J140" s="59">
        <v>0</v>
      </c>
      <c r="K140" s="60">
        <f t="shared" si="13"/>
        <v>0</v>
      </c>
      <c r="L140" s="59">
        <v>0</v>
      </c>
      <c r="M140" s="60">
        <f t="shared" si="14"/>
        <v>0</v>
      </c>
      <c r="N140" s="72">
        <v>20</v>
      </c>
      <c r="O140" s="80">
        <v>16</v>
      </c>
      <c r="P140" s="35" t="s">
        <v>115</v>
      </c>
    </row>
    <row r="141" spans="1:16" s="6" customFormat="1" ht="12.75" customHeight="1">
      <c r="A141" s="34" t="s">
        <v>479</v>
      </c>
      <c r="B141" s="34" t="s">
        <v>110</v>
      </c>
      <c r="C141" s="34" t="s">
        <v>349</v>
      </c>
      <c r="D141" s="35" t="s">
        <v>480</v>
      </c>
      <c r="E141" s="35" t="s">
        <v>481</v>
      </c>
      <c r="F141" s="34" t="s">
        <v>144</v>
      </c>
      <c r="G141" s="49">
        <v>1</v>
      </c>
      <c r="H141" s="50">
        <v>0</v>
      </c>
      <c r="I141" s="58">
        <f t="shared" si="12"/>
        <v>0</v>
      </c>
      <c r="J141" s="59">
        <v>0</v>
      </c>
      <c r="K141" s="60">
        <f t="shared" si="13"/>
        <v>0</v>
      </c>
      <c r="L141" s="59">
        <v>0</v>
      </c>
      <c r="M141" s="60">
        <f t="shared" si="14"/>
        <v>0</v>
      </c>
      <c r="N141" s="72">
        <v>20</v>
      </c>
      <c r="O141" s="80">
        <v>16</v>
      </c>
      <c r="P141" s="35" t="s">
        <v>115</v>
      </c>
    </row>
    <row r="142" spans="1:16" s="6" customFormat="1" ht="12.75" customHeight="1">
      <c r="A142" s="34" t="s">
        <v>482</v>
      </c>
      <c r="B142" s="34" t="s">
        <v>110</v>
      </c>
      <c r="C142" s="34" t="s">
        <v>349</v>
      </c>
      <c r="D142" s="35" t="s">
        <v>483</v>
      </c>
      <c r="E142" s="35" t="s">
        <v>484</v>
      </c>
      <c r="F142" s="34" t="s">
        <v>144</v>
      </c>
      <c r="G142" s="49">
        <v>2</v>
      </c>
      <c r="H142" s="50">
        <v>0</v>
      </c>
      <c r="I142" s="58">
        <f t="shared" si="12"/>
        <v>0</v>
      </c>
      <c r="J142" s="59">
        <v>0</v>
      </c>
      <c r="K142" s="60">
        <f t="shared" si="13"/>
        <v>0</v>
      </c>
      <c r="L142" s="59">
        <v>0</v>
      </c>
      <c r="M142" s="60">
        <f t="shared" si="14"/>
        <v>0</v>
      </c>
      <c r="N142" s="72">
        <v>20</v>
      </c>
      <c r="O142" s="80">
        <v>16</v>
      </c>
      <c r="P142" s="35" t="s">
        <v>115</v>
      </c>
    </row>
    <row r="143" spans="1:16" s="6" customFormat="1" ht="12.75" customHeight="1">
      <c r="A143" s="34" t="s">
        <v>485</v>
      </c>
      <c r="B143" s="34" t="s">
        <v>110</v>
      </c>
      <c r="C143" s="34" t="s">
        <v>349</v>
      </c>
      <c r="D143" s="35" t="s">
        <v>486</v>
      </c>
      <c r="E143" s="35" t="s">
        <v>487</v>
      </c>
      <c r="F143" s="34" t="s">
        <v>144</v>
      </c>
      <c r="G143" s="49">
        <v>4</v>
      </c>
      <c r="H143" s="50">
        <v>0</v>
      </c>
      <c r="I143" s="58">
        <f t="shared" si="12"/>
        <v>0</v>
      </c>
      <c r="J143" s="59">
        <v>0</v>
      </c>
      <c r="K143" s="60">
        <f t="shared" si="13"/>
        <v>0</v>
      </c>
      <c r="L143" s="59">
        <v>0</v>
      </c>
      <c r="M143" s="60">
        <f t="shared" si="14"/>
        <v>0</v>
      </c>
      <c r="N143" s="72">
        <v>20</v>
      </c>
      <c r="O143" s="80">
        <v>16</v>
      </c>
      <c r="P143" s="35" t="s">
        <v>115</v>
      </c>
    </row>
    <row r="144" spans="1:16" s="6" customFormat="1" ht="12.75" customHeight="1">
      <c r="A144" s="36" t="s">
        <v>488</v>
      </c>
      <c r="B144" s="36" t="s">
        <v>153</v>
      </c>
      <c r="C144" s="36" t="s">
        <v>154</v>
      </c>
      <c r="D144" s="37" t="s">
        <v>489</v>
      </c>
      <c r="E144" s="37" t="s">
        <v>490</v>
      </c>
      <c r="F144" s="36" t="s">
        <v>144</v>
      </c>
      <c r="G144" s="51">
        <v>4</v>
      </c>
      <c r="H144" s="52">
        <v>0</v>
      </c>
      <c r="I144" s="61">
        <f t="shared" si="12"/>
        <v>0</v>
      </c>
      <c r="J144" s="62">
        <v>0</v>
      </c>
      <c r="K144" s="63">
        <f t="shared" si="13"/>
        <v>0</v>
      </c>
      <c r="L144" s="62">
        <v>0</v>
      </c>
      <c r="M144" s="63">
        <f t="shared" si="14"/>
        <v>0</v>
      </c>
      <c r="N144" s="73">
        <v>20</v>
      </c>
      <c r="O144" s="81">
        <v>32</v>
      </c>
      <c r="P144" s="37" t="s">
        <v>115</v>
      </c>
    </row>
    <row r="145" spans="1:16" s="6" customFormat="1" ht="12.75" customHeight="1">
      <c r="A145" s="34" t="s">
        <v>491</v>
      </c>
      <c r="B145" s="34" t="s">
        <v>110</v>
      </c>
      <c r="C145" s="34" t="s">
        <v>349</v>
      </c>
      <c r="D145" s="35" t="s">
        <v>492</v>
      </c>
      <c r="E145" s="35" t="s">
        <v>493</v>
      </c>
      <c r="F145" s="34" t="s">
        <v>144</v>
      </c>
      <c r="G145" s="49">
        <v>15</v>
      </c>
      <c r="H145" s="50">
        <v>0</v>
      </c>
      <c r="I145" s="58">
        <f t="shared" si="12"/>
        <v>0</v>
      </c>
      <c r="J145" s="59">
        <v>0</v>
      </c>
      <c r="K145" s="60">
        <f t="shared" si="13"/>
        <v>0</v>
      </c>
      <c r="L145" s="59">
        <v>0</v>
      </c>
      <c r="M145" s="60">
        <f t="shared" si="14"/>
        <v>0</v>
      </c>
      <c r="N145" s="72">
        <v>20</v>
      </c>
      <c r="O145" s="80">
        <v>16</v>
      </c>
      <c r="P145" s="35" t="s">
        <v>115</v>
      </c>
    </row>
    <row r="146" spans="1:16" s="6" customFormat="1" ht="12.75" customHeight="1">
      <c r="A146" s="36" t="s">
        <v>494</v>
      </c>
      <c r="B146" s="36" t="s">
        <v>153</v>
      </c>
      <c r="C146" s="36" t="s">
        <v>154</v>
      </c>
      <c r="D146" s="37" t="s">
        <v>495</v>
      </c>
      <c r="E146" s="37" t="s">
        <v>496</v>
      </c>
      <c r="F146" s="36" t="s">
        <v>144</v>
      </c>
      <c r="G146" s="51">
        <v>1</v>
      </c>
      <c r="H146" s="52">
        <v>0</v>
      </c>
      <c r="I146" s="61">
        <f t="shared" si="12"/>
        <v>0</v>
      </c>
      <c r="J146" s="62">
        <v>0</v>
      </c>
      <c r="K146" s="63">
        <f t="shared" si="13"/>
        <v>0</v>
      </c>
      <c r="L146" s="62">
        <v>0</v>
      </c>
      <c r="M146" s="63">
        <f t="shared" si="14"/>
        <v>0</v>
      </c>
      <c r="N146" s="73">
        <v>20</v>
      </c>
      <c r="O146" s="81">
        <v>32</v>
      </c>
      <c r="P146" s="37" t="s">
        <v>115</v>
      </c>
    </row>
    <row r="147" spans="1:16" s="6" customFormat="1" ht="12.75" customHeight="1">
      <c r="A147" s="36" t="s">
        <v>497</v>
      </c>
      <c r="B147" s="36" t="s">
        <v>153</v>
      </c>
      <c r="C147" s="36" t="s">
        <v>154</v>
      </c>
      <c r="D147" s="37" t="s">
        <v>498</v>
      </c>
      <c r="E147" s="37" t="s">
        <v>499</v>
      </c>
      <c r="F147" s="36" t="s">
        <v>144</v>
      </c>
      <c r="G147" s="51">
        <v>1</v>
      </c>
      <c r="H147" s="52">
        <v>0</v>
      </c>
      <c r="I147" s="61">
        <f t="shared" si="12"/>
        <v>0</v>
      </c>
      <c r="J147" s="62">
        <v>0</v>
      </c>
      <c r="K147" s="63">
        <f t="shared" si="13"/>
        <v>0</v>
      </c>
      <c r="L147" s="62">
        <v>0</v>
      </c>
      <c r="M147" s="63">
        <f t="shared" si="14"/>
        <v>0</v>
      </c>
      <c r="N147" s="73">
        <v>20</v>
      </c>
      <c r="O147" s="81">
        <v>32</v>
      </c>
      <c r="P147" s="37" t="s">
        <v>115</v>
      </c>
    </row>
    <row r="148" spans="1:16" s="6" customFormat="1" ht="12.75" customHeight="1">
      <c r="A148" s="36" t="s">
        <v>500</v>
      </c>
      <c r="B148" s="36" t="s">
        <v>153</v>
      </c>
      <c r="C148" s="36" t="s">
        <v>154</v>
      </c>
      <c r="D148" s="37" t="s">
        <v>501</v>
      </c>
      <c r="E148" s="37" t="s">
        <v>502</v>
      </c>
      <c r="F148" s="36" t="s">
        <v>144</v>
      </c>
      <c r="G148" s="51">
        <v>14</v>
      </c>
      <c r="H148" s="52">
        <v>0</v>
      </c>
      <c r="I148" s="61">
        <f t="shared" si="12"/>
        <v>0</v>
      </c>
      <c r="J148" s="62">
        <v>0</v>
      </c>
      <c r="K148" s="63">
        <f t="shared" si="13"/>
        <v>0</v>
      </c>
      <c r="L148" s="62">
        <v>0</v>
      </c>
      <c r="M148" s="63">
        <f t="shared" si="14"/>
        <v>0</v>
      </c>
      <c r="N148" s="73">
        <v>20</v>
      </c>
      <c r="O148" s="81">
        <v>32</v>
      </c>
      <c r="P148" s="37" t="s">
        <v>115</v>
      </c>
    </row>
    <row r="149" spans="1:16" s="6" customFormat="1" ht="12.75" customHeight="1">
      <c r="A149" s="34" t="s">
        <v>503</v>
      </c>
      <c r="B149" s="34" t="s">
        <v>110</v>
      </c>
      <c r="C149" s="34" t="s">
        <v>349</v>
      </c>
      <c r="D149" s="35" t="s">
        <v>504</v>
      </c>
      <c r="E149" s="35" t="s">
        <v>505</v>
      </c>
      <c r="F149" s="34" t="s">
        <v>166</v>
      </c>
      <c r="G149" s="49">
        <v>31</v>
      </c>
      <c r="H149" s="50">
        <v>0</v>
      </c>
      <c r="I149" s="58">
        <f t="shared" si="12"/>
        <v>0</v>
      </c>
      <c r="J149" s="59">
        <v>0</v>
      </c>
      <c r="K149" s="60">
        <f t="shared" si="13"/>
        <v>0</v>
      </c>
      <c r="L149" s="59">
        <v>0</v>
      </c>
      <c r="M149" s="60">
        <f t="shared" si="14"/>
        <v>0</v>
      </c>
      <c r="N149" s="72">
        <v>20</v>
      </c>
      <c r="O149" s="80">
        <v>16</v>
      </c>
      <c r="P149" s="35" t="s">
        <v>115</v>
      </c>
    </row>
    <row r="150" spans="1:16" s="6" customFormat="1" ht="12.75" customHeight="1">
      <c r="A150" s="34" t="s">
        <v>506</v>
      </c>
      <c r="B150" s="34" t="s">
        <v>110</v>
      </c>
      <c r="C150" s="34" t="s">
        <v>349</v>
      </c>
      <c r="D150" s="35" t="s">
        <v>507</v>
      </c>
      <c r="E150" s="35" t="s">
        <v>508</v>
      </c>
      <c r="F150" s="34" t="s">
        <v>47</v>
      </c>
      <c r="G150" s="49">
        <v>1.073662</v>
      </c>
      <c r="H150" s="50">
        <v>0</v>
      </c>
      <c r="I150" s="58">
        <f t="shared" si="12"/>
        <v>0</v>
      </c>
      <c r="J150" s="59">
        <v>0</v>
      </c>
      <c r="K150" s="60">
        <f t="shared" si="13"/>
        <v>0</v>
      </c>
      <c r="L150" s="59">
        <v>0</v>
      </c>
      <c r="M150" s="60">
        <f t="shared" si="14"/>
        <v>0</v>
      </c>
      <c r="N150" s="72">
        <v>20</v>
      </c>
      <c r="O150" s="80">
        <v>16</v>
      </c>
      <c r="P150" s="35" t="s">
        <v>115</v>
      </c>
    </row>
    <row r="151" spans="1:16" s="20" customFormat="1" ht="12.75" customHeight="1">
      <c r="A151" s="31"/>
      <c r="B151" s="32" t="s">
        <v>64</v>
      </c>
      <c r="C151" s="31"/>
      <c r="D151" s="33" t="s">
        <v>509</v>
      </c>
      <c r="E151" s="33" t="s">
        <v>510</v>
      </c>
      <c r="F151" s="31"/>
      <c r="G151" s="48"/>
      <c r="H151" s="48"/>
      <c r="I151" s="56">
        <f>SUM(I152:I186)</f>
        <v>0</v>
      </c>
      <c r="J151" s="31"/>
      <c r="K151" s="57">
        <f>SUM(K152:K186)</f>
        <v>0</v>
      </c>
      <c r="L151" s="31"/>
      <c r="M151" s="57">
        <f>SUM(M152:M186)</f>
        <v>0</v>
      </c>
      <c r="N151" s="48"/>
      <c r="O151" s="31"/>
      <c r="P151" s="33" t="s">
        <v>108</v>
      </c>
    </row>
    <row r="152" spans="1:16" s="6" customFormat="1" ht="12.75" customHeight="1">
      <c r="A152" s="34" t="s">
        <v>511</v>
      </c>
      <c r="B152" s="34" t="s">
        <v>110</v>
      </c>
      <c r="C152" s="34" t="s">
        <v>349</v>
      </c>
      <c r="D152" s="35" t="s">
        <v>512</v>
      </c>
      <c r="E152" s="35" t="s">
        <v>513</v>
      </c>
      <c r="F152" s="34" t="s">
        <v>460</v>
      </c>
      <c r="G152" s="49">
        <v>2</v>
      </c>
      <c r="H152" s="50">
        <v>0</v>
      </c>
      <c r="I152" s="58">
        <f aca="true" t="shared" si="15" ref="I152:I186">ROUND(G152*H152,2)</f>
        <v>0</v>
      </c>
      <c r="J152" s="59">
        <v>0</v>
      </c>
      <c r="K152" s="60">
        <f aca="true" t="shared" si="16" ref="K152:K186">G152*J152</f>
        <v>0</v>
      </c>
      <c r="L152" s="59">
        <v>0</v>
      </c>
      <c r="M152" s="60">
        <f aca="true" t="shared" si="17" ref="M152:M186">G152*L152</f>
        <v>0</v>
      </c>
      <c r="N152" s="72">
        <v>20</v>
      </c>
      <c r="O152" s="80">
        <v>16</v>
      </c>
      <c r="P152" s="35" t="s">
        <v>115</v>
      </c>
    </row>
    <row r="153" spans="1:16" s="6" customFormat="1" ht="12.75" customHeight="1">
      <c r="A153" s="34" t="s">
        <v>514</v>
      </c>
      <c r="B153" s="34" t="s">
        <v>110</v>
      </c>
      <c r="C153" s="34" t="s">
        <v>349</v>
      </c>
      <c r="D153" s="35" t="s">
        <v>515</v>
      </c>
      <c r="E153" s="35" t="s">
        <v>516</v>
      </c>
      <c r="F153" s="34" t="s">
        <v>144</v>
      </c>
      <c r="G153" s="49">
        <v>2</v>
      </c>
      <c r="H153" s="50">
        <v>0</v>
      </c>
      <c r="I153" s="58">
        <f t="shared" si="15"/>
        <v>0</v>
      </c>
      <c r="J153" s="59">
        <v>0</v>
      </c>
      <c r="K153" s="60">
        <f t="shared" si="16"/>
        <v>0</v>
      </c>
      <c r="L153" s="59">
        <v>0</v>
      </c>
      <c r="M153" s="60">
        <f t="shared" si="17"/>
        <v>0</v>
      </c>
      <c r="N153" s="72">
        <v>20</v>
      </c>
      <c r="O153" s="80">
        <v>16</v>
      </c>
      <c r="P153" s="35" t="s">
        <v>115</v>
      </c>
    </row>
    <row r="154" spans="1:16" s="6" customFormat="1" ht="12.75" customHeight="1">
      <c r="A154" s="34" t="s">
        <v>517</v>
      </c>
      <c r="B154" s="34" t="s">
        <v>110</v>
      </c>
      <c r="C154" s="34" t="s">
        <v>349</v>
      </c>
      <c r="D154" s="35" t="s">
        <v>518</v>
      </c>
      <c r="E154" s="35" t="s">
        <v>519</v>
      </c>
      <c r="F154" s="34" t="s">
        <v>460</v>
      </c>
      <c r="G154" s="49">
        <v>2</v>
      </c>
      <c r="H154" s="50">
        <v>0</v>
      </c>
      <c r="I154" s="58">
        <f t="shared" si="15"/>
        <v>0</v>
      </c>
      <c r="J154" s="59">
        <v>0</v>
      </c>
      <c r="K154" s="60">
        <f t="shared" si="16"/>
        <v>0</v>
      </c>
      <c r="L154" s="59">
        <v>0</v>
      </c>
      <c r="M154" s="60">
        <f t="shared" si="17"/>
        <v>0</v>
      </c>
      <c r="N154" s="72">
        <v>20</v>
      </c>
      <c r="O154" s="80">
        <v>16</v>
      </c>
      <c r="P154" s="35" t="s">
        <v>115</v>
      </c>
    </row>
    <row r="155" spans="1:16" s="6" customFormat="1" ht="12.75" customHeight="1">
      <c r="A155" s="34" t="s">
        <v>520</v>
      </c>
      <c r="B155" s="34" t="s">
        <v>110</v>
      </c>
      <c r="C155" s="34" t="s">
        <v>349</v>
      </c>
      <c r="D155" s="35" t="s">
        <v>521</v>
      </c>
      <c r="E155" s="35" t="s">
        <v>522</v>
      </c>
      <c r="F155" s="34" t="s">
        <v>460</v>
      </c>
      <c r="G155" s="49">
        <v>1</v>
      </c>
      <c r="H155" s="50">
        <v>0</v>
      </c>
      <c r="I155" s="58">
        <f t="shared" si="15"/>
        <v>0</v>
      </c>
      <c r="J155" s="59">
        <v>0</v>
      </c>
      <c r="K155" s="60">
        <f t="shared" si="16"/>
        <v>0</v>
      </c>
      <c r="L155" s="59">
        <v>0</v>
      </c>
      <c r="M155" s="60">
        <f t="shared" si="17"/>
        <v>0</v>
      </c>
      <c r="N155" s="72">
        <v>20</v>
      </c>
      <c r="O155" s="80">
        <v>16</v>
      </c>
      <c r="P155" s="35" t="s">
        <v>115</v>
      </c>
    </row>
    <row r="156" spans="1:16" s="6" customFormat="1" ht="12.75" customHeight="1">
      <c r="A156" s="34" t="s">
        <v>523</v>
      </c>
      <c r="B156" s="34" t="s">
        <v>110</v>
      </c>
      <c r="C156" s="34" t="s">
        <v>349</v>
      </c>
      <c r="D156" s="35" t="s">
        <v>524</v>
      </c>
      <c r="E156" s="35" t="s">
        <v>525</v>
      </c>
      <c r="F156" s="34" t="s">
        <v>460</v>
      </c>
      <c r="G156" s="49">
        <v>3</v>
      </c>
      <c r="H156" s="50">
        <v>0</v>
      </c>
      <c r="I156" s="58">
        <f t="shared" si="15"/>
        <v>0</v>
      </c>
      <c r="J156" s="59">
        <v>0</v>
      </c>
      <c r="K156" s="60">
        <f t="shared" si="16"/>
        <v>0</v>
      </c>
      <c r="L156" s="59">
        <v>0</v>
      </c>
      <c r="M156" s="60">
        <f t="shared" si="17"/>
        <v>0</v>
      </c>
      <c r="N156" s="72">
        <v>20</v>
      </c>
      <c r="O156" s="80">
        <v>16</v>
      </c>
      <c r="P156" s="35" t="s">
        <v>115</v>
      </c>
    </row>
    <row r="157" spans="1:16" s="6" customFormat="1" ht="12.75" customHeight="1">
      <c r="A157" s="34" t="s">
        <v>526</v>
      </c>
      <c r="B157" s="34" t="s">
        <v>110</v>
      </c>
      <c r="C157" s="34" t="s">
        <v>349</v>
      </c>
      <c r="D157" s="35" t="s">
        <v>527</v>
      </c>
      <c r="E157" s="35" t="s">
        <v>528</v>
      </c>
      <c r="F157" s="34" t="s">
        <v>460</v>
      </c>
      <c r="G157" s="49">
        <v>1</v>
      </c>
      <c r="H157" s="50">
        <v>0</v>
      </c>
      <c r="I157" s="58">
        <f t="shared" si="15"/>
        <v>0</v>
      </c>
      <c r="J157" s="59">
        <v>0</v>
      </c>
      <c r="K157" s="60">
        <f t="shared" si="16"/>
        <v>0</v>
      </c>
      <c r="L157" s="59">
        <v>0</v>
      </c>
      <c r="M157" s="60">
        <f t="shared" si="17"/>
        <v>0</v>
      </c>
      <c r="N157" s="72">
        <v>20</v>
      </c>
      <c r="O157" s="80">
        <v>16</v>
      </c>
      <c r="P157" s="35" t="s">
        <v>115</v>
      </c>
    </row>
    <row r="158" spans="1:16" s="6" customFormat="1" ht="12.75" customHeight="1">
      <c r="A158" s="34" t="s">
        <v>529</v>
      </c>
      <c r="B158" s="34" t="s">
        <v>110</v>
      </c>
      <c r="C158" s="34" t="s">
        <v>349</v>
      </c>
      <c r="D158" s="35" t="s">
        <v>530</v>
      </c>
      <c r="E158" s="35" t="s">
        <v>531</v>
      </c>
      <c r="F158" s="34" t="s">
        <v>460</v>
      </c>
      <c r="G158" s="49">
        <v>1</v>
      </c>
      <c r="H158" s="50">
        <v>0</v>
      </c>
      <c r="I158" s="58">
        <f t="shared" si="15"/>
        <v>0</v>
      </c>
      <c r="J158" s="59">
        <v>0</v>
      </c>
      <c r="K158" s="60">
        <f t="shared" si="16"/>
        <v>0</v>
      </c>
      <c r="L158" s="59">
        <v>0</v>
      </c>
      <c r="M158" s="60">
        <f t="shared" si="17"/>
        <v>0</v>
      </c>
      <c r="N158" s="72">
        <v>20</v>
      </c>
      <c r="O158" s="80">
        <v>16</v>
      </c>
      <c r="P158" s="35" t="s">
        <v>115</v>
      </c>
    </row>
    <row r="159" spans="1:16" s="6" customFormat="1" ht="12.75" customHeight="1">
      <c r="A159" s="34" t="s">
        <v>532</v>
      </c>
      <c r="B159" s="34" t="s">
        <v>110</v>
      </c>
      <c r="C159" s="34" t="s">
        <v>349</v>
      </c>
      <c r="D159" s="35" t="s">
        <v>533</v>
      </c>
      <c r="E159" s="35" t="s">
        <v>534</v>
      </c>
      <c r="F159" s="34" t="s">
        <v>460</v>
      </c>
      <c r="G159" s="49">
        <v>2</v>
      </c>
      <c r="H159" s="50">
        <v>0</v>
      </c>
      <c r="I159" s="58">
        <f t="shared" si="15"/>
        <v>0</v>
      </c>
      <c r="J159" s="59">
        <v>0</v>
      </c>
      <c r="K159" s="60">
        <f t="shared" si="16"/>
        <v>0</v>
      </c>
      <c r="L159" s="59">
        <v>0</v>
      </c>
      <c r="M159" s="60">
        <f t="shared" si="17"/>
        <v>0</v>
      </c>
      <c r="N159" s="72">
        <v>20</v>
      </c>
      <c r="O159" s="80">
        <v>16</v>
      </c>
      <c r="P159" s="35" t="s">
        <v>115</v>
      </c>
    </row>
    <row r="160" spans="1:16" s="6" customFormat="1" ht="12.75" customHeight="1">
      <c r="A160" s="34" t="s">
        <v>535</v>
      </c>
      <c r="B160" s="34" t="s">
        <v>110</v>
      </c>
      <c r="C160" s="34" t="s">
        <v>349</v>
      </c>
      <c r="D160" s="35" t="s">
        <v>536</v>
      </c>
      <c r="E160" s="35" t="s">
        <v>537</v>
      </c>
      <c r="F160" s="34" t="s">
        <v>460</v>
      </c>
      <c r="G160" s="49">
        <v>1</v>
      </c>
      <c r="H160" s="50">
        <v>0</v>
      </c>
      <c r="I160" s="58">
        <f t="shared" si="15"/>
        <v>0</v>
      </c>
      <c r="J160" s="59">
        <v>0</v>
      </c>
      <c r="K160" s="60">
        <f t="shared" si="16"/>
        <v>0</v>
      </c>
      <c r="L160" s="59">
        <v>0</v>
      </c>
      <c r="M160" s="60">
        <f t="shared" si="17"/>
        <v>0</v>
      </c>
      <c r="N160" s="72">
        <v>20</v>
      </c>
      <c r="O160" s="80">
        <v>16</v>
      </c>
      <c r="P160" s="35" t="s">
        <v>115</v>
      </c>
    </row>
    <row r="161" spans="1:16" s="6" customFormat="1" ht="12.75" customHeight="1">
      <c r="A161" s="34" t="s">
        <v>538</v>
      </c>
      <c r="B161" s="34" t="s">
        <v>110</v>
      </c>
      <c r="C161" s="34" t="s">
        <v>349</v>
      </c>
      <c r="D161" s="35" t="s">
        <v>539</v>
      </c>
      <c r="E161" s="35" t="s">
        <v>540</v>
      </c>
      <c r="F161" s="34" t="s">
        <v>460</v>
      </c>
      <c r="G161" s="49">
        <v>1</v>
      </c>
      <c r="H161" s="50">
        <v>0</v>
      </c>
      <c r="I161" s="58">
        <f t="shared" si="15"/>
        <v>0</v>
      </c>
      <c r="J161" s="59">
        <v>0</v>
      </c>
      <c r="K161" s="60">
        <f t="shared" si="16"/>
        <v>0</v>
      </c>
      <c r="L161" s="59">
        <v>0</v>
      </c>
      <c r="M161" s="60">
        <f t="shared" si="17"/>
        <v>0</v>
      </c>
      <c r="N161" s="72">
        <v>20</v>
      </c>
      <c r="O161" s="80">
        <v>16</v>
      </c>
      <c r="P161" s="35" t="s">
        <v>115</v>
      </c>
    </row>
    <row r="162" spans="1:16" s="6" customFormat="1" ht="12.75" customHeight="1">
      <c r="A162" s="34" t="s">
        <v>541</v>
      </c>
      <c r="B162" s="34" t="s">
        <v>110</v>
      </c>
      <c r="C162" s="34" t="s">
        <v>349</v>
      </c>
      <c r="D162" s="35" t="s">
        <v>542</v>
      </c>
      <c r="E162" s="35" t="s">
        <v>543</v>
      </c>
      <c r="F162" s="34" t="s">
        <v>460</v>
      </c>
      <c r="G162" s="49">
        <v>1</v>
      </c>
      <c r="H162" s="50">
        <v>0</v>
      </c>
      <c r="I162" s="58">
        <f t="shared" si="15"/>
        <v>0</v>
      </c>
      <c r="J162" s="59">
        <v>0</v>
      </c>
      <c r="K162" s="60">
        <f t="shared" si="16"/>
        <v>0</v>
      </c>
      <c r="L162" s="59">
        <v>0</v>
      </c>
      <c r="M162" s="60">
        <f t="shared" si="17"/>
        <v>0</v>
      </c>
      <c r="N162" s="72">
        <v>20</v>
      </c>
      <c r="O162" s="80">
        <v>16</v>
      </c>
      <c r="P162" s="35" t="s">
        <v>115</v>
      </c>
    </row>
    <row r="163" spans="1:16" s="6" customFormat="1" ht="12.75" customHeight="1">
      <c r="A163" s="34" t="s">
        <v>544</v>
      </c>
      <c r="B163" s="34" t="s">
        <v>110</v>
      </c>
      <c r="C163" s="34" t="s">
        <v>349</v>
      </c>
      <c r="D163" s="35" t="s">
        <v>545</v>
      </c>
      <c r="E163" s="35" t="s">
        <v>546</v>
      </c>
      <c r="F163" s="34" t="s">
        <v>135</v>
      </c>
      <c r="G163" s="49">
        <v>0.212</v>
      </c>
      <c r="H163" s="50">
        <v>0</v>
      </c>
      <c r="I163" s="58">
        <f t="shared" si="15"/>
        <v>0</v>
      </c>
      <c r="J163" s="59">
        <v>0</v>
      </c>
      <c r="K163" s="60">
        <f t="shared" si="16"/>
        <v>0</v>
      </c>
      <c r="L163" s="59">
        <v>0</v>
      </c>
      <c r="M163" s="60">
        <f t="shared" si="17"/>
        <v>0</v>
      </c>
      <c r="N163" s="72">
        <v>20</v>
      </c>
      <c r="O163" s="80">
        <v>16</v>
      </c>
      <c r="P163" s="35" t="s">
        <v>115</v>
      </c>
    </row>
    <row r="164" spans="1:16" s="6" customFormat="1" ht="12.75" customHeight="1">
      <c r="A164" s="34" t="s">
        <v>547</v>
      </c>
      <c r="B164" s="34" t="s">
        <v>110</v>
      </c>
      <c r="C164" s="34" t="s">
        <v>349</v>
      </c>
      <c r="D164" s="35" t="s">
        <v>548</v>
      </c>
      <c r="E164" s="35" t="s">
        <v>549</v>
      </c>
      <c r="F164" s="34" t="s">
        <v>460</v>
      </c>
      <c r="G164" s="49">
        <v>2</v>
      </c>
      <c r="H164" s="50">
        <v>0</v>
      </c>
      <c r="I164" s="58">
        <f t="shared" si="15"/>
        <v>0</v>
      </c>
      <c r="J164" s="59">
        <v>0</v>
      </c>
      <c r="K164" s="60">
        <f t="shared" si="16"/>
        <v>0</v>
      </c>
      <c r="L164" s="59">
        <v>0</v>
      </c>
      <c r="M164" s="60">
        <f t="shared" si="17"/>
        <v>0</v>
      </c>
      <c r="N164" s="72">
        <v>20</v>
      </c>
      <c r="O164" s="80">
        <v>16</v>
      </c>
      <c r="P164" s="35" t="s">
        <v>115</v>
      </c>
    </row>
    <row r="165" spans="1:16" s="6" customFormat="1" ht="12.75" customHeight="1">
      <c r="A165" s="36" t="s">
        <v>550</v>
      </c>
      <c r="B165" s="36" t="s">
        <v>153</v>
      </c>
      <c r="C165" s="36" t="s">
        <v>154</v>
      </c>
      <c r="D165" s="37" t="s">
        <v>551</v>
      </c>
      <c r="E165" s="37" t="s">
        <v>552</v>
      </c>
      <c r="F165" s="36" t="s">
        <v>144</v>
      </c>
      <c r="G165" s="51">
        <v>2</v>
      </c>
      <c r="H165" s="52">
        <v>0</v>
      </c>
      <c r="I165" s="61">
        <f t="shared" si="15"/>
        <v>0</v>
      </c>
      <c r="J165" s="62">
        <v>0</v>
      </c>
      <c r="K165" s="63">
        <f t="shared" si="16"/>
        <v>0</v>
      </c>
      <c r="L165" s="62">
        <v>0</v>
      </c>
      <c r="M165" s="63">
        <f t="shared" si="17"/>
        <v>0</v>
      </c>
      <c r="N165" s="73">
        <v>20</v>
      </c>
      <c r="O165" s="81">
        <v>32</v>
      </c>
      <c r="P165" s="37" t="s">
        <v>115</v>
      </c>
    </row>
    <row r="166" spans="1:16" s="6" customFormat="1" ht="12.75" customHeight="1">
      <c r="A166" s="34" t="s">
        <v>553</v>
      </c>
      <c r="B166" s="34" t="s">
        <v>110</v>
      </c>
      <c r="C166" s="34" t="s">
        <v>349</v>
      </c>
      <c r="D166" s="35" t="s">
        <v>554</v>
      </c>
      <c r="E166" s="35" t="s">
        <v>555</v>
      </c>
      <c r="F166" s="34" t="s">
        <v>460</v>
      </c>
      <c r="G166" s="49">
        <v>2</v>
      </c>
      <c r="H166" s="50">
        <v>0</v>
      </c>
      <c r="I166" s="58">
        <f t="shared" si="15"/>
        <v>0</v>
      </c>
      <c r="J166" s="59">
        <v>0</v>
      </c>
      <c r="K166" s="60">
        <f t="shared" si="16"/>
        <v>0</v>
      </c>
      <c r="L166" s="59">
        <v>0</v>
      </c>
      <c r="M166" s="60">
        <f t="shared" si="17"/>
        <v>0</v>
      </c>
      <c r="N166" s="72">
        <v>20</v>
      </c>
      <c r="O166" s="80">
        <v>16</v>
      </c>
      <c r="P166" s="35" t="s">
        <v>115</v>
      </c>
    </row>
    <row r="167" spans="1:16" s="6" customFormat="1" ht="12.75" customHeight="1">
      <c r="A167" s="36" t="s">
        <v>556</v>
      </c>
      <c r="B167" s="36" t="s">
        <v>153</v>
      </c>
      <c r="C167" s="36" t="s">
        <v>154</v>
      </c>
      <c r="D167" s="37" t="s">
        <v>557</v>
      </c>
      <c r="E167" s="37" t="s">
        <v>558</v>
      </c>
      <c r="F167" s="36" t="s">
        <v>144</v>
      </c>
      <c r="G167" s="51">
        <v>2</v>
      </c>
      <c r="H167" s="52">
        <v>0</v>
      </c>
      <c r="I167" s="61">
        <f t="shared" si="15"/>
        <v>0</v>
      </c>
      <c r="J167" s="62">
        <v>0</v>
      </c>
      <c r="K167" s="63">
        <f t="shared" si="16"/>
        <v>0</v>
      </c>
      <c r="L167" s="62">
        <v>0</v>
      </c>
      <c r="M167" s="63">
        <f t="shared" si="17"/>
        <v>0</v>
      </c>
      <c r="N167" s="73">
        <v>20</v>
      </c>
      <c r="O167" s="81">
        <v>32</v>
      </c>
      <c r="P167" s="37" t="s">
        <v>115</v>
      </c>
    </row>
    <row r="168" spans="1:16" s="6" customFormat="1" ht="12.75" customHeight="1">
      <c r="A168" s="34" t="s">
        <v>559</v>
      </c>
      <c r="B168" s="34" t="s">
        <v>110</v>
      </c>
      <c r="C168" s="34" t="s">
        <v>349</v>
      </c>
      <c r="D168" s="35" t="s">
        <v>560</v>
      </c>
      <c r="E168" s="35" t="s">
        <v>561</v>
      </c>
      <c r="F168" s="34" t="s">
        <v>460</v>
      </c>
      <c r="G168" s="49">
        <v>2</v>
      </c>
      <c r="H168" s="50">
        <v>0</v>
      </c>
      <c r="I168" s="58">
        <f t="shared" si="15"/>
        <v>0</v>
      </c>
      <c r="J168" s="59">
        <v>0</v>
      </c>
      <c r="K168" s="60">
        <f t="shared" si="16"/>
        <v>0</v>
      </c>
      <c r="L168" s="59">
        <v>0</v>
      </c>
      <c r="M168" s="60">
        <f t="shared" si="17"/>
        <v>0</v>
      </c>
      <c r="N168" s="72">
        <v>20</v>
      </c>
      <c r="O168" s="80">
        <v>16</v>
      </c>
      <c r="P168" s="35" t="s">
        <v>115</v>
      </c>
    </row>
    <row r="169" spans="1:16" s="6" customFormat="1" ht="12.75" customHeight="1">
      <c r="A169" s="36" t="s">
        <v>562</v>
      </c>
      <c r="B169" s="36" t="s">
        <v>153</v>
      </c>
      <c r="C169" s="36" t="s">
        <v>154</v>
      </c>
      <c r="D169" s="37" t="s">
        <v>563</v>
      </c>
      <c r="E169" s="37" t="s">
        <v>564</v>
      </c>
      <c r="F169" s="36" t="s">
        <v>144</v>
      </c>
      <c r="G169" s="51">
        <v>2</v>
      </c>
      <c r="H169" s="52">
        <v>0</v>
      </c>
      <c r="I169" s="61">
        <f t="shared" si="15"/>
        <v>0</v>
      </c>
      <c r="J169" s="62">
        <v>0</v>
      </c>
      <c r="K169" s="63">
        <f t="shared" si="16"/>
        <v>0</v>
      </c>
      <c r="L169" s="62">
        <v>0</v>
      </c>
      <c r="M169" s="63">
        <f t="shared" si="17"/>
        <v>0</v>
      </c>
      <c r="N169" s="73">
        <v>20</v>
      </c>
      <c r="O169" s="81">
        <v>32</v>
      </c>
      <c r="P169" s="37" t="s">
        <v>115</v>
      </c>
    </row>
    <row r="170" spans="1:16" s="6" customFormat="1" ht="12.75" customHeight="1">
      <c r="A170" s="34" t="s">
        <v>565</v>
      </c>
      <c r="B170" s="34" t="s">
        <v>110</v>
      </c>
      <c r="C170" s="34" t="s">
        <v>349</v>
      </c>
      <c r="D170" s="35" t="s">
        <v>566</v>
      </c>
      <c r="E170" s="35" t="s">
        <v>567</v>
      </c>
      <c r="F170" s="34" t="s">
        <v>460</v>
      </c>
      <c r="G170" s="49">
        <v>2</v>
      </c>
      <c r="H170" s="50">
        <v>0</v>
      </c>
      <c r="I170" s="58">
        <f t="shared" si="15"/>
        <v>0</v>
      </c>
      <c r="J170" s="59">
        <v>0</v>
      </c>
      <c r="K170" s="60">
        <f t="shared" si="16"/>
        <v>0</v>
      </c>
      <c r="L170" s="59">
        <v>0</v>
      </c>
      <c r="M170" s="60">
        <f t="shared" si="17"/>
        <v>0</v>
      </c>
      <c r="N170" s="72">
        <v>20</v>
      </c>
      <c r="O170" s="80">
        <v>16</v>
      </c>
      <c r="P170" s="35" t="s">
        <v>115</v>
      </c>
    </row>
    <row r="171" spans="1:16" s="6" customFormat="1" ht="12.75" customHeight="1">
      <c r="A171" s="34" t="s">
        <v>568</v>
      </c>
      <c r="B171" s="34" t="s">
        <v>110</v>
      </c>
      <c r="C171" s="34" t="s">
        <v>349</v>
      </c>
      <c r="D171" s="35" t="s">
        <v>569</v>
      </c>
      <c r="E171" s="35" t="s">
        <v>570</v>
      </c>
      <c r="F171" s="34" t="s">
        <v>460</v>
      </c>
      <c r="G171" s="49">
        <v>3</v>
      </c>
      <c r="H171" s="50">
        <v>0</v>
      </c>
      <c r="I171" s="58">
        <f t="shared" si="15"/>
        <v>0</v>
      </c>
      <c r="J171" s="59">
        <v>0</v>
      </c>
      <c r="K171" s="60">
        <f t="shared" si="16"/>
        <v>0</v>
      </c>
      <c r="L171" s="59">
        <v>0</v>
      </c>
      <c r="M171" s="60">
        <f t="shared" si="17"/>
        <v>0</v>
      </c>
      <c r="N171" s="72">
        <v>20</v>
      </c>
      <c r="O171" s="80">
        <v>16</v>
      </c>
      <c r="P171" s="35" t="s">
        <v>115</v>
      </c>
    </row>
    <row r="172" spans="1:16" s="6" customFormat="1" ht="12.75" customHeight="1">
      <c r="A172" s="34" t="s">
        <v>571</v>
      </c>
      <c r="B172" s="34" t="s">
        <v>110</v>
      </c>
      <c r="C172" s="34" t="s">
        <v>349</v>
      </c>
      <c r="D172" s="35" t="s">
        <v>572</v>
      </c>
      <c r="E172" s="35" t="s">
        <v>573</v>
      </c>
      <c r="F172" s="34" t="s">
        <v>460</v>
      </c>
      <c r="G172" s="49">
        <v>1</v>
      </c>
      <c r="H172" s="50">
        <v>0</v>
      </c>
      <c r="I172" s="58">
        <f t="shared" si="15"/>
        <v>0</v>
      </c>
      <c r="J172" s="59">
        <v>0</v>
      </c>
      <c r="K172" s="60">
        <f t="shared" si="16"/>
        <v>0</v>
      </c>
      <c r="L172" s="59">
        <v>0</v>
      </c>
      <c r="M172" s="60">
        <f t="shared" si="17"/>
        <v>0</v>
      </c>
      <c r="N172" s="72">
        <v>20</v>
      </c>
      <c r="O172" s="80">
        <v>16</v>
      </c>
      <c r="P172" s="35" t="s">
        <v>115</v>
      </c>
    </row>
    <row r="173" spans="1:16" s="6" customFormat="1" ht="12.75" customHeight="1">
      <c r="A173" s="34" t="s">
        <v>574</v>
      </c>
      <c r="B173" s="34" t="s">
        <v>110</v>
      </c>
      <c r="C173" s="34" t="s">
        <v>349</v>
      </c>
      <c r="D173" s="35" t="s">
        <v>575</v>
      </c>
      <c r="E173" s="35" t="s">
        <v>576</v>
      </c>
      <c r="F173" s="34" t="s">
        <v>144</v>
      </c>
      <c r="G173" s="49">
        <v>1</v>
      </c>
      <c r="H173" s="50">
        <v>0</v>
      </c>
      <c r="I173" s="58">
        <f t="shared" si="15"/>
        <v>0</v>
      </c>
      <c r="J173" s="59">
        <v>0</v>
      </c>
      <c r="K173" s="60">
        <f t="shared" si="16"/>
        <v>0</v>
      </c>
      <c r="L173" s="59">
        <v>0</v>
      </c>
      <c r="M173" s="60">
        <f t="shared" si="17"/>
        <v>0</v>
      </c>
      <c r="N173" s="72">
        <v>20</v>
      </c>
      <c r="O173" s="80">
        <v>16</v>
      </c>
      <c r="P173" s="35" t="s">
        <v>115</v>
      </c>
    </row>
    <row r="174" spans="1:16" s="6" customFormat="1" ht="12.75" customHeight="1">
      <c r="A174" s="36" t="s">
        <v>577</v>
      </c>
      <c r="B174" s="36" t="s">
        <v>153</v>
      </c>
      <c r="C174" s="36" t="s">
        <v>154</v>
      </c>
      <c r="D174" s="37" t="s">
        <v>578</v>
      </c>
      <c r="E174" s="37" t="s">
        <v>579</v>
      </c>
      <c r="F174" s="36" t="s">
        <v>144</v>
      </c>
      <c r="G174" s="51">
        <v>1</v>
      </c>
      <c r="H174" s="52">
        <v>0</v>
      </c>
      <c r="I174" s="61">
        <f t="shared" si="15"/>
        <v>0</v>
      </c>
      <c r="J174" s="62">
        <v>0</v>
      </c>
      <c r="K174" s="63">
        <f t="shared" si="16"/>
        <v>0</v>
      </c>
      <c r="L174" s="62">
        <v>0</v>
      </c>
      <c r="M174" s="63">
        <f t="shared" si="17"/>
        <v>0</v>
      </c>
      <c r="N174" s="73">
        <v>20</v>
      </c>
      <c r="O174" s="81">
        <v>32</v>
      </c>
      <c r="P174" s="37" t="s">
        <v>115</v>
      </c>
    </row>
    <row r="175" spans="1:16" s="6" customFormat="1" ht="12.75" customHeight="1">
      <c r="A175" s="34" t="s">
        <v>580</v>
      </c>
      <c r="B175" s="34" t="s">
        <v>110</v>
      </c>
      <c r="C175" s="34" t="s">
        <v>349</v>
      </c>
      <c r="D175" s="35" t="s">
        <v>581</v>
      </c>
      <c r="E175" s="35" t="s">
        <v>582</v>
      </c>
      <c r="F175" s="34" t="s">
        <v>144</v>
      </c>
      <c r="G175" s="49">
        <v>3</v>
      </c>
      <c r="H175" s="50">
        <v>0</v>
      </c>
      <c r="I175" s="58">
        <f t="shared" si="15"/>
        <v>0</v>
      </c>
      <c r="J175" s="59">
        <v>0</v>
      </c>
      <c r="K175" s="60">
        <f t="shared" si="16"/>
        <v>0</v>
      </c>
      <c r="L175" s="59">
        <v>0</v>
      </c>
      <c r="M175" s="60">
        <f t="shared" si="17"/>
        <v>0</v>
      </c>
      <c r="N175" s="72">
        <v>20</v>
      </c>
      <c r="O175" s="80">
        <v>16</v>
      </c>
      <c r="P175" s="35" t="s">
        <v>115</v>
      </c>
    </row>
    <row r="176" spans="1:16" s="6" customFormat="1" ht="12.75" customHeight="1">
      <c r="A176" s="36" t="s">
        <v>583</v>
      </c>
      <c r="B176" s="36" t="s">
        <v>153</v>
      </c>
      <c r="C176" s="36" t="s">
        <v>154</v>
      </c>
      <c r="D176" s="37" t="s">
        <v>584</v>
      </c>
      <c r="E176" s="37" t="s">
        <v>585</v>
      </c>
      <c r="F176" s="36" t="s">
        <v>144</v>
      </c>
      <c r="G176" s="51">
        <v>3</v>
      </c>
      <c r="H176" s="52">
        <v>0</v>
      </c>
      <c r="I176" s="61">
        <f t="shared" si="15"/>
        <v>0</v>
      </c>
      <c r="J176" s="62">
        <v>0</v>
      </c>
      <c r="K176" s="63">
        <f t="shared" si="16"/>
        <v>0</v>
      </c>
      <c r="L176" s="62">
        <v>0</v>
      </c>
      <c r="M176" s="63">
        <f t="shared" si="17"/>
        <v>0</v>
      </c>
      <c r="N176" s="73">
        <v>20</v>
      </c>
      <c r="O176" s="81">
        <v>32</v>
      </c>
      <c r="P176" s="37" t="s">
        <v>115</v>
      </c>
    </row>
    <row r="177" spans="1:16" s="6" customFormat="1" ht="12.75" customHeight="1">
      <c r="A177" s="34" t="s">
        <v>586</v>
      </c>
      <c r="B177" s="34" t="s">
        <v>110</v>
      </c>
      <c r="C177" s="34" t="s">
        <v>349</v>
      </c>
      <c r="D177" s="35" t="s">
        <v>587</v>
      </c>
      <c r="E177" s="35" t="s">
        <v>588</v>
      </c>
      <c r="F177" s="34" t="s">
        <v>144</v>
      </c>
      <c r="G177" s="49">
        <v>1</v>
      </c>
      <c r="H177" s="50">
        <v>0</v>
      </c>
      <c r="I177" s="58">
        <f t="shared" si="15"/>
        <v>0</v>
      </c>
      <c r="J177" s="59">
        <v>0</v>
      </c>
      <c r="K177" s="60">
        <f t="shared" si="16"/>
        <v>0</v>
      </c>
      <c r="L177" s="59">
        <v>0</v>
      </c>
      <c r="M177" s="60">
        <f t="shared" si="17"/>
        <v>0</v>
      </c>
      <c r="N177" s="72">
        <v>20</v>
      </c>
      <c r="O177" s="80">
        <v>16</v>
      </c>
      <c r="P177" s="35" t="s">
        <v>115</v>
      </c>
    </row>
    <row r="178" spans="1:16" s="6" customFormat="1" ht="12.75" customHeight="1">
      <c r="A178" s="34" t="s">
        <v>589</v>
      </c>
      <c r="B178" s="34" t="s">
        <v>110</v>
      </c>
      <c r="C178" s="34" t="s">
        <v>349</v>
      </c>
      <c r="D178" s="35" t="s">
        <v>590</v>
      </c>
      <c r="E178" s="35" t="s">
        <v>591</v>
      </c>
      <c r="F178" s="34" t="s">
        <v>144</v>
      </c>
      <c r="G178" s="49">
        <v>1</v>
      </c>
      <c r="H178" s="50">
        <v>0</v>
      </c>
      <c r="I178" s="58">
        <f t="shared" si="15"/>
        <v>0</v>
      </c>
      <c r="J178" s="59">
        <v>0</v>
      </c>
      <c r="K178" s="60">
        <f t="shared" si="16"/>
        <v>0</v>
      </c>
      <c r="L178" s="59">
        <v>0</v>
      </c>
      <c r="M178" s="60">
        <f t="shared" si="17"/>
        <v>0</v>
      </c>
      <c r="N178" s="72">
        <v>20</v>
      </c>
      <c r="O178" s="80">
        <v>16</v>
      </c>
      <c r="P178" s="35" t="s">
        <v>115</v>
      </c>
    </row>
    <row r="179" spans="1:16" s="6" customFormat="1" ht="12.75" customHeight="1">
      <c r="A179" s="36" t="s">
        <v>592</v>
      </c>
      <c r="B179" s="36" t="s">
        <v>153</v>
      </c>
      <c r="C179" s="36" t="s">
        <v>154</v>
      </c>
      <c r="D179" s="37" t="s">
        <v>593</v>
      </c>
      <c r="E179" s="37" t="s">
        <v>594</v>
      </c>
      <c r="F179" s="36" t="s">
        <v>144</v>
      </c>
      <c r="G179" s="51">
        <v>1</v>
      </c>
      <c r="H179" s="52">
        <v>0</v>
      </c>
      <c r="I179" s="61">
        <f t="shared" si="15"/>
        <v>0</v>
      </c>
      <c r="J179" s="62">
        <v>0</v>
      </c>
      <c r="K179" s="63">
        <f t="shared" si="16"/>
        <v>0</v>
      </c>
      <c r="L179" s="62">
        <v>0</v>
      </c>
      <c r="M179" s="63">
        <f t="shared" si="17"/>
        <v>0</v>
      </c>
      <c r="N179" s="73">
        <v>20</v>
      </c>
      <c r="O179" s="81">
        <v>32</v>
      </c>
      <c r="P179" s="37" t="s">
        <v>115</v>
      </c>
    </row>
    <row r="180" spans="1:16" s="6" customFormat="1" ht="12.75" customHeight="1">
      <c r="A180" s="34" t="s">
        <v>595</v>
      </c>
      <c r="B180" s="34" t="s">
        <v>110</v>
      </c>
      <c r="C180" s="34" t="s">
        <v>349</v>
      </c>
      <c r="D180" s="35" t="s">
        <v>596</v>
      </c>
      <c r="E180" s="35" t="s">
        <v>597</v>
      </c>
      <c r="F180" s="34" t="s">
        <v>144</v>
      </c>
      <c r="G180" s="49">
        <v>3</v>
      </c>
      <c r="H180" s="50">
        <v>0</v>
      </c>
      <c r="I180" s="58">
        <f t="shared" si="15"/>
        <v>0</v>
      </c>
      <c r="J180" s="59">
        <v>0</v>
      </c>
      <c r="K180" s="60">
        <f t="shared" si="16"/>
        <v>0</v>
      </c>
      <c r="L180" s="59">
        <v>0</v>
      </c>
      <c r="M180" s="60">
        <f t="shared" si="17"/>
        <v>0</v>
      </c>
      <c r="N180" s="72">
        <v>20</v>
      </c>
      <c r="O180" s="80">
        <v>16</v>
      </c>
      <c r="P180" s="35" t="s">
        <v>115</v>
      </c>
    </row>
    <row r="181" spans="1:16" s="6" customFormat="1" ht="12.75" customHeight="1">
      <c r="A181" s="34" t="s">
        <v>598</v>
      </c>
      <c r="B181" s="34" t="s">
        <v>110</v>
      </c>
      <c r="C181" s="34" t="s">
        <v>349</v>
      </c>
      <c r="D181" s="35" t="s">
        <v>599</v>
      </c>
      <c r="E181" s="35" t="s">
        <v>600</v>
      </c>
      <c r="F181" s="34" t="s">
        <v>144</v>
      </c>
      <c r="G181" s="49">
        <v>1</v>
      </c>
      <c r="H181" s="50">
        <v>0</v>
      </c>
      <c r="I181" s="58">
        <f t="shared" si="15"/>
        <v>0</v>
      </c>
      <c r="J181" s="59">
        <v>0</v>
      </c>
      <c r="K181" s="60">
        <f t="shared" si="16"/>
        <v>0</v>
      </c>
      <c r="L181" s="59">
        <v>0</v>
      </c>
      <c r="M181" s="60">
        <f t="shared" si="17"/>
        <v>0</v>
      </c>
      <c r="N181" s="72">
        <v>20</v>
      </c>
      <c r="O181" s="80">
        <v>16</v>
      </c>
      <c r="P181" s="35" t="s">
        <v>115</v>
      </c>
    </row>
    <row r="182" spans="1:16" s="6" customFormat="1" ht="12.75" customHeight="1">
      <c r="A182" s="34" t="s">
        <v>601</v>
      </c>
      <c r="B182" s="34" t="s">
        <v>110</v>
      </c>
      <c r="C182" s="34" t="s">
        <v>349</v>
      </c>
      <c r="D182" s="35" t="s">
        <v>602</v>
      </c>
      <c r="E182" s="35" t="s">
        <v>603</v>
      </c>
      <c r="F182" s="34" t="s">
        <v>144</v>
      </c>
      <c r="G182" s="49">
        <v>1</v>
      </c>
      <c r="H182" s="50">
        <v>0</v>
      </c>
      <c r="I182" s="58">
        <f t="shared" si="15"/>
        <v>0</v>
      </c>
      <c r="J182" s="59">
        <v>0</v>
      </c>
      <c r="K182" s="60">
        <f t="shared" si="16"/>
        <v>0</v>
      </c>
      <c r="L182" s="59">
        <v>0</v>
      </c>
      <c r="M182" s="60">
        <f t="shared" si="17"/>
        <v>0</v>
      </c>
      <c r="N182" s="72">
        <v>20</v>
      </c>
      <c r="O182" s="80">
        <v>16</v>
      </c>
      <c r="P182" s="35" t="s">
        <v>115</v>
      </c>
    </row>
    <row r="183" spans="1:16" s="6" customFormat="1" ht="12.75" customHeight="1">
      <c r="A183" s="34" t="s">
        <v>604</v>
      </c>
      <c r="B183" s="34" t="s">
        <v>110</v>
      </c>
      <c r="C183" s="34" t="s">
        <v>349</v>
      </c>
      <c r="D183" s="35" t="s">
        <v>605</v>
      </c>
      <c r="E183" s="35" t="s">
        <v>606</v>
      </c>
      <c r="F183" s="34" t="s">
        <v>144</v>
      </c>
      <c r="G183" s="49">
        <v>2</v>
      </c>
      <c r="H183" s="50">
        <v>0</v>
      </c>
      <c r="I183" s="58">
        <f t="shared" si="15"/>
        <v>0</v>
      </c>
      <c r="J183" s="59">
        <v>0</v>
      </c>
      <c r="K183" s="60">
        <f t="shared" si="16"/>
        <v>0</v>
      </c>
      <c r="L183" s="59">
        <v>0</v>
      </c>
      <c r="M183" s="60">
        <f t="shared" si="17"/>
        <v>0</v>
      </c>
      <c r="N183" s="72">
        <v>20</v>
      </c>
      <c r="O183" s="80">
        <v>16</v>
      </c>
      <c r="P183" s="35" t="s">
        <v>115</v>
      </c>
    </row>
    <row r="184" spans="1:16" s="6" customFormat="1" ht="12.75" customHeight="1">
      <c r="A184" s="36" t="s">
        <v>607</v>
      </c>
      <c r="B184" s="36" t="s">
        <v>153</v>
      </c>
      <c r="C184" s="36" t="s">
        <v>154</v>
      </c>
      <c r="D184" s="37" t="s">
        <v>608</v>
      </c>
      <c r="E184" s="37" t="s">
        <v>609</v>
      </c>
      <c r="F184" s="36" t="s">
        <v>144</v>
      </c>
      <c r="G184" s="51">
        <v>2</v>
      </c>
      <c r="H184" s="52">
        <v>0</v>
      </c>
      <c r="I184" s="61">
        <f t="shared" si="15"/>
        <v>0</v>
      </c>
      <c r="J184" s="62">
        <v>0</v>
      </c>
      <c r="K184" s="63">
        <f t="shared" si="16"/>
        <v>0</v>
      </c>
      <c r="L184" s="62">
        <v>0</v>
      </c>
      <c r="M184" s="63">
        <f t="shared" si="17"/>
        <v>0</v>
      </c>
      <c r="N184" s="73">
        <v>20</v>
      </c>
      <c r="O184" s="81">
        <v>32</v>
      </c>
      <c r="P184" s="37" t="s">
        <v>115</v>
      </c>
    </row>
    <row r="185" spans="1:16" s="6" customFormat="1" ht="12.75" customHeight="1">
      <c r="A185" s="34" t="s">
        <v>610</v>
      </c>
      <c r="B185" s="34" t="s">
        <v>110</v>
      </c>
      <c r="C185" s="34" t="s">
        <v>349</v>
      </c>
      <c r="D185" s="35" t="s">
        <v>611</v>
      </c>
      <c r="E185" s="35" t="s">
        <v>612</v>
      </c>
      <c r="F185" s="34" t="s">
        <v>144</v>
      </c>
      <c r="G185" s="49">
        <v>5</v>
      </c>
      <c r="H185" s="50">
        <v>0</v>
      </c>
      <c r="I185" s="58">
        <f t="shared" si="15"/>
        <v>0</v>
      </c>
      <c r="J185" s="59">
        <v>0</v>
      </c>
      <c r="K185" s="60">
        <f t="shared" si="16"/>
        <v>0</v>
      </c>
      <c r="L185" s="59">
        <v>0</v>
      </c>
      <c r="M185" s="60">
        <f t="shared" si="17"/>
        <v>0</v>
      </c>
      <c r="N185" s="72">
        <v>20</v>
      </c>
      <c r="O185" s="80">
        <v>16</v>
      </c>
      <c r="P185" s="35" t="s">
        <v>115</v>
      </c>
    </row>
    <row r="186" spans="1:16" s="6" customFormat="1" ht="12.75" customHeight="1">
      <c r="A186" s="34" t="s">
        <v>613</v>
      </c>
      <c r="B186" s="34" t="s">
        <v>110</v>
      </c>
      <c r="C186" s="34" t="s">
        <v>349</v>
      </c>
      <c r="D186" s="35" t="s">
        <v>614</v>
      </c>
      <c r="E186" s="35" t="s">
        <v>615</v>
      </c>
      <c r="F186" s="34" t="s">
        <v>47</v>
      </c>
      <c r="G186" s="49">
        <v>0.21752</v>
      </c>
      <c r="H186" s="50">
        <v>0</v>
      </c>
      <c r="I186" s="58">
        <f t="shared" si="15"/>
        <v>0</v>
      </c>
      <c r="J186" s="59">
        <v>0</v>
      </c>
      <c r="K186" s="60">
        <f t="shared" si="16"/>
        <v>0</v>
      </c>
      <c r="L186" s="59">
        <v>0</v>
      </c>
      <c r="M186" s="60">
        <f t="shared" si="17"/>
        <v>0</v>
      </c>
      <c r="N186" s="72">
        <v>20</v>
      </c>
      <c r="O186" s="80">
        <v>16</v>
      </c>
      <c r="P186" s="35" t="s">
        <v>115</v>
      </c>
    </row>
    <row r="187" spans="1:16" s="20" customFormat="1" ht="12.75" customHeight="1">
      <c r="A187" s="31"/>
      <c r="B187" s="32" t="s">
        <v>64</v>
      </c>
      <c r="C187" s="31"/>
      <c r="D187" s="33" t="s">
        <v>616</v>
      </c>
      <c r="E187" s="33" t="s">
        <v>617</v>
      </c>
      <c r="F187" s="31"/>
      <c r="G187" s="48"/>
      <c r="H187" s="48"/>
      <c r="I187" s="56">
        <f>SUM(I188:I190)</f>
        <v>0</v>
      </c>
      <c r="J187" s="31"/>
      <c r="K187" s="57">
        <f>SUM(K188:K190)</f>
        <v>0</v>
      </c>
      <c r="L187" s="31"/>
      <c r="M187" s="57">
        <f>SUM(M188:M190)</f>
        <v>0</v>
      </c>
      <c r="N187" s="48"/>
      <c r="O187" s="31"/>
      <c r="P187" s="33" t="s">
        <v>108</v>
      </c>
    </row>
    <row r="188" spans="1:16" s="6" customFormat="1" ht="12.75" customHeight="1">
      <c r="A188" s="34" t="s">
        <v>618</v>
      </c>
      <c r="B188" s="34" t="s">
        <v>110</v>
      </c>
      <c r="C188" s="34" t="s">
        <v>616</v>
      </c>
      <c r="D188" s="35" t="s">
        <v>619</v>
      </c>
      <c r="E188" s="35" t="s">
        <v>620</v>
      </c>
      <c r="F188" s="34" t="s">
        <v>166</v>
      </c>
      <c r="G188" s="49">
        <v>7</v>
      </c>
      <c r="H188" s="50">
        <v>0</v>
      </c>
      <c r="I188" s="58">
        <f>ROUND(G188*H188,2)</f>
        <v>0</v>
      </c>
      <c r="J188" s="59">
        <v>0</v>
      </c>
      <c r="K188" s="60">
        <f>G188*J188</f>
        <v>0</v>
      </c>
      <c r="L188" s="59">
        <v>0</v>
      </c>
      <c r="M188" s="60">
        <f>G188*L188</f>
        <v>0</v>
      </c>
      <c r="N188" s="72">
        <v>20</v>
      </c>
      <c r="O188" s="80">
        <v>16</v>
      </c>
      <c r="P188" s="35" t="s">
        <v>115</v>
      </c>
    </row>
    <row r="189" spans="1:16" s="6" customFormat="1" ht="12.75" customHeight="1">
      <c r="A189" s="34" t="s">
        <v>621</v>
      </c>
      <c r="B189" s="34" t="s">
        <v>110</v>
      </c>
      <c r="C189" s="34" t="s">
        <v>616</v>
      </c>
      <c r="D189" s="35" t="s">
        <v>622</v>
      </c>
      <c r="E189" s="35" t="s">
        <v>623</v>
      </c>
      <c r="F189" s="34" t="s">
        <v>166</v>
      </c>
      <c r="G189" s="49">
        <v>2.1</v>
      </c>
      <c r="H189" s="50">
        <v>0</v>
      </c>
      <c r="I189" s="58">
        <f>ROUND(G189*H189,2)</f>
        <v>0</v>
      </c>
      <c r="J189" s="59">
        <v>0</v>
      </c>
      <c r="K189" s="60">
        <f>G189*J189</f>
        <v>0</v>
      </c>
      <c r="L189" s="59">
        <v>0</v>
      </c>
      <c r="M189" s="60">
        <f>G189*L189</f>
        <v>0</v>
      </c>
      <c r="N189" s="72">
        <v>20</v>
      </c>
      <c r="O189" s="80">
        <v>16</v>
      </c>
      <c r="P189" s="35" t="s">
        <v>115</v>
      </c>
    </row>
    <row r="190" spans="1:16" s="6" customFormat="1" ht="12.75" customHeight="1">
      <c r="A190" s="34" t="s">
        <v>624</v>
      </c>
      <c r="B190" s="34" t="s">
        <v>110</v>
      </c>
      <c r="C190" s="34" t="s">
        <v>616</v>
      </c>
      <c r="D190" s="35" t="s">
        <v>625</v>
      </c>
      <c r="E190" s="35" t="s">
        <v>626</v>
      </c>
      <c r="F190" s="34" t="s">
        <v>47</v>
      </c>
      <c r="G190" s="49">
        <v>1.618161</v>
      </c>
      <c r="H190" s="50">
        <v>0</v>
      </c>
      <c r="I190" s="58">
        <f>ROUND(G190*H190,2)</f>
        <v>0</v>
      </c>
      <c r="J190" s="59">
        <v>0</v>
      </c>
      <c r="K190" s="60">
        <f>G190*J190</f>
        <v>0</v>
      </c>
      <c r="L190" s="59">
        <v>0</v>
      </c>
      <c r="M190" s="60">
        <f>G190*L190</f>
        <v>0</v>
      </c>
      <c r="N190" s="72">
        <v>20</v>
      </c>
      <c r="O190" s="80">
        <v>16</v>
      </c>
      <c r="P190" s="35" t="s">
        <v>115</v>
      </c>
    </row>
    <row r="191" spans="1:16" s="20" customFormat="1" ht="12.75" customHeight="1">
      <c r="A191" s="31"/>
      <c r="B191" s="32" t="s">
        <v>64</v>
      </c>
      <c r="C191" s="31"/>
      <c r="D191" s="33" t="s">
        <v>627</v>
      </c>
      <c r="E191" s="33" t="s">
        <v>628</v>
      </c>
      <c r="F191" s="31"/>
      <c r="G191" s="48"/>
      <c r="H191" s="48"/>
      <c r="I191" s="56">
        <f>SUM(I192:I204)</f>
        <v>0</v>
      </c>
      <c r="J191" s="31"/>
      <c r="K191" s="57">
        <f>SUM(K192:K204)</f>
        <v>0</v>
      </c>
      <c r="L191" s="31"/>
      <c r="M191" s="57">
        <f>SUM(M192:M204)</f>
        <v>0</v>
      </c>
      <c r="N191" s="48"/>
      <c r="O191" s="31"/>
      <c r="P191" s="33" t="s">
        <v>108</v>
      </c>
    </row>
    <row r="192" spans="1:16" s="6" customFormat="1" ht="12.75" customHeight="1">
      <c r="A192" s="34" t="s">
        <v>629</v>
      </c>
      <c r="B192" s="34" t="s">
        <v>110</v>
      </c>
      <c r="C192" s="34" t="s">
        <v>627</v>
      </c>
      <c r="D192" s="35" t="s">
        <v>630</v>
      </c>
      <c r="E192" s="35" t="s">
        <v>631</v>
      </c>
      <c r="F192" s="34" t="s">
        <v>144</v>
      </c>
      <c r="G192" s="49">
        <v>8</v>
      </c>
      <c r="H192" s="50">
        <v>0</v>
      </c>
      <c r="I192" s="58">
        <f aca="true" t="shared" si="18" ref="I192:I204">ROUND(G192*H192,2)</f>
        <v>0</v>
      </c>
      <c r="J192" s="59">
        <v>0</v>
      </c>
      <c r="K192" s="60">
        <f aca="true" t="shared" si="19" ref="K192:K204">G192*J192</f>
        <v>0</v>
      </c>
      <c r="L192" s="59">
        <v>0</v>
      </c>
      <c r="M192" s="60">
        <f aca="true" t="shared" si="20" ref="M192:M204">G192*L192</f>
        <v>0</v>
      </c>
      <c r="N192" s="72">
        <v>20</v>
      </c>
      <c r="O192" s="80">
        <v>16</v>
      </c>
      <c r="P192" s="35" t="s">
        <v>115</v>
      </c>
    </row>
    <row r="193" spans="1:16" s="6" customFormat="1" ht="12.75" customHeight="1">
      <c r="A193" s="36" t="s">
        <v>632</v>
      </c>
      <c r="B193" s="36" t="s">
        <v>153</v>
      </c>
      <c r="C193" s="36" t="s">
        <v>154</v>
      </c>
      <c r="D193" s="37" t="s">
        <v>633</v>
      </c>
      <c r="E193" s="37" t="s">
        <v>634</v>
      </c>
      <c r="F193" s="36" t="s">
        <v>144</v>
      </c>
      <c r="G193" s="51">
        <v>5</v>
      </c>
      <c r="H193" s="52">
        <v>0</v>
      </c>
      <c r="I193" s="61">
        <f t="shared" si="18"/>
        <v>0</v>
      </c>
      <c r="J193" s="62">
        <v>0</v>
      </c>
      <c r="K193" s="63">
        <f t="shared" si="19"/>
        <v>0</v>
      </c>
      <c r="L193" s="62">
        <v>0</v>
      </c>
      <c r="M193" s="63">
        <f t="shared" si="20"/>
        <v>0</v>
      </c>
      <c r="N193" s="73">
        <v>20</v>
      </c>
      <c r="O193" s="81">
        <v>32</v>
      </c>
      <c r="P193" s="37" t="s">
        <v>115</v>
      </c>
    </row>
    <row r="194" spans="1:16" s="6" customFormat="1" ht="12.75" customHeight="1">
      <c r="A194" s="36" t="s">
        <v>635</v>
      </c>
      <c r="B194" s="36" t="s">
        <v>153</v>
      </c>
      <c r="C194" s="36" t="s">
        <v>154</v>
      </c>
      <c r="D194" s="37" t="s">
        <v>636</v>
      </c>
      <c r="E194" s="37" t="s">
        <v>637</v>
      </c>
      <c r="F194" s="36" t="s">
        <v>144</v>
      </c>
      <c r="G194" s="51">
        <v>1</v>
      </c>
      <c r="H194" s="52">
        <v>0</v>
      </c>
      <c r="I194" s="61">
        <f t="shared" si="18"/>
        <v>0</v>
      </c>
      <c r="J194" s="62">
        <v>0</v>
      </c>
      <c r="K194" s="63">
        <f t="shared" si="19"/>
        <v>0</v>
      </c>
      <c r="L194" s="62">
        <v>0</v>
      </c>
      <c r="M194" s="63">
        <f t="shared" si="20"/>
        <v>0</v>
      </c>
      <c r="N194" s="73">
        <v>20</v>
      </c>
      <c r="O194" s="81">
        <v>32</v>
      </c>
      <c r="P194" s="37" t="s">
        <v>115</v>
      </c>
    </row>
    <row r="195" spans="1:16" s="6" customFormat="1" ht="12.75" customHeight="1">
      <c r="A195" s="36" t="s">
        <v>638</v>
      </c>
      <c r="B195" s="36" t="s">
        <v>153</v>
      </c>
      <c r="C195" s="36" t="s">
        <v>154</v>
      </c>
      <c r="D195" s="37" t="s">
        <v>639</v>
      </c>
      <c r="E195" s="37" t="s">
        <v>640</v>
      </c>
      <c r="F195" s="36" t="s">
        <v>144</v>
      </c>
      <c r="G195" s="51">
        <v>2</v>
      </c>
      <c r="H195" s="52">
        <v>0</v>
      </c>
      <c r="I195" s="61">
        <f t="shared" si="18"/>
        <v>0</v>
      </c>
      <c r="J195" s="62">
        <v>0</v>
      </c>
      <c r="K195" s="63">
        <f t="shared" si="19"/>
        <v>0</v>
      </c>
      <c r="L195" s="62">
        <v>0</v>
      </c>
      <c r="M195" s="63">
        <f t="shared" si="20"/>
        <v>0</v>
      </c>
      <c r="N195" s="73">
        <v>20</v>
      </c>
      <c r="O195" s="81">
        <v>32</v>
      </c>
      <c r="P195" s="37" t="s">
        <v>115</v>
      </c>
    </row>
    <row r="196" spans="1:16" s="6" customFormat="1" ht="12.75" customHeight="1">
      <c r="A196" s="34" t="s">
        <v>641</v>
      </c>
      <c r="B196" s="34" t="s">
        <v>110</v>
      </c>
      <c r="C196" s="34" t="s">
        <v>627</v>
      </c>
      <c r="D196" s="35" t="s">
        <v>642</v>
      </c>
      <c r="E196" s="35" t="s">
        <v>643</v>
      </c>
      <c r="F196" s="34" t="s">
        <v>144</v>
      </c>
      <c r="G196" s="49">
        <v>1</v>
      </c>
      <c r="H196" s="50">
        <v>0</v>
      </c>
      <c r="I196" s="58">
        <f t="shared" si="18"/>
        <v>0</v>
      </c>
      <c r="J196" s="59">
        <v>0</v>
      </c>
      <c r="K196" s="60">
        <f t="shared" si="19"/>
        <v>0</v>
      </c>
      <c r="L196" s="59">
        <v>0</v>
      </c>
      <c r="M196" s="60">
        <f t="shared" si="20"/>
        <v>0</v>
      </c>
      <c r="N196" s="72">
        <v>20</v>
      </c>
      <c r="O196" s="80">
        <v>16</v>
      </c>
      <c r="P196" s="35" t="s">
        <v>115</v>
      </c>
    </row>
    <row r="197" spans="1:16" s="6" customFormat="1" ht="12.75" customHeight="1">
      <c r="A197" s="36" t="s">
        <v>644</v>
      </c>
      <c r="B197" s="36" t="s">
        <v>153</v>
      </c>
      <c r="C197" s="36" t="s">
        <v>154</v>
      </c>
      <c r="D197" s="37" t="s">
        <v>645</v>
      </c>
      <c r="E197" s="37" t="s">
        <v>646</v>
      </c>
      <c r="F197" s="36" t="s">
        <v>144</v>
      </c>
      <c r="G197" s="51">
        <v>1</v>
      </c>
      <c r="H197" s="52">
        <v>0</v>
      </c>
      <c r="I197" s="61">
        <f t="shared" si="18"/>
        <v>0</v>
      </c>
      <c r="J197" s="62">
        <v>0</v>
      </c>
      <c r="K197" s="63">
        <f t="shared" si="19"/>
        <v>0</v>
      </c>
      <c r="L197" s="62">
        <v>0</v>
      </c>
      <c r="M197" s="63">
        <f t="shared" si="20"/>
        <v>0</v>
      </c>
      <c r="N197" s="73">
        <v>20</v>
      </c>
      <c r="O197" s="81">
        <v>32</v>
      </c>
      <c r="P197" s="37" t="s">
        <v>115</v>
      </c>
    </row>
    <row r="198" spans="1:16" s="6" customFormat="1" ht="12.75" customHeight="1">
      <c r="A198" s="34" t="s">
        <v>647</v>
      </c>
      <c r="B198" s="34" t="s">
        <v>110</v>
      </c>
      <c r="C198" s="34" t="s">
        <v>627</v>
      </c>
      <c r="D198" s="35" t="s">
        <v>648</v>
      </c>
      <c r="E198" s="35" t="s">
        <v>649</v>
      </c>
      <c r="F198" s="34" t="s">
        <v>144</v>
      </c>
      <c r="G198" s="49">
        <v>9</v>
      </c>
      <c r="H198" s="50">
        <v>0</v>
      </c>
      <c r="I198" s="58">
        <f t="shared" si="18"/>
        <v>0</v>
      </c>
      <c r="J198" s="59">
        <v>0</v>
      </c>
      <c r="K198" s="60">
        <f t="shared" si="19"/>
        <v>0</v>
      </c>
      <c r="L198" s="59">
        <v>0</v>
      </c>
      <c r="M198" s="60">
        <f t="shared" si="20"/>
        <v>0</v>
      </c>
      <c r="N198" s="72">
        <v>20</v>
      </c>
      <c r="O198" s="80">
        <v>16</v>
      </c>
      <c r="P198" s="35" t="s">
        <v>115</v>
      </c>
    </row>
    <row r="199" spans="1:16" s="6" customFormat="1" ht="12.75" customHeight="1">
      <c r="A199" s="36" t="s">
        <v>650</v>
      </c>
      <c r="B199" s="36" t="s">
        <v>153</v>
      </c>
      <c r="C199" s="36" t="s">
        <v>154</v>
      </c>
      <c r="D199" s="37" t="s">
        <v>651</v>
      </c>
      <c r="E199" s="37" t="s">
        <v>652</v>
      </c>
      <c r="F199" s="36" t="s">
        <v>144</v>
      </c>
      <c r="G199" s="51">
        <v>8</v>
      </c>
      <c r="H199" s="52">
        <v>0</v>
      </c>
      <c r="I199" s="61">
        <f t="shared" si="18"/>
        <v>0</v>
      </c>
      <c r="J199" s="62">
        <v>0</v>
      </c>
      <c r="K199" s="63">
        <f t="shared" si="19"/>
        <v>0</v>
      </c>
      <c r="L199" s="62">
        <v>0</v>
      </c>
      <c r="M199" s="63">
        <f t="shared" si="20"/>
        <v>0</v>
      </c>
      <c r="N199" s="73">
        <v>20</v>
      </c>
      <c r="O199" s="81">
        <v>32</v>
      </c>
      <c r="P199" s="37" t="s">
        <v>115</v>
      </c>
    </row>
    <row r="200" spans="1:16" s="6" customFormat="1" ht="12.75" customHeight="1">
      <c r="A200" s="36" t="s">
        <v>653</v>
      </c>
      <c r="B200" s="36" t="s">
        <v>153</v>
      </c>
      <c r="C200" s="36" t="s">
        <v>154</v>
      </c>
      <c r="D200" s="37" t="s">
        <v>654</v>
      </c>
      <c r="E200" s="37" t="s">
        <v>655</v>
      </c>
      <c r="F200" s="36" t="s">
        <v>144</v>
      </c>
      <c r="G200" s="51">
        <v>1</v>
      </c>
      <c r="H200" s="52">
        <v>0</v>
      </c>
      <c r="I200" s="61">
        <f t="shared" si="18"/>
        <v>0</v>
      </c>
      <c r="J200" s="62">
        <v>0</v>
      </c>
      <c r="K200" s="63">
        <f t="shared" si="19"/>
        <v>0</v>
      </c>
      <c r="L200" s="62">
        <v>0</v>
      </c>
      <c r="M200" s="63">
        <f t="shared" si="20"/>
        <v>0</v>
      </c>
      <c r="N200" s="73">
        <v>20</v>
      </c>
      <c r="O200" s="81">
        <v>32</v>
      </c>
      <c r="P200" s="37" t="s">
        <v>115</v>
      </c>
    </row>
    <row r="201" spans="1:16" s="6" customFormat="1" ht="12.75" customHeight="1">
      <c r="A201" s="34" t="s">
        <v>656</v>
      </c>
      <c r="B201" s="34" t="s">
        <v>110</v>
      </c>
      <c r="C201" s="34" t="s">
        <v>627</v>
      </c>
      <c r="D201" s="35" t="s">
        <v>657</v>
      </c>
      <c r="E201" s="35" t="s">
        <v>658</v>
      </c>
      <c r="F201" s="34" t="s">
        <v>144</v>
      </c>
      <c r="G201" s="49">
        <v>8</v>
      </c>
      <c r="H201" s="50">
        <v>0</v>
      </c>
      <c r="I201" s="58">
        <f t="shared" si="18"/>
        <v>0</v>
      </c>
      <c r="J201" s="59">
        <v>0</v>
      </c>
      <c r="K201" s="60">
        <f t="shared" si="19"/>
        <v>0</v>
      </c>
      <c r="L201" s="59">
        <v>0</v>
      </c>
      <c r="M201" s="60">
        <f t="shared" si="20"/>
        <v>0</v>
      </c>
      <c r="N201" s="72">
        <v>20</v>
      </c>
      <c r="O201" s="80">
        <v>16</v>
      </c>
      <c r="P201" s="35" t="s">
        <v>115</v>
      </c>
    </row>
    <row r="202" spans="1:16" s="6" customFormat="1" ht="12.75" customHeight="1">
      <c r="A202" s="36" t="s">
        <v>659</v>
      </c>
      <c r="B202" s="36" t="s">
        <v>153</v>
      </c>
      <c r="C202" s="36" t="s">
        <v>154</v>
      </c>
      <c r="D202" s="37" t="s">
        <v>660</v>
      </c>
      <c r="E202" s="37" t="s">
        <v>661</v>
      </c>
      <c r="F202" s="36" t="s">
        <v>144</v>
      </c>
      <c r="G202" s="51">
        <v>3</v>
      </c>
      <c r="H202" s="52">
        <v>0</v>
      </c>
      <c r="I202" s="61">
        <f t="shared" si="18"/>
        <v>0</v>
      </c>
      <c r="J202" s="62">
        <v>0</v>
      </c>
      <c r="K202" s="63">
        <f t="shared" si="19"/>
        <v>0</v>
      </c>
      <c r="L202" s="62">
        <v>0</v>
      </c>
      <c r="M202" s="63">
        <f t="shared" si="20"/>
        <v>0</v>
      </c>
      <c r="N202" s="73">
        <v>20</v>
      </c>
      <c r="O202" s="81">
        <v>32</v>
      </c>
      <c r="P202" s="37" t="s">
        <v>115</v>
      </c>
    </row>
    <row r="203" spans="1:16" s="6" customFormat="1" ht="12.75" customHeight="1">
      <c r="A203" s="36" t="s">
        <v>662</v>
      </c>
      <c r="B203" s="36" t="s">
        <v>153</v>
      </c>
      <c r="C203" s="36" t="s">
        <v>154</v>
      </c>
      <c r="D203" s="37" t="s">
        <v>663</v>
      </c>
      <c r="E203" s="37" t="s">
        <v>664</v>
      </c>
      <c r="F203" s="36" t="s">
        <v>144</v>
      </c>
      <c r="G203" s="51">
        <v>5</v>
      </c>
      <c r="H203" s="52">
        <v>0</v>
      </c>
      <c r="I203" s="61">
        <f t="shared" si="18"/>
        <v>0</v>
      </c>
      <c r="J203" s="62">
        <v>0</v>
      </c>
      <c r="K203" s="63">
        <f t="shared" si="19"/>
        <v>0</v>
      </c>
      <c r="L203" s="62">
        <v>0</v>
      </c>
      <c r="M203" s="63">
        <f t="shared" si="20"/>
        <v>0</v>
      </c>
      <c r="N203" s="73">
        <v>20</v>
      </c>
      <c r="O203" s="81">
        <v>32</v>
      </c>
      <c r="P203" s="37" t="s">
        <v>115</v>
      </c>
    </row>
    <row r="204" spans="1:16" s="6" customFormat="1" ht="12.75" customHeight="1">
      <c r="A204" s="34" t="s">
        <v>665</v>
      </c>
      <c r="B204" s="34" t="s">
        <v>110</v>
      </c>
      <c r="C204" s="34" t="s">
        <v>627</v>
      </c>
      <c r="D204" s="35" t="s">
        <v>666</v>
      </c>
      <c r="E204" s="35" t="s">
        <v>667</v>
      </c>
      <c r="F204" s="34" t="s">
        <v>47</v>
      </c>
      <c r="G204" s="49">
        <v>0.885565</v>
      </c>
      <c r="H204" s="50">
        <v>0</v>
      </c>
      <c r="I204" s="58">
        <f t="shared" si="18"/>
        <v>0</v>
      </c>
      <c r="J204" s="59">
        <v>0</v>
      </c>
      <c r="K204" s="60">
        <f t="shared" si="19"/>
        <v>0</v>
      </c>
      <c r="L204" s="59">
        <v>0</v>
      </c>
      <c r="M204" s="60">
        <f t="shared" si="20"/>
        <v>0</v>
      </c>
      <c r="N204" s="72">
        <v>20</v>
      </c>
      <c r="O204" s="80">
        <v>16</v>
      </c>
      <c r="P204" s="35" t="s">
        <v>115</v>
      </c>
    </row>
    <row r="205" spans="1:16" s="20" customFormat="1" ht="12.75" customHeight="1">
      <c r="A205" s="31"/>
      <c r="B205" s="32" t="s">
        <v>64</v>
      </c>
      <c r="C205" s="31"/>
      <c r="D205" s="33" t="s">
        <v>668</v>
      </c>
      <c r="E205" s="33" t="s">
        <v>669</v>
      </c>
      <c r="F205" s="31"/>
      <c r="G205" s="48"/>
      <c r="H205" s="48"/>
      <c r="I205" s="56">
        <f>SUM(I206:I243)</f>
        <v>0</v>
      </c>
      <c r="J205" s="31"/>
      <c r="K205" s="57">
        <f>SUM(K206:K243)</f>
        <v>0</v>
      </c>
      <c r="L205" s="31"/>
      <c r="M205" s="57">
        <f>SUM(M206:M243)</f>
        <v>0</v>
      </c>
      <c r="N205" s="48"/>
      <c r="O205" s="31"/>
      <c r="P205" s="33" t="s">
        <v>108</v>
      </c>
    </row>
    <row r="206" spans="1:16" s="6" customFormat="1" ht="12.75" customHeight="1">
      <c r="A206" s="34" t="s">
        <v>670</v>
      </c>
      <c r="B206" s="34" t="s">
        <v>110</v>
      </c>
      <c r="C206" s="34" t="s">
        <v>668</v>
      </c>
      <c r="D206" s="35" t="s">
        <v>671</v>
      </c>
      <c r="E206" s="35" t="s">
        <v>672</v>
      </c>
      <c r="F206" s="34" t="s">
        <v>114</v>
      </c>
      <c r="G206" s="49">
        <v>3.8</v>
      </c>
      <c r="H206" s="50">
        <v>0</v>
      </c>
      <c r="I206" s="58">
        <f aca="true" t="shared" si="21" ref="I206:I243">ROUND(G206*H206,2)</f>
        <v>0</v>
      </c>
      <c r="J206" s="59">
        <v>0</v>
      </c>
      <c r="K206" s="60">
        <f aca="true" t="shared" si="22" ref="K206:K243">G206*J206</f>
        <v>0</v>
      </c>
      <c r="L206" s="59">
        <v>0</v>
      </c>
      <c r="M206" s="60">
        <f aca="true" t="shared" si="23" ref="M206:M243">G206*L206</f>
        <v>0</v>
      </c>
      <c r="N206" s="72">
        <v>20</v>
      </c>
      <c r="O206" s="80">
        <v>16</v>
      </c>
      <c r="P206" s="35" t="s">
        <v>115</v>
      </c>
    </row>
    <row r="207" spans="1:16" s="6" customFormat="1" ht="12.75" customHeight="1">
      <c r="A207" s="34" t="s">
        <v>673</v>
      </c>
      <c r="B207" s="34" t="s">
        <v>110</v>
      </c>
      <c r="C207" s="34" t="s">
        <v>668</v>
      </c>
      <c r="D207" s="35" t="s">
        <v>674</v>
      </c>
      <c r="E207" s="35" t="s">
        <v>675</v>
      </c>
      <c r="F207" s="34" t="s">
        <v>114</v>
      </c>
      <c r="G207" s="49">
        <v>5.1</v>
      </c>
      <c r="H207" s="50">
        <v>0</v>
      </c>
      <c r="I207" s="58">
        <f t="shared" si="21"/>
        <v>0</v>
      </c>
      <c r="J207" s="59">
        <v>0</v>
      </c>
      <c r="K207" s="60">
        <f t="shared" si="22"/>
        <v>0</v>
      </c>
      <c r="L207" s="59">
        <v>0</v>
      </c>
      <c r="M207" s="60">
        <f t="shared" si="23"/>
        <v>0</v>
      </c>
      <c r="N207" s="72">
        <v>20</v>
      </c>
      <c r="O207" s="80">
        <v>16</v>
      </c>
      <c r="P207" s="35" t="s">
        <v>115</v>
      </c>
    </row>
    <row r="208" spans="1:16" s="6" customFormat="1" ht="12.75" customHeight="1">
      <c r="A208" s="36" t="s">
        <v>676</v>
      </c>
      <c r="B208" s="36" t="s">
        <v>153</v>
      </c>
      <c r="C208" s="36" t="s">
        <v>154</v>
      </c>
      <c r="D208" s="37" t="s">
        <v>677</v>
      </c>
      <c r="E208" s="37" t="s">
        <v>678</v>
      </c>
      <c r="F208" s="36" t="s">
        <v>135</v>
      </c>
      <c r="G208" s="51">
        <v>0.118</v>
      </c>
      <c r="H208" s="52">
        <v>0</v>
      </c>
      <c r="I208" s="61">
        <f t="shared" si="21"/>
        <v>0</v>
      </c>
      <c r="J208" s="62">
        <v>0</v>
      </c>
      <c r="K208" s="63">
        <f t="shared" si="22"/>
        <v>0</v>
      </c>
      <c r="L208" s="62">
        <v>0</v>
      </c>
      <c r="M208" s="63">
        <f t="shared" si="23"/>
        <v>0</v>
      </c>
      <c r="N208" s="73">
        <v>20</v>
      </c>
      <c r="O208" s="81">
        <v>32</v>
      </c>
      <c r="P208" s="37" t="s">
        <v>115</v>
      </c>
    </row>
    <row r="209" spans="1:16" s="6" customFormat="1" ht="12.75" customHeight="1">
      <c r="A209" s="34" t="s">
        <v>679</v>
      </c>
      <c r="B209" s="34" t="s">
        <v>110</v>
      </c>
      <c r="C209" s="34" t="s">
        <v>668</v>
      </c>
      <c r="D209" s="35" t="s">
        <v>680</v>
      </c>
      <c r="E209" s="35" t="s">
        <v>681</v>
      </c>
      <c r="F209" s="34" t="s">
        <v>144</v>
      </c>
      <c r="G209" s="49">
        <v>3</v>
      </c>
      <c r="H209" s="50">
        <v>0</v>
      </c>
      <c r="I209" s="58">
        <f t="shared" si="21"/>
        <v>0</v>
      </c>
      <c r="J209" s="59">
        <v>0</v>
      </c>
      <c r="K209" s="60">
        <f t="shared" si="22"/>
        <v>0</v>
      </c>
      <c r="L209" s="59">
        <v>0</v>
      </c>
      <c r="M209" s="60">
        <f t="shared" si="23"/>
        <v>0</v>
      </c>
      <c r="N209" s="72">
        <v>20</v>
      </c>
      <c r="O209" s="80">
        <v>16</v>
      </c>
      <c r="P209" s="35" t="s">
        <v>115</v>
      </c>
    </row>
    <row r="210" spans="1:16" s="6" customFormat="1" ht="12.75" customHeight="1">
      <c r="A210" s="34" t="s">
        <v>682</v>
      </c>
      <c r="B210" s="34" t="s">
        <v>110</v>
      </c>
      <c r="C210" s="34" t="s">
        <v>668</v>
      </c>
      <c r="D210" s="35" t="s">
        <v>683</v>
      </c>
      <c r="E210" s="35" t="s">
        <v>684</v>
      </c>
      <c r="F210" s="34" t="s">
        <v>144</v>
      </c>
      <c r="G210" s="49">
        <v>2</v>
      </c>
      <c r="H210" s="50">
        <v>0</v>
      </c>
      <c r="I210" s="58">
        <f t="shared" si="21"/>
        <v>0</v>
      </c>
      <c r="J210" s="59">
        <v>0</v>
      </c>
      <c r="K210" s="60">
        <f t="shared" si="22"/>
        <v>0</v>
      </c>
      <c r="L210" s="59">
        <v>0</v>
      </c>
      <c r="M210" s="60">
        <f t="shared" si="23"/>
        <v>0</v>
      </c>
      <c r="N210" s="72">
        <v>20</v>
      </c>
      <c r="O210" s="80">
        <v>16</v>
      </c>
      <c r="P210" s="35" t="s">
        <v>115</v>
      </c>
    </row>
    <row r="211" spans="1:16" s="6" customFormat="1" ht="12.75" customHeight="1">
      <c r="A211" s="34" t="s">
        <v>685</v>
      </c>
      <c r="B211" s="34" t="s">
        <v>110</v>
      </c>
      <c r="C211" s="34" t="s">
        <v>668</v>
      </c>
      <c r="D211" s="35" t="s">
        <v>686</v>
      </c>
      <c r="E211" s="35" t="s">
        <v>687</v>
      </c>
      <c r="F211" s="34" t="s">
        <v>144</v>
      </c>
      <c r="G211" s="49">
        <v>3</v>
      </c>
      <c r="H211" s="50">
        <v>0</v>
      </c>
      <c r="I211" s="58">
        <f t="shared" si="21"/>
        <v>0</v>
      </c>
      <c r="J211" s="59">
        <v>0</v>
      </c>
      <c r="K211" s="60">
        <f t="shared" si="22"/>
        <v>0</v>
      </c>
      <c r="L211" s="59">
        <v>0</v>
      </c>
      <c r="M211" s="60">
        <f t="shared" si="23"/>
        <v>0</v>
      </c>
      <c r="N211" s="72">
        <v>20</v>
      </c>
      <c r="O211" s="80">
        <v>16</v>
      </c>
      <c r="P211" s="35" t="s">
        <v>115</v>
      </c>
    </row>
    <row r="212" spans="1:16" s="6" customFormat="1" ht="12.75" customHeight="1">
      <c r="A212" s="34" t="s">
        <v>688</v>
      </c>
      <c r="B212" s="34" t="s">
        <v>110</v>
      </c>
      <c r="C212" s="34" t="s">
        <v>668</v>
      </c>
      <c r="D212" s="35" t="s">
        <v>689</v>
      </c>
      <c r="E212" s="35" t="s">
        <v>690</v>
      </c>
      <c r="F212" s="34" t="s">
        <v>144</v>
      </c>
      <c r="G212" s="49">
        <v>2</v>
      </c>
      <c r="H212" s="50">
        <v>0</v>
      </c>
      <c r="I212" s="58">
        <f t="shared" si="21"/>
        <v>0</v>
      </c>
      <c r="J212" s="59">
        <v>0</v>
      </c>
      <c r="K212" s="60">
        <f t="shared" si="22"/>
        <v>0</v>
      </c>
      <c r="L212" s="59">
        <v>0</v>
      </c>
      <c r="M212" s="60">
        <f t="shared" si="23"/>
        <v>0</v>
      </c>
      <c r="N212" s="72">
        <v>20</v>
      </c>
      <c r="O212" s="80">
        <v>16</v>
      </c>
      <c r="P212" s="35" t="s">
        <v>115</v>
      </c>
    </row>
    <row r="213" spans="1:16" s="6" customFormat="1" ht="12.75" customHeight="1">
      <c r="A213" s="36" t="s">
        <v>691</v>
      </c>
      <c r="B213" s="36" t="s">
        <v>153</v>
      </c>
      <c r="C213" s="36" t="s">
        <v>154</v>
      </c>
      <c r="D213" s="37" t="s">
        <v>692</v>
      </c>
      <c r="E213" s="37" t="s">
        <v>693</v>
      </c>
      <c r="F213" s="36" t="s">
        <v>135</v>
      </c>
      <c r="G213" s="51">
        <v>0.046</v>
      </c>
      <c r="H213" s="52">
        <v>0</v>
      </c>
      <c r="I213" s="61">
        <f t="shared" si="21"/>
        <v>0</v>
      </c>
      <c r="J213" s="62">
        <v>0</v>
      </c>
      <c r="K213" s="63">
        <f t="shared" si="22"/>
        <v>0</v>
      </c>
      <c r="L213" s="62">
        <v>0</v>
      </c>
      <c r="M213" s="63">
        <f t="shared" si="23"/>
        <v>0</v>
      </c>
      <c r="N213" s="73">
        <v>20</v>
      </c>
      <c r="O213" s="81">
        <v>32</v>
      </c>
      <c r="P213" s="37" t="s">
        <v>115</v>
      </c>
    </row>
    <row r="214" spans="1:16" s="6" customFormat="1" ht="12.75" customHeight="1">
      <c r="A214" s="34" t="s">
        <v>694</v>
      </c>
      <c r="B214" s="34" t="s">
        <v>110</v>
      </c>
      <c r="C214" s="34" t="s">
        <v>668</v>
      </c>
      <c r="D214" s="35" t="s">
        <v>695</v>
      </c>
      <c r="E214" s="35" t="s">
        <v>696</v>
      </c>
      <c r="F214" s="34" t="s">
        <v>166</v>
      </c>
      <c r="G214" s="49">
        <v>4.2</v>
      </c>
      <c r="H214" s="50">
        <v>0</v>
      </c>
      <c r="I214" s="58">
        <f t="shared" si="21"/>
        <v>0</v>
      </c>
      <c r="J214" s="59">
        <v>0</v>
      </c>
      <c r="K214" s="60">
        <f t="shared" si="22"/>
        <v>0</v>
      </c>
      <c r="L214" s="59">
        <v>0</v>
      </c>
      <c r="M214" s="60">
        <f t="shared" si="23"/>
        <v>0</v>
      </c>
      <c r="N214" s="72">
        <v>20</v>
      </c>
      <c r="O214" s="80">
        <v>16</v>
      </c>
      <c r="P214" s="35" t="s">
        <v>115</v>
      </c>
    </row>
    <row r="215" spans="1:16" s="6" customFormat="1" ht="12.75" customHeight="1">
      <c r="A215" s="34" t="s">
        <v>697</v>
      </c>
      <c r="B215" s="34" t="s">
        <v>110</v>
      </c>
      <c r="C215" s="34" t="s">
        <v>668</v>
      </c>
      <c r="D215" s="35" t="s">
        <v>698</v>
      </c>
      <c r="E215" s="35" t="s">
        <v>699</v>
      </c>
      <c r="F215" s="34" t="s">
        <v>166</v>
      </c>
      <c r="G215" s="49">
        <v>4.2</v>
      </c>
      <c r="H215" s="50">
        <v>0</v>
      </c>
      <c r="I215" s="58">
        <f t="shared" si="21"/>
        <v>0</v>
      </c>
      <c r="J215" s="59">
        <v>0</v>
      </c>
      <c r="K215" s="60">
        <f t="shared" si="22"/>
        <v>0</v>
      </c>
      <c r="L215" s="59">
        <v>0</v>
      </c>
      <c r="M215" s="60">
        <f t="shared" si="23"/>
        <v>0</v>
      </c>
      <c r="N215" s="72">
        <v>20</v>
      </c>
      <c r="O215" s="80">
        <v>16</v>
      </c>
      <c r="P215" s="35" t="s">
        <v>115</v>
      </c>
    </row>
    <row r="216" spans="1:16" s="6" customFormat="1" ht="12.75" customHeight="1">
      <c r="A216" s="34" t="s">
        <v>700</v>
      </c>
      <c r="B216" s="34" t="s">
        <v>110</v>
      </c>
      <c r="C216" s="34" t="s">
        <v>668</v>
      </c>
      <c r="D216" s="35" t="s">
        <v>701</v>
      </c>
      <c r="E216" s="35" t="s">
        <v>702</v>
      </c>
      <c r="F216" s="34" t="s">
        <v>144</v>
      </c>
      <c r="G216" s="49">
        <v>4</v>
      </c>
      <c r="H216" s="50">
        <v>0</v>
      </c>
      <c r="I216" s="58">
        <f t="shared" si="21"/>
        <v>0</v>
      </c>
      <c r="J216" s="59">
        <v>0</v>
      </c>
      <c r="K216" s="60">
        <f t="shared" si="22"/>
        <v>0</v>
      </c>
      <c r="L216" s="59">
        <v>0</v>
      </c>
      <c r="M216" s="60">
        <f t="shared" si="23"/>
        <v>0</v>
      </c>
      <c r="N216" s="72">
        <v>20</v>
      </c>
      <c r="O216" s="80">
        <v>16</v>
      </c>
      <c r="P216" s="35" t="s">
        <v>115</v>
      </c>
    </row>
    <row r="217" spans="1:16" s="6" customFormat="1" ht="12.75" customHeight="1">
      <c r="A217" s="36" t="s">
        <v>703</v>
      </c>
      <c r="B217" s="36" t="s">
        <v>153</v>
      </c>
      <c r="C217" s="36" t="s">
        <v>154</v>
      </c>
      <c r="D217" s="37" t="s">
        <v>704</v>
      </c>
      <c r="E217" s="37" t="s">
        <v>705</v>
      </c>
      <c r="F217" s="36" t="s">
        <v>135</v>
      </c>
      <c r="G217" s="51">
        <v>0.055</v>
      </c>
      <c r="H217" s="52">
        <v>0</v>
      </c>
      <c r="I217" s="61">
        <f t="shared" si="21"/>
        <v>0</v>
      </c>
      <c r="J217" s="62">
        <v>0</v>
      </c>
      <c r="K217" s="63">
        <f t="shared" si="22"/>
        <v>0</v>
      </c>
      <c r="L217" s="62">
        <v>0</v>
      </c>
      <c r="M217" s="63">
        <f t="shared" si="23"/>
        <v>0</v>
      </c>
      <c r="N217" s="73">
        <v>20</v>
      </c>
      <c r="O217" s="81">
        <v>32</v>
      </c>
      <c r="P217" s="37" t="s">
        <v>115</v>
      </c>
    </row>
    <row r="218" spans="1:16" s="6" customFormat="1" ht="12.75" customHeight="1">
      <c r="A218" s="34" t="s">
        <v>706</v>
      </c>
      <c r="B218" s="34" t="s">
        <v>110</v>
      </c>
      <c r="C218" s="34" t="s">
        <v>668</v>
      </c>
      <c r="D218" s="35" t="s">
        <v>707</v>
      </c>
      <c r="E218" s="35" t="s">
        <v>708</v>
      </c>
      <c r="F218" s="34" t="s">
        <v>151</v>
      </c>
      <c r="G218" s="49">
        <v>330</v>
      </c>
      <c r="H218" s="50">
        <v>0</v>
      </c>
      <c r="I218" s="58">
        <f t="shared" si="21"/>
        <v>0</v>
      </c>
      <c r="J218" s="59">
        <v>0</v>
      </c>
      <c r="K218" s="60">
        <f t="shared" si="22"/>
        <v>0</v>
      </c>
      <c r="L218" s="59">
        <v>0</v>
      </c>
      <c r="M218" s="60">
        <f t="shared" si="23"/>
        <v>0</v>
      </c>
      <c r="N218" s="72">
        <v>20</v>
      </c>
      <c r="O218" s="80">
        <v>16</v>
      </c>
      <c r="P218" s="35" t="s">
        <v>115</v>
      </c>
    </row>
    <row r="219" spans="1:16" s="6" customFormat="1" ht="12.75" customHeight="1">
      <c r="A219" s="36" t="s">
        <v>709</v>
      </c>
      <c r="B219" s="36" t="s">
        <v>153</v>
      </c>
      <c r="C219" s="36" t="s">
        <v>154</v>
      </c>
      <c r="D219" s="37" t="s">
        <v>710</v>
      </c>
      <c r="E219" s="37" t="s">
        <v>711</v>
      </c>
      <c r="F219" s="36" t="s">
        <v>114</v>
      </c>
      <c r="G219" s="51">
        <v>2.9</v>
      </c>
      <c r="H219" s="52">
        <v>0</v>
      </c>
      <c r="I219" s="61">
        <f t="shared" si="21"/>
        <v>0</v>
      </c>
      <c r="J219" s="62">
        <v>0</v>
      </c>
      <c r="K219" s="63">
        <f t="shared" si="22"/>
        <v>0</v>
      </c>
      <c r="L219" s="62">
        <v>0</v>
      </c>
      <c r="M219" s="63">
        <f t="shared" si="23"/>
        <v>0</v>
      </c>
      <c r="N219" s="73">
        <v>20</v>
      </c>
      <c r="O219" s="81">
        <v>32</v>
      </c>
      <c r="P219" s="37" t="s">
        <v>115</v>
      </c>
    </row>
    <row r="220" spans="1:16" s="6" customFormat="1" ht="12.75" customHeight="1">
      <c r="A220" s="36" t="s">
        <v>712</v>
      </c>
      <c r="B220" s="36" t="s">
        <v>153</v>
      </c>
      <c r="C220" s="36" t="s">
        <v>154</v>
      </c>
      <c r="D220" s="37" t="s">
        <v>713</v>
      </c>
      <c r="E220" s="37" t="s">
        <v>714</v>
      </c>
      <c r="F220" s="36" t="s">
        <v>144</v>
      </c>
      <c r="G220" s="51">
        <v>24</v>
      </c>
      <c r="H220" s="52">
        <v>0</v>
      </c>
      <c r="I220" s="61">
        <f t="shared" si="21"/>
        <v>0</v>
      </c>
      <c r="J220" s="62">
        <v>0</v>
      </c>
      <c r="K220" s="63">
        <f t="shared" si="22"/>
        <v>0</v>
      </c>
      <c r="L220" s="62">
        <v>0</v>
      </c>
      <c r="M220" s="63">
        <f t="shared" si="23"/>
        <v>0</v>
      </c>
      <c r="N220" s="73">
        <v>20</v>
      </c>
      <c r="O220" s="81">
        <v>32</v>
      </c>
      <c r="P220" s="37" t="s">
        <v>115</v>
      </c>
    </row>
    <row r="221" spans="1:16" s="6" customFormat="1" ht="12.75" customHeight="1">
      <c r="A221" s="36" t="s">
        <v>715</v>
      </c>
      <c r="B221" s="36" t="s">
        <v>153</v>
      </c>
      <c r="C221" s="36" t="s">
        <v>154</v>
      </c>
      <c r="D221" s="37" t="s">
        <v>716</v>
      </c>
      <c r="E221" s="37" t="s">
        <v>717</v>
      </c>
      <c r="F221" s="36" t="s">
        <v>718</v>
      </c>
      <c r="G221" s="51">
        <v>1</v>
      </c>
      <c r="H221" s="52">
        <v>0</v>
      </c>
      <c r="I221" s="61">
        <f t="shared" si="21"/>
        <v>0</v>
      </c>
      <c r="J221" s="62">
        <v>0</v>
      </c>
      <c r="K221" s="63">
        <f t="shared" si="22"/>
        <v>0</v>
      </c>
      <c r="L221" s="62">
        <v>0</v>
      </c>
      <c r="M221" s="63">
        <f t="shared" si="23"/>
        <v>0</v>
      </c>
      <c r="N221" s="73">
        <v>20</v>
      </c>
      <c r="O221" s="81">
        <v>32</v>
      </c>
      <c r="P221" s="37" t="s">
        <v>115</v>
      </c>
    </row>
    <row r="222" spans="1:16" s="6" customFormat="1" ht="12.75" customHeight="1">
      <c r="A222" s="36" t="s">
        <v>719</v>
      </c>
      <c r="B222" s="36" t="s">
        <v>153</v>
      </c>
      <c r="C222" s="36" t="s">
        <v>154</v>
      </c>
      <c r="D222" s="37" t="s">
        <v>720</v>
      </c>
      <c r="E222" s="37" t="s">
        <v>721</v>
      </c>
      <c r="F222" s="36" t="s">
        <v>718</v>
      </c>
      <c r="G222" s="51">
        <v>1</v>
      </c>
      <c r="H222" s="52">
        <v>0</v>
      </c>
      <c r="I222" s="61">
        <f t="shared" si="21"/>
        <v>0</v>
      </c>
      <c r="J222" s="62">
        <v>0</v>
      </c>
      <c r="K222" s="63">
        <f t="shared" si="22"/>
        <v>0</v>
      </c>
      <c r="L222" s="62">
        <v>0</v>
      </c>
      <c r="M222" s="63">
        <f t="shared" si="23"/>
        <v>0</v>
      </c>
      <c r="N222" s="73">
        <v>20</v>
      </c>
      <c r="O222" s="81">
        <v>32</v>
      </c>
      <c r="P222" s="37" t="s">
        <v>115</v>
      </c>
    </row>
    <row r="223" spans="1:16" s="6" customFormat="1" ht="12.75" customHeight="1">
      <c r="A223" s="34" t="s">
        <v>722</v>
      </c>
      <c r="B223" s="34" t="s">
        <v>110</v>
      </c>
      <c r="C223" s="34" t="s">
        <v>668</v>
      </c>
      <c r="D223" s="35" t="s">
        <v>723</v>
      </c>
      <c r="E223" s="35" t="s">
        <v>724</v>
      </c>
      <c r="F223" s="34" t="s">
        <v>166</v>
      </c>
      <c r="G223" s="49">
        <v>16</v>
      </c>
      <c r="H223" s="50">
        <v>0</v>
      </c>
      <c r="I223" s="58">
        <f t="shared" si="21"/>
        <v>0</v>
      </c>
      <c r="J223" s="59">
        <v>0</v>
      </c>
      <c r="K223" s="60">
        <f t="shared" si="22"/>
        <v>0</v>
      </c>
      <c r="L223" s="59">
        <v>0</v>
      </c>
      <c r="M223" s="60">
        <f t="shared" si="23"/>
        <v>0</v>
      </c>
      <c r="N223" s="72">
        <v>20</v>
      </c>
      <c r="O223" s="80">
        <v>16</v>
      </c>
      <c r="P223" s="35" t="s">
        <v>115</v>
      </c>
    </row>
    <row r="224" spans="1:16" s="6" customFormat="1" ht="12.75" customHeight="1">
      <c r="A224" s="36" t="s">
        <v>725</v>
      </c>
      <c r="B224" s="36" t="s">
        <v>153</v>
      </c>
      <c r="C224" s="36" t="s">
        <v>154</v>
      </c>
      <c r="D224" s="37" t="s">
        <v>726</v>
      </c>
      <c r="E224" s="37" t="s">
        <v>727</v>
      </c>
      <c r="F224" s="36" t="s">
        <v>135</v>
      </c>
      <c r="G224" s="51">
        <v>0.017</v>
      </c>
      <c r="H224" s="52">
        <v>0</v>
      </c>
      <c r="I224" s="61">
        <f t="shared" si="21"/>
        <v>0</v>
      </c>
      <c r="J224" s="62">
        <v>0</v>
      </c>
      <c r="K224" s="63">
        <f t="shared" si="22"/>
        <v>0</v>
      </c>
      <c r="L224" s="62">
        <v>0</v>
      </c>
      <c r="M224" s="63">
        <f t="shared" si="23"/>
        <v>0</v>
      </c>
      <c r="N224" s="73">
        <v>20</v>
      </c>
      <c r="O224" s="81">
        <v>32</v>
      </c>
      <c r="P224" s="37" t="s">
        <v>115</v>
      </c>
    </row>
    <row r="225" spans="1:16" s="6" customFormat="1" ht="12.75" customHeight="1">
      <c r="A225" s="36" t="s">
        <v>728</v>
      </c>
      <c r="B225" s="36" t="s">
        <v>153</v>
      </c>
      <c r="C225" s="36" t="s">
        <v>154</v>
      </c>
      <c r="D225" s="37" t="s">
        <v>729</v>
      </c>
      <c r="E225" s="37" t="s">
        <v>730</v>
      </c>
      <c r="F225" s="36" t="s">
        <v>135</v>
      </c>
      <c r="G225" s="51">
        <v>0.184</v>
      </c>
      <c r="H225" s="52">
        <v>0</v>
      </c>
      <c r="I225" s="61">
        <f t="shared" si="21"/>
        <v>0</v>
      </c>
      <c r="J225" s="62">
        <v>0</v>
      </c>
      <c r="K225" s="63">
        <f t="shared" si="22"/>
        <v>0</v>
      </c>
      <c r="L225" s="62">
        <v>0</v>
      </c>
      <c r="M225" s="63">
        <f t="shared" si="23"/>
        <v>0</v>
      </c>
      <c r="N225" s="73">
        <v>20</v>
      </c>
      <c r="O225" s="81">
        <v>32</v>
      </c>
      <c r="P225" s="37" t="s">
        <v>115</v>
      </c>
    </row>
    <row r="226" spans="1:16" s="6" customFormat="1" ht="12.75" customHeight="1">
      <c r="A226" s="36" t="s">
        <v>731</v>
      </c>
      <c r="B226" s="36" t="s">
        <v>153</v>
      </c>
      <c r="C226" s="36" t="s">
        <v>154</v>
      </c>
      <c r="D226" s="37" t="s">
        <v>732</v>
      </c>
      <c r="E226" s="37" t="s">
        <v>733</v>
      </c>
      <c r="F226" s="36" t="s">
        <v>135</v>
      </c>
      <c r="G226" s="51">
        <v>0.002</v>
      </c>
      <c r="H226" s="52">
        <v>0</v>
      </c>
      <c r="I226" s="61">
        <f t="shared" si="21"/>
        <v>0</v>
      </c>
      <c r="J226" s="62">
        <v>0</v>
      </c>
      <c r="K226" s="63">
        <f t="shared" si="22"/>
        <v>0</v>
      </c>
      <c r="L226" s="62">
        <v>0</v>
      </c>
      <c r="M226" s="63">
        <f t="shared" si="23"/>
        <v>0</v>
      </c>
      <c r="N226" s="73">
        <v>20</v>
      </c>
      <c r="O226" s="81">
        <v>32</v>
      </c>
      <c r="P226" s="37" t="s">
        <v>115</v>
      </c>
    </row>
    <row r="227" spans="1:16" s="6" customFormat="1" ht="12.75" customHeight="1">
      <c r="A227" s="36" t="s">
        <v>734</v>
      </c>
      <c r="B227" s="36" t="s">
        <v>153</v>
      </c>
      <c r="C227" s="36" t="s">
        <v>154</v>
      </c>
      <c r="D227" s="37" t="s">
        <v>735</v>
      </c>
      <c r="E227" s="37" t="s">
        <v>736</v>
      </c>
      <c r="F227" s="36" t="s">
        <v>135</v>
      </c>
      <c r="G227" s="51">
        <v>0.096</v>
      </c>
      <c r="H227" s="52">
        <v>0</v>
      </c>
      <c r="I227" s="61">
        <f t="shared" si="21"/>
        <v>0</v>
      </c>
      <c r="J227" s="62">
        <v>0</v>
      </c>
      <c r="K227" s="63">
        <f t="shared" si="22"/>
        <v>0</v>
      </c>
      <c r="L227" s="62">
        <v>0</v>
      </c>
      <c r="M227" s="63">
        <f t="shared" si="23"/>
        <v>0</v>
      </c>
      <c r="N227" s="73">
        <v>20</v>
      </c>
      <c r="O227" s="81">
        <v>32</v>
      </c>
      <c r="P227" s="37" t="s">
        <v>115</v>
      </c>
    </row>
    <row r="228" spans="1:16" s="6" customFormat="1" ht="12.75" customHeight="1">
      <c r="A228" s="34" t="s">
        <v>737</v>
      </c>
      <c r="B228" s="34" t="s">
        <v>110</v>
      </c>
      <c r="C228" s="34" t="s">
        <v>668</v>
      </c>
      <c r="D228" s="35" t="s">
        <v>738</v>
      </c>
      <c r="E228" s="35" t="s">
        <v>739</v>
      </c>
      <c r="F228" s="34" t="s">
        <v>114</v>
      </c>
      <c r="G228" s="49">
        <v>23</v>
      </c>
      <c r="H228" s="50">
        <v>0</v>
      </c>
      <c r="I228" s="58">
        <f t="shared" si="21"/>
        <v>0</v>
      </c>
      <c r="J228" s="59">
        <v>0</v>
      </c>
      <c r="K228" s="60">
        <f t="shared" si="22"/>
        <v>0</v>
      </c>
      <c r="L228" s="59">
        <v>0</v>
      </c>
      <c r="M228" s="60">
        <f t="shared" si="23"/>
        <v>0</v>
      </c>
      <c r="N228" s="72">
        <v>20</v>
      </c>
      <c r="O228" s="80">
        <v>16</v>
      </c>
      <c r="P228" s="35" t="s">
        <v>115</v>
      </c>
    </row>
    <row r="229" spans="1:16" s="6" customFormat="1" ht="12.75" customHeight="1">
      <c r="A229" s="36" t="s">
        <v>740</v>
      </c>
      <c r="B229" s="36" t="s">
        <v>153</v>
      </c>
      <c r="C229" s="36" t="s">
        <v>154</v>
      </c>
      <c r="D229" s="37" t="s">
        <v>741</v>
      </c>
      <c r="E229" s="37" t="s">
        <v>742</v>
      </c>
      <c r="F229" s="36" t="s">
        <v>144</v>
      </c>
      <c r="G229" s="51">
        <v>18</v>
      </c>
      <c r="H229" s="52">
        <v>0</v>
      </c>
      <c r="I229" s="61">
        <f t="shared" si="21"/>
        <v>0</v>
      </c>
      <c r="J229" s="62">
        <v>0</v>
      </c>
      <c r="K229" s="63">
        <f t="shared" si="22"/>
        <v>0</v>
      </c>
      <c r="L229" s="62">
        <v>0</v>
      </c>
      <c r="M229" s="63">
        <f t="shared" si="23"/>
        <v>0</v>
      </c>
      <c r="N229" s="73">
        <v>20</v>
      </c>
      <c r="O229" s="81">
        <v>32</v>
      </c>
      <c r="P229" s="37" t="s">
        <v>115</v>
      </c>
    </row>
    <row r="230" spans="1:16" s="6" customFormat="1" ht="12.75" customHeight="1">
      <c r="A230" s="36" t="s">
        <v>743</v>
      </c>
      <c r="B230" s="36" t="s">
        <v>153</v>
      </c>
      <c r="C230" s="36" t="s">
        <v>154</v>
      </c>
      <c r="D230" s="37" t="s">
        <v>744</v>
      </c>
      <c r="E230" s="37" t="s">
        <v>745</v>
      </c>
      <c r="F230" s="36" t="s">
        <v>144</v>
      </c>
      <c r="G230" s="51">
        <v>2</v>
      </c>
      <c r="H230" s="52">
        <v>0</v>
      </c>
      <c r="I230" s="61">
        <f t="shared" si="21"/>
        <v>0</v>
      </c>
      <c r="J230" s="62">
        <v>0</v>
      </c>
      <c r="K230" s="63">
        <f t="shared" si="22"/>
        <v>0</v>
      </c>
      <c r="L230" s="62">
        <v>0</v>
      </c>
      <c r="M230" s="63">
        <f t="shared" si="23"/>
        <v>0</v>
      </c>
      <c r="N230" s="73">
        <v>20</v>
      </c>
      <c r="O230" s="81">
        <v>32</v>
      </c>
      <c r="P230" s="37" t="s">
        <v>115</v>
      </c>
    </row>
    <row r="231" spans="1:16" s="6" customFormat="1" ht="12.75" customHeight="1">
      <c r="A231" s="34" t="s">
        <v>746</v>
      </c>
      <c r="B231" s="34" t="s">
        <v>110</v>
      </c>
      <c r="C231" s="34" t="s">
        <v>668</v>
      </c>
      <c r="D231" s="35" t="s">
        <v>747</v>
      </c>
      <c r="E231" s="35" t="s">
        <v>748</v>
      </c>
      <c r="F231" s="34" t="s">
        <v>114</v>
      </c>
      <c r="G231" s="49">
        <v>14.1</v>
      </c>
      <c r="H231" s="50">
        <v>0</v>
      </c>
      <c r="I231" s="58">
        <f t="shared" si="21"/>
        <v>0</v>
      </c>
      <c r="J231" s="59">
        <v>0</v>
      </c>
      <c r="K231" s="60">
        <f t="shared" si="22"/>
        <v>0</v>
      </c>
      <c r="L231" s="59">
        <v>0</v>
      </c>
      <c r="M231" s="60">
        <f t="shared" si="23"/>
        <v>0</v>
      </c>
      <c r="N231" s="72">
        <v>20</v>
      </c>
      <c r="O231" s="80">
        <v>16</v>
      </c>
      <c r="P231" s="35" t="s">
        <v>115</v>
      </c>
    </row>
    <row r="232" spans="1:16" s="6" customFormat="1" ht="12.75" customHeight="1">
      <c r="A232" s="36" t="s">
        <v>749</v>
      </c>
      <c r="B232" s="36" t="s">
        <v>153</v>
      </c>
      <c r="C232" s="36" t="s">
        <v>154</v>
      </c>
      <c r="D232" s="37" t="s">
        <v>750</v>
      </c>
      <c r="E232" s="37" t="s">
        <v>751</v>
      </c>
      <c r="F232" s="36" t="s">
        <v>144</v>
      </c>
      <c r="G232" s="51">
        <v>2</v>
      </c>
      <c r="H232" s="52">
        <v>0</v>
      </c>
      <c r="I232" s="61">
        <f t="shared" si="21"/>
        <v>0</v>
      </c>
      <c r="J232" s="62">
        <v>0</v>
      </c>
      <c r="K232" s="63">
        <f t="shared" si="22"/>
        <v>0</v>
      </c>
      <c r="L232" s="62">
        <v>0</v>
      </c>
      <c r="M232" s="63">
        <f t="shared" si="23"/>
        <v>0</v>
      </c>
      <c r="N232" s="73">
        <v>20</v>
      </c>
      <c r="O232" s="81">
        <v>32</v>
      </c>
      <c r="P232" s="37" t="s">
        <v>115</v>
      </c>
    </row>
    <row r="233" spans="1:16" s="6" customFormat="1" ht="12.75" customHeight="1">
      <c r="A233" s="36" t="s">
        <v>752</v>
      </c>
      <c r="B233" s="36" t="s">
        <v>153</v>
      </c>
      <c r="C233" s="36" t="s">
        <v>154</v>
      </c>
      <c r="D233" s="37" t="s">
        <v>753</v>
      </c>
      <c r="E233" s="37" t="s">
        <v>754</v>
      </c>
      <c r="F233" s="36" t="s">
        <v>144</v>
      </c>
      <c r="G233" s="51">
        <v>2</v>
      </c>
      <c r="H233" s="52">
        <v>0</v>
      </c>
      <c r="I233" s="61">
        <f t="shared" si="21"/>
        <v>0</v>
      </c>
      <c r="J233" s="62">
        <v>0</v>
      </c>
      <c r="K233" s="63">
        <f t="shared" si="22"/>
        <v>0</v>
      </c>
      <c r="L233" s="62">
        <v>0</v>
      </c>
      <c r="M233" s="63">
        <f t="shared" si="23"/>
        <v>0</v>
      </c>
      <c r="N233" s="73">
        <v>20</v>
      </c>
      <c r="O233" s="81">
        <v>32</v>
      </c>
      <c r="P233" s="37" t="s">
        <v>115</v>
      </c>
    </row>
    <row r="234" spans="1:16" s="6" customFormat="1" ht="12.75" customHeight="1">
      <c r="A234" s="34" t="s">
        <v>755</v>
      </c>
      <c r="B234" s="34" t="s">
        <v>110</v>
      </c>
      <c r="C234" s="34" t="s">
        <v>668</v>
      </c>
      <c r="D234" s="35" t="s">
        <v>756</v>
      </c>
      <c r="E234" s="35" t="s">
        <v>757</v>
      </c>
      <c r="F234" s="34" t="s">
        <v>151</v>
      </c>
      <c r="G234" s="49">
        <v>21</v>
      </c>
      <c r="H234" s="50">
        <v>0</v>
      </c>
      <c r="I234" s="58">
        <f t="shared" si="21"/>
        <v>0</v>
      </c>
      <c r="J234" s="59">
        <v>0</v>
      </c>
      <c r="K234" s="60">
        <f t="shared" si="22"/>
        <v>0</v>
      </c>
      <c r="L234" s="59">
        <v>0</v>
      </c>
      <c r="M234" s="60">
        <f t="shared" si="23"/>
        <v>0</v>
      </c>
      <c r="N234" s="72">
        <v>20</v>
      </c>
      <c r="O234" s="80">
        <v>16</v>
      </c>
      <c r="P234" s="35" t="s">
        <v>115</v>
      </c>
    </row>
    <row r="235" spans="1:16" s="6" customFormat="1" ht="12.75" customHeight="1">
      <c r="A235" s="36" t="s">
        <v>758</v>
      </c>
      <c r="B235" s="36" t="s">
        <v>153</v>
      </c>
      <c r="C235" s="36" t="s">
        <v>154</v>
      </c>
      <c r="D235" s="37" t="s">
        <v>759</v>
      </c>
      <c r="E235" s="37" t="s">
        <v>760</v>
      </c>
      <c r="F235" s="36" t="s">
        <v>144</v>
      </c>
      <c r="G235" s="51">
        <v>3</v>
      </c>
      <c r="H235" s="52">
        <v>0</v>
      </c>
      <c r="I235" s="61">
        <f t="shared" si="21"/>
        <v>0</v>
      </c>
      <c r="J235" s="62">
        <v>0</v>
      </c>
      <c r="K235" s="63">
        <f t="shared" si="22"/>
        <v>0</v>
      </c>
      <c r="L235" s="62">
        <v>0</v>
      </c>
      <c r="M235" s="63">
        <f t="shared" si="23"/>
        <v>0</v>
      </c>
      <c r="N235" s="73">
        <v>20</v>
      </c>
      <c r="O235" s="81">
        <v>32</v>
      </c>
      <c r="P235" s="37" t="s">
        <v>115</v>
      </c>
    </row>
    <row r="236" spans="1:16" s="6" customFormat="1" ht="12.75" customHeight="1">
      <c r="A236" s="34" t="s">
        <v>761</v>
      </c>
      <c r="B236" s="34" t="s">
        <v>110</v>
      </c>
      <c r="C236" s="34" t="s">
        <v>668</v>
      </c>
      <c r="D236" s="35" t="s">
        <v>762</v>
      </c>
      <c r="E236" s="35" t="s">
        <v>763</v>
      </c>
      <c r="F236" s="34" t="s">
        <v>151</v>
      </c>
      <c r="G236" s="49">
        <v>609</v>
      </c>
      <c r="H236" s="50">
        <v>0</v>
      </c>
      <c r="I236" s="58">
        <f t="shared" si="21"/>
        <v>0</v>
      </c>
      <c r="J236" s="59">
        <v>0</v>
      </c>
      <c r="K236" s="60">
        <f t="shared" si="22"/>
        <v>0</v>
      </c>
      <c r="L236" s="59">
        <v>0</v>
      </c>
      <c r="M236" s="60">
        <f t="shared" si="23"/>
        <v>0</v>
      </c>
      <c r="N236" s="72">
        <v>20</v>
      </c>
      <c r="O236" s="80">
        <v>16</v>
      </c>
      <c r="P236" s="35" t="s">
        <v>115</v>
      </c>
    </row>
    <row r="237" spans="1:16" s="6" customFormat="1" ht="12.75" customHeight="1">
      <c r="A237" s="34" t="s">
        <v>764</v>
      </c>
      <c r="B237" s="34" t="s">
        <v>110</v>
      </c>
      <c r="C237" s="34" t="s">
        <v>668</v>
      </c>
      <c r="D237" s="35" t="s">
        <v>765</v>
      </c>
      <c r="E237" s="35" t="s">
        <v>766</v>
      </c>
      <c r="F237" s="34" t="s">
        <v>151</v>
      </c>
      <c r="G237" s="49">
        <v>339</v>
      </c>
      <c r="H237" s="50">
        <v>0</v>
      </c>
      <c r="I237" s="58">
        <f t="shared" si="21"/>
        <v>0</v>
      </c>
      <c r="J237" s="59">
        <v>0</v>
      </c>
      <c r="K237" s="60">
        <f t="shared" si="22"/>
        <v>0</v>
      </c>
      <c r="L237" s="59">
        <v>0</v>
      </c>
      <c r="M237" s="60">
        <f t="shared" si="23"/>
        <v>0</v>
      </c>
      <c r="N237" s="72">
        <v>20</v>
      </c>
      <c r="O237" s="80">
        <v>16</v>
      </c>
      <c r="P237" s="35" t="s">
        <v>115</v>
      </c>
    </row>
    <row r="238" spans="1:16" s="6" customFormat="1" ht="12.75" customHeight="1">
      <c r="A238" s="36" t="s">
        <v>767</v>
      </c>
      <c r="B238" s="36" t="s">
        <v>153</v>
      </c>
      <c r="C238" s="36" t="s">
        <v>154</v>
      </c>
      <c r="D238" s="37" t="s">
        <v>768</v>
      </c>
      <c r="E238" s="37" t="s">
        <v>769</v>
      </c>
      <c r="F238" s="36" t="s">
        <v>135</v>
      </c>
      <c r="G238" s="51">
        <v>0.76</v>
      </c>
      <c r="H238" s="52">
        <v>0</v>
      </c>
      <c r="I238" s="61">
        <f t="shared" si="21"/>
        <v>0</v>
      </c>
      <c r="J238" s="62">
        <v>0</v>
      </c>
      <c r="K238" s="63">
        <f t="shared" si="22"/>
        <v>0</v>
      </c>
      <c r="L238" s="62">
        <v>0</v>
      </c>
      <c r="M238" s="63">
        <f t="shared" si="23"/>
        <v>0</v>
      </c>
      <c r="N238" s="73">
        <v>20</v>
      </c>
      <c r="O238" s="81">
        <v>32</v>
      </c>
      <c r="P238" s="37" t="s">
        <v>115</v>
      </c>
    </row>
    <row r="239" spans="1:16" s="6" customFormat="1" ht="12.75" customHeight="1">
      <c r="A239" s="36" t="s">
        <v>770</v>
      </c>
      <c r="B239" s="36" t="s">
        <v>153</v>
      </c>
      <c r="C239" s="36" t="s">
        <v>154</v>
      </c>
      <c r="D239" s="37" t="s">
        <v>771</v>
      </c>
      <c r="E239" s="37" t="s">
        <v>772</v>
      </c>
      <c r="F239" s="36" t="s">
        <v>135</v>
      </c>
      <c r="G239" s="51">
        <v>0.029</v>
      </c>
      <c r="H239" s="52">
        <v>0</v>
      </c>
      <c r="I239" s="61">
        <f t="shared" si="21"/>
        <v>0</v>
      </c>
      <c r="J239" s="62">
        <v>0</v>
      </c>
      <c r="K239" s="63">
        <f t="shared" si="22"/>
        <v>0</v>
      </c>
      <c r="L239" s="62">
        <v>0</v>
      </c>
      <c r="M239" s="63">
        <f t="shared" si="23"/>
        <v>0</v>
      </c>
      <c r="N239" s="73">
        <v>20</v>
      </c>
      <c r="O239" s="81">
        <v>32</v>
      </c>
      <c r="P239" s="37" t="s">
        <v>115</v>
      </c>
    </row>
    <row r="240" spans="1:16" s="6" customFormat="1" ht="12.75" customHeight="1">
      <c r="A240" s="36" t="s">
        <v>773</v>
      </c>
      <c r="B240" s="36" t="s">
        <v>153</v>
      </c>
      <c r="C240" s="36" t="s">
        <v>154</v>
      </c>
      <c r="D240" s="37" t="s">
        <v>774</v>
      </c>
      <c r="E240" s="37" t="s">
        <v>775</v>
      </c>
      <c r="F240" s="36" t="s">
        <v>135</v>
      </c>
      <c r="G240" s="51">
        <v>0.004</v>
      </c>
      <c r="H240" s="52">
        <v>0</v>
      </c>
      <c r="I240" s="61">
        <f t="shared" si="21"/>
        <v>0</v>
      </c>
      <c r="J240" s="62">
        <v>0</v>
      </c>
      <c r="K240" s="63">
        <f t="shared" si="22"/>
        <v>0</v>
      </c>
      <c r="L240" s="62">
        <v>0</v>
      </c>
      <c r="M240" s="63">
        <f t="shared" si="23"/>
        <v>0</v>
      </c>
      <c r="N240" s="73">
        <v>20</v>
      </c>
      <c r="O240" s="81">
        <v>32</v>
      </c>
      <c r="P240" s="37" t="s">
        <v>115</v>
      </c>
    </row>
    <row r="241" spans="1:16" s="6" customFormat="1" ht="12.75" customHeight="1">
      <c r="A241" s="36" t="s">
        <v>776</v>
      </c>
      <c r="B241" s="36" t="s">
        <v>153</v>
      </c>
      <c r="C241" s="36" t="s">
        <v>154</v>
      </c>
      <c r="D241" s="37" t="s">
        <v>777</v>
      </c>
      <c r="E241" s="37" t="s">
        <v>778</v>
      </c>
      <c r="F241" s="36" t="s">
        <v>135</v>
      </c>
      <c r="G241" s="51">
        <v>0.037</v>
      </c>
      <c r="H241" s="52">
        <v>0</v>
      </c>
      <c r="I241" s="61">
        <f t="shared" si="21"/>
        <v>0</v>
      </c>
      <c r="J241" s="62">
        <v>0</v>
      </c>
      <c r="K241" s="63">
        <f t="shared" si="22"/>
        <v>0</v>
      </c>
      <c r="L241" s="62">
        <v>0</v>
      </c>
      <c r="M241" s="63">
        <f t="shared" si="23"/>
        <v>0</v>
      </c>
      <c r="N241" s="73">
        <v>20</v>
      </c>
      <c r="O241" s="81">
        <v>32</v>
      </c>
      <c r="P241" s="37" t="s">
        <v>115</v>
      </c>
    </row>
    <row r="242" spans="1:16" s="6" customFormat="1" ht="12.75" customHeight="1">
      <c r="A242" s="36" t="s">
        <v>779</v>
      </c>
      <c r="B242" s="36" t="s">
        <v>153</v>
      </c>
      <c r="C242" s="36" t="s">
        <v>154</v>
      </c>
      <c r="D242" s="37" t="s">
        <v>780</v>
      </c>
      <c r="E242" s="37" t="s">
        <v>781</v>
      </c>
      <c r="F242" s="36" t="s">
        <v>135</v>
      </c>
      <c r="G242" s="51">
        <v>0.117</v>
      </c>
      <c r="H242" s="52">
        <v>0</v>
      </c>
      <c r="I242" s="61">
        <f t="shared" si="21"/>
        <v>0</v>
      </c>
      <c r="J242" s="62">
        <v>0</v>
      </c>
      <c r="K242" s="63">
        <f t="shared" si="22"/>
        <v>0</v>
      </c>
      <c r="L242" s="62">
        <v>0</v>
      </c>
      <c r="M242" s="63">
        <f t="shared" si="23"/>
        <v>0</v>
      </c>
      <c r="N242" s="73">
        <v>20</v>
      </c>
      <c r="O242" s="81">
        <v>32</v>
      </c>
      <c r="P242" s="37" t="s">
        <v>115</v>
      </c>
    </row>
    <row r="243" spans="1:16" s="6" customFormat="1" ht="12.75" customHeight="1">
      <c r="A243" s="34" t="s">
        <v>782</v>
      </c>
      <c r="B243" s="34" t="s">
        <v>110</v>
      </c>
      <c r="C243" s="34" t="s">
        <v>668</v>
      </c>
      <c r="D243" s="35" t="s">
        <v>783</v>
      </c>
      <c r="E243" s="35" t="s">
        <v>784</v>
      </c>
      <c r="F243" s="34" t="s">
        <v>47</v>
      </c>
      <c r="G243" s="49">
        <v>1.443002</v>
      </c>
      <c r="H243" s="50">
        <v>0</v>
      </c>
      <c r="I243" s="58">
        <f t="shared" si="21"/>
        <v>0</v>
      </c>
      <c r="J243" s="59">
        <v>0</v>
      </c>
      <c r="K243" s="60">
        <f t="shared" si="22"/>
        <v>0</v>
      </c>
      <c r="L243" s="59">
        <v>0</v>
      </c>
      <c r="M243" s="60">
        <f t="shared" si="23"/>
        <v>0</v>
      </c>
      <c r="N243" s="72">
        <v>20</v>
      </c>
      <c r="O243" s="80">
        <v>16</v>
      </c>
      <c r="P243" s="35" t="s">
        <v>115</v>
      </c>
    </row>
    <row r="244" spans="1:16" s="20" customFormat="1" ht="12.75" customHeight="1">
      <c r="A244" s="31"/>
      <c r="B244" s="32" t="s">
        <v>64</v>
      </c>
      <c r="C244" s="31"/>
      <c r="D244" s="33" t="s">
        <v>785</v>
      </c>
      <c r="E244" s="33" t="s">
        <v>786</v>
      </c>
      <c r="F244" s="31"/>
      <c r="G244" s="48"/>
      <c r="H244" s="48"/>
      <c r="I244" s="56">
        <f>SUM(I245:I250)</f>
        <v>0</v>
      </c>
      <c r="J244" s="31"/>
      <c r="K244" s="57">
        <f>SUM(K245:K250)</f>
        <v>0</v>
      </c>
      <c r="L244" s="31"/>
      <c r="M244" s="57">
        <f>SUM(M245:M250)</f>
        <v>0</v>
      </c>
      <c r="N244" s="48"/>
      <c r="O244" s="31"/>
      <c r="P244" s="33" t="s">
        <v>108</v>
      </c>
    </row>
    <row r="245" spans="1:16" s="6" customFormat="1" ht="12.75" customHeight="1">
      <c r="A245" s="34" t="s">
        <v>787</v>
      </c>
      <c r="B245" s="34" t="s">
        <v>110</v>
      </c>
      <c r="C245" s="34" t="s">
        <v>785</v>
      </c>
      <c r="D245" s="35" t="s">
        <v>788</v>
      </c>
      <c r="E245" s="35" t="s">
        <v>789</v>
      </c>
      <c r="F245" s="34" t="s">
        <v>114</v>
      </c>
      <c r="G245" s="49">
        <v>10.5</v>
      </c>
      <c r="H245" s="50">
        <v>0</v>
      </c>
      <c r="I245" s="58">
        <f aca="true" t="shared" si="24" ref="I245:I250">ROUND(G245*H245,2)</f>
        <v>0</v>
      </c>
      <c r="J245" s="59">
        <v>0</v>
      </c>
      <c r="K245" s="60">
        <f aca="true" t="shared" si="25" ref="K245:K250">G245*J245</f>
        <v>0</v>
      </c>
      <c r="L245" s="59">
        <v>0</v>
      </c>
      <c r="M245" s="60">
        <f aca="true" t="shared" si="26" ref="M245:M250">G245*L245</f>
        <v>0</v>
      </c>
      <c r="N245" s="72">
        <v>20</v>
      </c>
      <c r="O245" s="80">
        <v>16</v>
      </c>
      <c r="P245" s="35" t="s">
        <v>115</v>
      </c>
    </row>
    <row r="246" spans="1:16" s="6" customFormat="1" ht="12.75" customHeight="1">
      <c r="A246" s="34" t="s">
        <v>790</v>
      </c>
      <c r="B246" s="34" t="s">
        <v>110</v>
      </c>
      <c r="C246" s="34" t="s">
        <v>785</v>
      </c>
      <c r="D246" s="35" t="s">
        <v>791</v>
      </c>
      <c r="E246" s="35" t="s">
        <v>792</v>
      </c>
      <c r="F246" s="34" t="s">
        <v>114</v>
      </c>
      <c r="G246" s="49">
        <v>12.5</v>
      </c>
      <c r="H246" s="50">
        <v>0</v>
      </c>
      <c r="I246" s="58">
        <f t="shared" si="24"/>
        <v>0</v>
      </c>
      <c r="J246" s="59">
        <v>0</v>
      </c>
      <c r="K246" s="60">
        <f t="shared" si="25"/>
        <v>0</v>
      </c>
      <c r="L246" s="59">
        <v>0</v>
      </c>
      <c r="M246" s="60">
        <f t="shared" si="26"/>
        <v>0</v>
      </c>
      <c r="N246" s="72">
        <v>20</v>
      </c>
      <c r="O246" s="80">
        <v>16</v>
      </c>
      <c r="P246" s="35" t="s">
        <v>115</v>
      </c>
    </row>
    <row r="247" spans="1:16" s="6" customFormat="1" ht="12.75" customHeight="1">
      <c r="A247" s="36" t="s">
        <v>793</v>
      </c>
      <c r="B247" s="36" t="s">
        <v>153</v>
      </c>
      <c r="C247" s="36" t="s">
        <v>154</v>
      </c>
      <c r="D247" s="37" t="s">
        <v>794</v>
      </c>
      <c r="E247" s="37" t="s">
        <v>795</v>
      </c>
      <c r="F247" s="36" t="s">
        <v>114</v>
      </c>
      <c r="G247" s="51">
        <v>13.75</v>
      </c>
      <c r="H247" s="52">
        <v>0</v>
      </c>
      <c r="I247" s="61">
        <f t="shared" si="24"/>
        <v>0</v>
      </c>
      <c r="J247" s="62">
        <v>0</v>
      </c>
      <c r="K247" s="63">
        <f t="shared" si="25"/>
        <v>0</v>
      </c>
      <c r="L247" s="62">
        <v>0</v>
      </c>
      <c r="M247" s="63">
        <f t="shared" si="26"/>
        <v>0</v>
      </c>
      <c r="N247" s="73">
        <v>20</v>
      </c>
      <c r="O247" s="81">
        <v>32</v>
      </c>
      <c r="P247" s="37" t="s">
        <v>115</v>
      </c>
    </row>
    <row r="248" spans="1:16" s="6" customFormat="1" ht="12.75" customHeight="1">
      <c r="A248" s="34" t="s">
        <v>796</v>
      </c>
      <c r="B248" s="34" t="s">
        <v>110</v>
      </c>
      <c r="C248" s="34" t="s">
        <v>785</v>
      </c>
      <c r="D248" s="35" t="s">
        <v>797</v>
      </c>
      <c r="E248" s="35" t="s">
        <v>798</v>
      </c>
      <c r="F248" s="34" t="s">
        <v>114</v>
      </c>
      <c r="G248" s="49">
        <v>12.5</v>
      </c>
      <c r="H248" s="50">
        <v>0</v>
      </c>
      <c r="I248" s="58">
        <f t="shared" si="24"/>
        <v>0</v>
      </c>
      <c r="J248" s="59">
        <v>0</v>
      </c>
      <c r="K248" s="60">
        <f t="shared" si="25"/>
        <v>0</v>
      </c>
      <c r="L248" s="59">
        <v>0</v>
      </c>
      <c r="M248" s="60">
        <f t="shared" si="26"/>
        <v>0</v>
      </c>
      <c r="N248" s="72">
        <v>20</v>
      </c>
      <c r="O248" s="80">
        <v>16</v>
      </c>
      <c r="P248" s="35" t="s">
        <v>115</v>
      </c>
    </row>
    <row r="249" spans="1:16" s="6" customFormat="1" ht="12.75" customHeight="1">
      <c r="A249" s="34" t="s">
        <v>799</v>
      </c>
      <c r="B249" s="34" t="s">
        <v>110</v>
      </c>
      <c r="C249" s="34" t="s">
        <v>785</v>
      </c>
      <c r="D249" s="35" t="s">
        <v>800</v>
      </c>
      <c r="E249" s="35" t="s">
        <v>801</v>
      </c>
      <c r="F249" s="34" t="s">
        <v>114</v>
      </c>
      <c r="G249" s="49">
        <v>12.5</v>
      </c>
      <c r="H249" s="50">
        <v>0</v>
      </c>
      <c r="I249" s="58">
        <f t="shared" si="24"/>
        <v>0</v>
      </c>
      <c r="J249" s="59">
        <v>0</v>
      </c>
      <c r="K249" s="60">
        <f t="shared" si="25"/>
        <v>0</v>
      </c>
      <c r="L249" s="59">
        <v>0</v>
      </c>
      <c r="M249" s="60">
        <f t="shared" si="26"/>
        <v>0</v>
      </c>
      <c r="N249" s="72">
        <v>20</v>
      </c>
      <c r="O249" s="80">
        <v>16</v>
      </c>
      <c r="P249" s="35" t="s">
        <v>115</v>
      </c>
    </row>
    <row r="250" spans="1:16" s="6" customFormat="1" ht="12.75" customHeight="1">
      <c r="A250" s="34" t="s">
        <v>802</v>
      </c>
      <c r="B250" s="34" t="s">
        <v>110</v>
      </c>
      <c r="C250" s="34" t="s">
        <v>785</v>
      </c>
      <c r="D250" s="35" t="s">
        <v>803</v>
      </c>
      <c r="E250" s="35" t="s">
        <v>804</v>
      </c>
      <c r="F250" s="34" t="s">
        <v>47</v>
      </c>
      <c r="G250" s="49">
        <v>6.721208</v>
      </c>
      <c r="H250" s="50">
        <v>0</v>
      </c>
      <c r="I250" s="58">
        <f t="shared" si="24"/>
        <v>0</v>
      </c>
      <c r="J250" s="59">
        <v>0</v>
      </c>
      <c r="K250" s="60">
        <f t="shared" si="25"/>
        <v>0</v>
      </c>
      <c r="L250" s="59">
        <v>0</v>
      </c>
      <c r="M250" s="60">
        <f t="shared" si="26"/>
        <v>0</v>
      </c>
      <c r="N250" s="72">
        <v>20</v>
      </c>
      <c r="O250" s="80">
        <v>16</v>
      </c>
      <c r="P250" s="35" t="s">
        <v>115</v>
      </c>
    </row>
    <row r="251" spans="1:16" s="20" customFormat="1" ht="12.75" customHeight="1">
      <c r="A251" s="31"/>
      <c r="B251" s="32" t="s">
        <v>64</v>
      </c>
      <c r="C251" s="31"/>
      <c r="D251" s="33" t="s">
        <v>805</v>
      </c>
      <c r="E251" s="33" t="s">
        <v>806</v>
      </c>
      <c r="F251" s="31"/>
      <c r="G251" s="48"/>
      <c r="H251" s="48"/>
      <c r="I251" s="56">
        <f>SUM(I252:I259)</f>
        <v>0</v>
      </c>
      <c r="J251" s="31"/>
      <c r="K251" s="57">
        <f>SUM(K252:K259)</f>
        <v>0</v>
      </c>
      <c r="L251" s="31"/>
      <c r="M251" s="57">
        <f>SUM(M252:M259)</f>
        <v>0</v>
      </c>
      <c r="N251" s="48"/>
      <c r="O251" s="31"/>
      <c r="P251" s="33" t="s">
        <v>108</v>
      </c>
    </row>
    <row r="252" spans="1:16" s="6" customFormat="1" ht="12.75" customHeight="1">
      <c r="A252" s="34" t="s">
        <v>807</v>
      </c>
      <c r="B252" s="34" t="s">
        <v>110</v>
      </c>
      <c r="C252" s="34" t="s">
        <v>805</v>
      </c>
      <c r="D252" s="35" t="s">
        <v>808</v>
      </c>
      <c r="E252" s="35" t="s">
        <v>809</v>
      </c>
      <c r="F252" s="34" t="s">
        <v>166</v>
      </c>
      <c r="G252" s="49">
        <v>148</v>
      </c>
      <c r="H252" s="50">
        <v>0</v>
      </c>
      <c r="I252" s="58">
        <f aca="true" t="shared" si="27" ref="I252:I259">ROUND(G252*H252,2)</f>
        <v>0</v>
      </c>
      <c r="J252" s="59">
        <v>0</v>
      </c>
      <c r="K252" s="60">
        <f aca="true" t="shared" si="28" ref="K252:K259">G252*J252</f>
        <v>0</v>
      </c>
      <c r="L252" s="59">
        <v>0</v>
      </c>
      <c r="M252" s="60">
        <f aca="true" t="shared" si="29" ref="M252:M259">G252*L252</f>
        <v>0</v>
      </c>
      <c r="N252" s="72">
        <v>20</v>
      </c>
      <c r="O252" s="80">
        <v>16</v>
      </c>
      <c r="P252" s="35" t="s">
        <v>115</v>
      </c>
    </row>
    <row r="253" spans="1:16" s="6" customFormat="1" ht="12.75" customHeight="1">
      <c r="A253" s="36" t="s">
        <v>810</v>
      </c>
      <c r="B253" s="36" t="s">
        <v>153</v>
      </c>
      <c r="C253" s="36" t="s">
        <v>154</v>
      </c>
      <c r="D253" s="37" t="s">
        <v>811</v>
      </c>
      <c r="E253" s="37" t="s">
        <v>812</v>
      </c>
      <c r="F253" s="36" t="s">
        <v>166</v>
      </c>
      <c r="G253" s="51">
        <v>148</v>
      </c>
      <c r="H253" s="52">
        <v>0</v>
      </c>
      <c r="I253" s="61">
        <f t="shared" si="27"/>
        <v>0</v>
      </c>
      <c r="J253" s="62">
        <v>0</v>
      </c>
      <c r="K253" s="63">
        <f t="shared" si="28"/>
        <v>0</v>
      </c>
      <c r="L253" s="62">
        <v>0</v>
      </c>
      <c r="M253" s="63">
        <f t="shared" si="29"/>
        <v>0</v>
      </c>
      <c r="N253" s="73">
        <v>20</v>
      </c>
      <c r="O253" s="81">
        <v>32</v>
      </c>
      <c r="P253" s="37" t="s">
        <v>115</v>
      </c>
    </row>
    <row r="254" spans="1:16" s="6" customFormat="1" ht="12.75" customHeight="1">
      <c r="A254" s="34" t="s">
        <v>111</v>
      </c>
      <c r="B254" s="34" t="s">
        <v>110</v>
      </c>
      <c r="C254" s="34" t="s">
        <v>805</v>
      </c>
      <c r="D254" s="35" t="s">
        <v>813</v>
      </c>
      <c r="E254" s="35" t="s">
        <v>814</v>
      </c>
      <c r="F254" s="34" t="s">
        <v>114</v>
      </c>
      <c r="G254" s="49">
        <v>125.4</v>
      </c>
      <c r="H254" s="50">
        <v>0</v>
      </c>
      <c r="I254" s="58">
        <f t="shared" si="27"/>
        <v>0</v>
      </c>
      <c r="J254" s="59">
        <v>0</v>
      </c>
      <c r="K254" s="60">
        <f t="shared" si="28"/>
        <v>0</v>
      </c>
      <c r="L254" s="59">
        <v>0</v>
      </c>
      <c r="M254" s="60">
        <f t="shared" si="29"/>
        <v>0</v>
      </c>
      <c r="N254" s="72">
        <v>20</v>
      </c>
      <c r="O254" s="80">
        <v>16</v>
      </c>
      <c r="P254" s="35" t="s">
        <v>115</v>
      </c>
    </row>
    <row r="255" spans="1:16" s="6" customFormat="1" ht="12.75" customHeight="1">
      <c r="A255" s="34" t="s">
        <v>815</v>
      </c>
      <c r="B255" s="34" t="s">
        <v>110</v>
      </c>
      <c r="C255" s="34" t="s">
        <v>805</v>
      </c>
      <c r="D255" s="35" t="s">
        <v>816</v>
      </c>
      <c r="E255" s="35" t="s">
        <v>817</v>
      </c>
      <c r="F255" s="34" t="s">
        <v>114</v>
      </c>
      <c r="G255" s="49">
        <v>123.5</v>
      </c>
      <c r="H255" s="50">
        <v>0</v>
      </c>
      <c r="I255" s="58">
        <f t="shared" si="27"/>
        <v>0</v>
      </c>
      <c r="J255" s="59">
        <v>0</v>
      </c>
      <c r="K255" s="60">
        <f t="shared" si="28"/>
        <v>0</v>
      </c>
      <c r="L255" s="59">
        <v>0</v>
      </c>
      <c r="M255" s="60">
        <f t="shared" si="29"/>
        <v>0</v>
      </c>
      <c r="N255" s="72">
        <v>20</v>
      </c>
      <c r="O255" s="80">
        <v>16</v>
      </c>
      <c r="P255" s="35" t="s">
        <v>115</v>
      </c>
    </row>
    <row r="256" spans="1:16" s="6" customFormat="1" ht="12.75" customHeight="1">
      <c r="A256" s="36" t="s">
        <v>818</v>
      </c>
      <c r="B256" s="36" t="s">
        <v>153</v>
      </c>
      <c r="C256" s="36" t="s">
        <v>154</v>
      </c>
      <c r="D256" s="37" t="s">
        <v>819</v>
      </c>
      <c r="E256" s="37" t="s">
        <v>820</v>
      </c>
      <c r="F256" s="36" t="s">
        <v>114</v>
      </c>
      <c r="G256" s="51">
        <v>129.675</v>
      </c>
      <c r="H256" s="52">
        <v>0</v>
      </c>
      <c r="I256" s="61">
        <f t="shared" si="27"/>
        <v>0</v>
      </c>
      <c r="J256" s="62">
        <v>0</v>
      </c>
      <c r="K256" s="63">
        <f t="shared" si="28"/>
        <v>0</v>
      </c>
      <c r="L256" s="62">
        <v>0</v>
      </c>
      <c r="M256" s="63">
        <f t="shared" si="29"/>
        <v>0</v>
      </c>
      <c r="N256" s="73">
        <v>20</v>
      </c>
      <c r="O256" s="81">
        <v>32</v>
      </c>
      <c r="P256" s="37" t="s">
        <v>115</v>
      </c>
    </row>
    <row r="257" spans="1:16" s="6" customFormat="1" ht="12.75" customHeight="1">
      <c r="A257" s="34" t="s">
        <v>821</v>
      </c>
      <c r="B257" s="34" t="s">
        <v>110</v>
      </c>
      <c r="C257" s="34" t="s">
        <v>805</v>
      </c>
      <c r="D257" s="35" t="s">
        <v>822</v>
      </c>
      <c r="E257" s="35" t="s">
        <v>823</v>
      </c>
      <c r="F257" s="34" t="s">
        <v>114</v>
      </c>
      <c r="G257" s="49">
        <v>123.5</v>
      </c>
      <c r="H257" s="50">
        <v>0</v>
      </c>
      <c r="I257" s="58">
        <f t="shared" si="27"/>
        <v>0</v>
      </c>
      <c r="J257" s="59">
        <v>0</v>
      </c>
      <c r="K257" s="60">
        <f t="shared" si="28"/>
        <v>0</v>
      </c>
      <c r="L257" s="59">
        <v>0</v>
      </c>
      <c r="M257" s="60">
        <f t="shared" si="29"/>
        <v>0</v>
      </c>
      <c r="N257" s="72">
        <v>20</v>
      </c>
      <c r="O257" s="80">
        <v>16</v>
      </c>
      <c r="P257" s="35" t="s">
        <v>115</v>
      </c>
    </row>
    <row r="258" spans="1:16" s="6" customFormat="1" ht="12.75" customHeight="1">
      <c r="A258" s="36" t="s">
        <v>824</v>
      </c>
      <c r="B258" s="36" t="s">
        <v>153</v>
      </c>
      <c r="C258" s="36" t="s">
        <v>154</v>
      </c>
      <c r="D258" s="37" t="s">
        <v>825</v>
      </c>
      <c r="E258" s="37" t="s">
        <v>826</v>
      </c>
      <c r="F258" s="36" t="s">
        <v>151</v>
      </c>
      <c r="G258" s="51">
        <v>42</v>
      </c>
      <c r="H258" s="52">
        <v>0</v>
      </c>
      <c r="I258" s="61">
        <f t="shared" si="27"/>
        <v>0</v>
      </c>
      <c r="J258" s="62">
        <v>0</v>
      </c>
      <c r="K258" s="63">
        <f t="shared" si="28"/>
        <v>0</v>
      </c>
      <c r="L258" s="62">
        <v>0</v>
      </c>
      <c r="M258" s="63">
        <f t="shared" si="29"/>
        <v>0</v>
      </c>
      <c r="N258" s="73">
        <v>20</v>
      </c>
      <c r="O258" s="81">
        <v>32</v>
      </c>
      <c r="P258" s="37" t="s">
        <v>115</v>
      </c>
    </row>
    <row r="259" spans="1:16" s="6" customFormat="1" ht="12.75" customHeight="1">
      <c r="A259" s="34" t="s">
        <v>827</v>
      </c>
      <c r="B259" s="34" t="s">
        <v>110</v>
      </c>
      <c r="C259" s="34" t="s">
        <v>805</v>
      </c>
      <c r="D259" s="35" t="s">
        <v>828</v>
      </c>
      <c r="E259" s="35" t="s">
        <v>829</v>
      </c>
      <c r="F259" s="34" t="s">
        <v>47</v>
      </c>
      <c r="G259" s="49">
        <v>0.400122</v>
      </c>
      <c r="H259" s="50">
        <v>0</v>
      </c>
      <c r="I259" s="58">
        <f t="shared" si="27"/>
        <v>0</v>
      </c>
      <c r="J259" s="59">
        <v>0</v>
      </c>
      <c r="K259" s="60">
        <f t="shared" si="28"/>
        <v>0</v>
      </c>
      <c r="L259" s="59">
        <v>0</v>
      </c>
      <c r="M259" s="60">
        <f t="shared" si="29"/>
        <v>0</v>
      </c>
      <c r="N259" s="72">
        <v>20</v>
      </c>
      <c r="O259" s="80">
        <v>16</v>
      </c>
      <c r="P259" s="35" t="s">
        <v>115</v>
      </c>
    </row>
    <row r="260" spans="1:16" s="20" customFormat="1" ht="12.75" customHeight="1">
      <c r="A260" s="31"/>
      <c r="B260" s="32" t="s">
        <v>64</v>
      </c>
      <c r="C260" s="31"/>
      <c r="D260" s="33" t="s">
        <v>830</v>
      </c>
      <c r="E260" s="33" t="s">
        <v>831</v>
      </c>
      <c r="F260" s="31"/>
      <c r="G260" s="48"/>
      <c r="H260" s="48"/>
      <c r="I260" s="56">
        <f>SUM(I261:I268)</f>
        <v>0</v>
      </c>
      <c r="J260" s="31"/>
      <c r="K260" s="57">
        <f>SUM(K261:K268)</f>
        <v>0</v>
      </c>
      <c r="L260" s="31"/>
      <c r="M260" s="57">
        <f>SUM(M261:M268)</f>
        <v>0</v>
      </c>
      <c r="N260" s="48"/>
      <c r="O260" s="31"/>
      <c r="P260" s="33" t="s">
        <v>108</v>
      </c>
    </row>
    <row r="261" spans="1:16" s="6" customFormat="1" ht="12.75" customHeight="1">
      <c r="A261" s="34" t="s">
        <v>832</v>
      </c>
      <c r="B261" s="34" t="s">
        <v>110</v>
      </c>
      <c r="C261" s="34" t="s">
        <v>830</v>
      </c>
      <c r="D261" s="35" t="s">
        <v>833</v>
      </c>
      <c r="E261" s="35" t="s">
        <v>834</v>
      </c>
      <c r="F261" s="34" t="s">
        <v>114</v>
      </c>
      <c r="G261" s="49">
        <v>7</v>
      </c>
      <c r="H261" s="50">
        <v>0</v>
      </c>
      <c r="I261" s="58">
        <f aca="true" t="shared" si="30" ref="I261:I268">ROUND(G261*H261,2)</f>
        <v>0</v>
      </c>
      <c r="J261" s="59">
        <v>0</v>
      </c>
      <c r="K261" s="60">
        <f aca="true" t="shared" si="31" ref="K261:K268">G261*J261</f>
        <v>0</v>
      </c>
      <c r="L261" s="59">
        <v>0</v>
      </c>
      <c r="M261" s="60">
        <f aca="true" t="shared" si="32" ref="M261:M268">G261*L261</f>
        <v>0</v>
      </c>
      <c r="N261" s="72">
        <v>20</v>
      </c>
      <c r="O261" s="80">
        <v>16</v>
      </c>
      <c r="P261" s="35" t="s">
        <v>115</v>
      </c>
    </row>
    <row r="262" spans="1:16" s="6" customFormat="1" ht="12.75" customHeight="1">
      <c r="A262" s="34" t="s">
        <v>835</v>
      </c>
      <c r="B262" s="34" t="s">
        <v>110</v>
      </c>
      <c r="C262" s="34" t="s">
        <v>830</v>
      </c>
      <c r="D262" s="35" t="s">
        <v>836</v>
      </c>
      <c r="E262" s="35" t="s">
        <v>837</v>
      </c>
      <c r="F262" s="34" t="s">
        <v>114</v>
      </c>
      <c r="G262" s="49">
        <v>41.8</v>
      </c>
      <c r="H262" s="50">
        <v>0</v>
      </c>
      <c r="I262" s="58">
        <f t="shared" si="30"/>
        <v>0</v>
      </c>
      <c r="J262" s="59">
        <v>0</v>
      </c>
      <c r="K262" s="60">
        <f t="shared" si="31"/>
        <v>0</v>
      </c>
      <c r="L262" s="59">
        <v>0</v>
      </c>
      <c r="M262" s="60">
        <f t="shared" si="32"/>
        <v>0</v>
      </c>
      <c r="N262" s="72">
        <v>20</v>
      </c>
      <c r="O262" s="80">
        <v>16</v>
      </c>
      <c r="P262" s="35" t="s">
        <v>115</v>
      </c>
    </row>
    <row r="263" spans="1:16" s="6" customFormat="1" ht="12.75" customHeight="1">
      <c r="A263" s="36" t="s">
        <v>838</v>
      </c>
      <c r="B263" s="36" t="s">
        <v>153</v>
      </c>
      <c r="C263" s="36" t="s">
        <v>154</v>
      </c>
      <c r="D263" s="37" t="s">
        <v>839</v>
      </c>
      <c r="E263" s="37" t="s">
        <v>840</v>
      </c>
      <c r="F263" s="36" t="s">
        <v>114</v>
      </c>
      <c r="G263" s="51">
        <v>45.98</v>
      </c>
      <c r="H263" s="52">
        <v>0</v>
      </c>
      <c r="I263" s="61">
        <f t="shared" si="30"/>
        <v>0</v>
      </c>
      <c r="J263" s="62">
        <v>0</v>
      </c>
      <c r="K263" s="63">
        <f t="shared" si="31"/>
        <v>0</v>
      </c>
      <c r="L263" s="62">
        <v>0</v>
      </c>
      <c r="M263" s="63">
        <f t="shared" si="32"/>
        <v>0</v>
      </c>
      <c r="N263" s="73">
        <v>20</v>
      </c>
      <c r="O263" s="81">
        <v>32</v>
      </c>
      <c r="P263" s="37" t="s">
        <v>115</v>
      </c>
    </row>
    <row r="264" spans="1:16" s="6" customFormat="1" ht="12.75" customHeight="1">
      <c r="A264" s="34" t="s">
        <v>841</v>
      </c>
      <c r="B264" s="34" t="s">
        <v>110</v>
      </c>
      <c r="C264" s="34" t="s">
        <v>830</v>
      </c>
      <c r="D264" s="35" t="s">
        <v>842</v>
      </c>
      <c r="E264" s="35" t="s">
        <v>843</v>
      </c>
      <c r="F264" s="34" t="s">
        <v>114</v>
      </c>
      <c r="G264" s="49">
        <v>41.8</v>
      </c>
      <c r="H264" s="50">
        <v>0</v>
      </c>
      <c r="I264" s="58">
        <f t="shared" si="30"/>
        <v>0</v>
      </c>
      <c r="J264" s="59">
        <v>0</v>
      </c>
      <c r="K264" s="60">
        <f t="shared" si="31"/>
        <v>0</v>
      </c>
      <c r="L264" s="59">
        <v>0</v>
      </c>
      <c r="M264" s="60">
        <f t="shared" si="32"/>
        <v>0</v>
      </c>
      <c r="N264" s="72">
        <v>20</v>
      </c>
      <c r="O264" s="80">
        <v>16</v>
      </c>
      <c r="P264" s="35" t="s">
        <v>115</v>
      </c>
    </row>
    <row r="265" spans="1:16" s="6" customFormat="1" ht="12.75" customHeight="1">
      <c r="A265" s="34" t="s">
        <v>844</v>
      </c>
      <c r="B265" s="34" t="s">
        <v>110</v>
      </c>
      <c r="C265" s="34" t="s">
        <v>830</v>
      </c>
      <c r="D265" s="35" t="s">
        <v>845</v>
      </c>
      <c r="E265" s="35" t="s">
        <v>846</v>
      </c>
      <c r="F265" s="34" t="s">
        <v>114</v>
      </c>
      <c r="G265" s="49">
        <v>41.8</v>
      </c>
      <c r="H265" s="50">
        <v>0</v>
      </c>
      <c r="I265" s="58">
        <f t="shared" si="30"/>
        <v>0</v>
      </c>
      <c r="J265" s="59">
        <v>0</v>
      </c>
      <c r="K265" s="60">
        <f t="shared" si="31"/>
        <v>0</v>
      </c>
      <c r="L265" s="59">
        <v>0</v>
      </c>
      <c r="M265" s="60">
        <f t="shared" si="32"/>
        <v>0</v>
      </c>
      <c r="N265" s="72">
        <v>20</v>
      </c>
      <c r="O265" s="80">
        <v>16</v>
      </c>
      <c r="P265" s="35" t="s">
        <v>115</v>
      </c>
    </row>
    <row r="266" spans="1:16" s="6" customFormat="1" ht="12.75" customHeight="1">
      <c r="A266" s="34" t="s">
        <v>847</v>
      </c>
      <c r="B266" s="34" t="s">
        <v>110</v>
      </c>
      <c r="C266" s="34" t="s">
        <v>830</v>
      </c>
      <c r="D266" s="35" t="s">
        <v>848</v>
      </c>
      <c r="E266" s="35" t="s">
        <v>849</v>
      </c>
      <c r="F266" s="34" t="s">
        <v>166</v>
      </c>
      <c r="G266" s="49">
        <v>39.5</v>
      </c>
      <c r="H266" s="50">
        <v>0</v>
      </c>
      <c r="I266" s="58">
        <f t="shared" si="30"/>
        <v>0</v>
      </c>
      <c r="J266" s="59">
        <v>0</v>
      </c>
      <c r="K266" s="60">
        <f t="shared" si="31"/>
        <v>0</v>
      </c>
      <c r="L266" s="59">
        <v>0</v>
      </c>
      <c r="M266" s="60">
        <f t="shared" si="32"/>
        <v>0</v>
      </c>
      <c r="N266" s="72">
        <v>20</v>
      </c>
      <c r="O266" s="80">
        <v>16</v>
      </c>
      <c r="P266" s="35" t="s">
        <v>115</v>
      </c>
    </row>
    <row r="267" spans="1:16" s="6" customFormat="1" ht="12.75" customHeight="1">
      <c r="A267" s="34" t="s">
        <v>850</v>
      </c>
      <c r="B267" s="34" t="s">
        <v>110</v>
      </c>
      <c r="C267" s="34" t="s">
        <v>830</v>
      </c>
      <c r="D267" s="35" t="s">
        <v>851</v>
      </c>
      <c r="E267" s="35" t="s">
        <v>852</v>
      </c>
      <c r="F267" s="34" t="s">
        <v>166</v>
      </c>
      <c r="G267" s="49">
        <v>30</v>
      </c>
      <c r="H267" s="50">
        <v>0</v>
      </c>
      <c r="I267" s="58">
        <f t="shared" si="30"/>
        <v>0</v>
      </c>
      <c r="J267" s="59">
        <v>0</v>
      </c>
      <c r="K267" s="60">
        <f t="shared" si="31"/>
        <v>0</v>
      </c>
      <c r="L267" s="59">
        <v>0</v>
      </c>
      <c r="M267" s="60">
        <f t="shared" si="32"/>
        <v>0</v>
      </c>
      <c r="N267" s="72">
        <v>20</v>
      </c>
      <c r="O267" s="80">
        <v>16</v>
      </c>
      <c r="P267" s="35" t="s">
        <v>115</v>
      </c>
    </row>
    <row r="268" spans="1:16" s="6" customFormat="1" ht="12.75" customHeight="1">
      <c r="A268" s="34" t="s">
        <v>853</v>
      </c>
      <c r="B268" s="34" t="s">
        <v>110</v>
      </c>
      <c r="C268" s="34" t="s">
        <v>830</v>
      </c>
      <c r="D268" s="35" t="s">
        <v>854</v>
      </c>
      <c r="E268" s="35" t="s">
        <v>855</v>
      </c>
      <c r="F268" s="34" t="s">
        <v>47</v>
      </c>
      <c r="G268" s="49">
        <v>3.48012</v>
      </c>
      <c r="H268" s="50">
        <v>0</v>
      </c>
      <c r="I268" s="58">
        <f t="shared" si="30"/>
        <v>0</v>
      </c>
      <c r="J268" s="59">
        <v>0</v>
      </c>
      <c r="K268" s="60">
        <f t="shared" si="31"/>
        <v>0</v>
      </c>
      <c r="L268" s="59">
        <v>0</v>
      </c>
      <c r="M268" s="60">
        <f t="shared" si="32"/>
        <v>0</v>
      </c>
      <c r="N268" s="72">
        <v>20</v>
      </c>
      <c r="O268" s="80">
        <v>16</v>
      </c>
      <c r="P268" s="35" t="s">
        <v>115</v>
      </c>
    </row>
    <row r="269" spans="1:16" s="20" customFormat="1" ht="12.75" customHeight="1">
      <c r="A269" s="31"/>
      <c r="B269" s="32" t="s">
        <v>64</v>
      </c>
      <c r="C269" s="31"/>
      <c r="D269" s="33" t="s">
        <v>856</v>
      </c>
      <c r="E269" s="33" t="s">
        <v>857</v>
      </c>
      <c r="F269" s="31"/>
      <c r="G269" s="48"/>
      <c r="H269" s="48"/>
      <c r="I269" s="56">
        <f>I270</f>
        <v>0</v>
      </c>
      <c r="J269" s="31"/>
      <c r="K269" s="57">
        <f>K270</f>
        <v>0</v>
      </c>
      <c r="L269" s="31"/>
      <c r="M269" s="57">
        <f>M270</f>
        <v>0</v>
      </c>
      <c r="N269" s="48"/>
      <c r="O269" s="31"/>
      <c r="P269" s="33" t="s">
        <v>108</v>
      </c>
    </row>
    <row r="270" spans="1:16" s="6" customFormat="1" ht="12.75" customHeight="1">
      <c r="A270" s="34" t="s">
        <v>858</v>
      </c>
      <c r="B270" s="34" t="s">
        <v>110</v>
      </c>
      <c r="C270" s="34" t="s">
        <v>856</v>
      </c>
      <c r="D270" s="35" t="s">
        <v>859</v>
      </c>
      <c r="E270" s="35" t="s">
        <v>860</v>
      </c>
      <c r="F270" s="34" t="s">
        <v>114</v>
      </c>
      <c r="G270" s="49">
        <v>17.8</v>
      </c>
      <c r="H270" s="50">
        <v>0</v>
      </c>
      <c r="I270" s="58">
        <f>ROUND(G270*H270,2)</f>
        <v>0</v>
      </c>
      <c r="J270" s="59">
        <v>0</v>
      </c>
      <c r="K270" s="60">
        <f>G270*J270</f>
        <v>0</v>
      </c>
      <c r="L270" s="59">
        <v>0</v>
      </c>
      <c r="M270" s="60">
        <f>G270*L270</f>
        <v>0</v>
      </c>
      <c r="N270" s="72">
        <v>20</v>
      </c>
      <c r="O270" s="80">
        <v>16</v>
      </c>
      <c r="P270" s="35" t="s">
        <v>115</v>
      </c>
    </row>
    <row r="271" spans="1:16" s="20" customFormat="1" ht="12.75" customHeight="1">
      <c r="A271" s="31"/>
      <c r="B271" s="32" t="s">
        <v>64</v>
      </c>
      <c r="C271" s="31"/>
      <c r="D271" s="33" t="s">
        <v>861</v>
      </c>
      <c r="E271" s="33" t="s">
        <v>862</v>
      </c>
      <c r="F271" s="31"/>
      <c r="G271" s="48"/>
      <c r="H271" s="48"/>
      <c r="I271" s="56">
        <f>SUM(I272:I273)</f>
        <v>0</v>
      </c>
      <c r="J271" s="31"/>
      <c r="K271" s="57">
        <f>SUM(K272:K273)</f>
        <v>0</v>
      </c>
      <c r="L271" s="31"/>
      <c r="M271" s="57">
        <f>SUM(M272:M273)</f>
        <v>0</v>
      </c>
      <c r="N271" s="48"/>
      <c r="O271" s="31"/>
      <c r="P271" s="33" t="s">
        <v>108</v>
      </c>
    </row>
    <row r="272" spans="1:16" s="6" customFormat="1" ht="12.75" customHeight="1">
      <c r="A272" s="34" t="s">
        <v>863</v>
      </c>
      <c r="B272" s="34" t="s">
        <v>110</v>
      </c>
      <c r="C272" s="34" t="s">
        <v>861</v>
      </c>
      <c r="D272" s="35" t="s">
        <v>864</v>
      </c>
      <c r="E272" s="35" t="s">
        <v>865</v>
      </c>
      <c r="F272" s="34" t="s">
        <v>114</v>
      </c>
      <c r="G272" s="49">
        <v>535</v>
      </c>
      <c r="H272" s="50">
        <v>0</v>
      </c>
      <c r="I272" s="58">
        <f>ROUND(G272*H272,2)</f>
        <v>0</v>
      </c>
      <c r="J272" s="59">
        <v>0</v>
      </c>
      <c r="K272" s="60">
        <f>G272*J272</f>
        <v>0</v>
      </c>
      <c r="L272" s="59">
        <v>0</v>
      </c>
      <c r="M272" s="60">
        <f>G272*L272</f>
        <v>0</v>
      </c>
      <c r="N272" s="72">
        <v>20</v>
      </c>
      <c r="O272" s="80">
        <v>16</v>
      </c>
      <c r="P272" s="35" t="s">
        <v>115</v>
      </c>
    </row>
    <row r="273" spans="1:16" s="6" customFormat="1" ht="12.75" customHeight="1">
      <c r="A273" s="34" t="s">
        <v>866</v>
      </c>
      <c r="B273" s="34" t="s">
        <v>110</v>
      </c>
      <c r="C273" s="34" t="s">
        <v>861</v>
      </c>
      <c r="D273" s="35" t="s">
        <v>867</v>
      </c>
      <c r="E273" s="35" t="s">
        <v>868</v>
      </c>
      <c r="F273" s="34" t="s">
        <v>114</v>
      </c>
      <c r="G273" s="49">
        <v>535</v>
      </c>
      <c r="H273" s="50">
        <v>0</v>
      </c>
      <c r="I273" s="58">
        <f>ROUND(G273*H273,2)</f>
        <v>0</v>
      </c>
      <c r="J273" s="59">
        <v>0</v>
      </c>
      <c r="K273" s="60">
        <f>G273*J273</f>
        <v>0</v>
      </c>
      <c r="L273" s="59">
        <v>0</v>
      </c>
      <c r="M273" s="60">
        <f>G273*L273</f>
        <v>0</v>
      </c>
      <c r="N273" s="72">
        <v>20</v>
      </c>
      <c r="O273" s="80">
        <v>16</v>
      </c>
      <c r="P273" s="35" t="s">
        <v>115</v>
      </c>
    </row>
    <row r="274" spans="1:16" s="20" customFormat="1" ht="12.75" customHeight="1">
      <c r="A274" s="31"/>
      <c r="B274" s="32" t="s">
        <v>64</v>
      </c>
      <c r="C274" s="31"/>
      <c r="D274" s="33" t="s">
        <v>869</v>
      </c>
      <c r="E274" s="33" t="s">
        <v>870</v>
      </c>
      <c r="F274" s="31"/>
      <c r="G274" s="48"/>
      <c r="H274" s="48"/>
      <c r="I274" s="56">
        <f>SUM(I275:I276)</f>
        <v>0</v>
      </c>
      <c r="J274" s="31"/>
      <c r="K274" s="57">
        <f>SUM(K275:K276)</f>
        <v>0</v>
      </c>
      <c r="L274" s="31"/>
      <c r="M274" s="57">
        <f>SUM(M275:M276)</f>
        <v>0</v>
      </c>
      <c r="N274" s="48"/>
      <c r="O274" s="31"/>
      <c r="P274" s="33" t="s">
        <v>108</v>
      </c>
    </row>
    <row r="275" spans="1:16" s="6" customFormat="1" ht="12.75" customHeight="1">
      <c r="A275" s="34" t="s">
        <v>871</v>
      </c>
      <c r="B275" s="34" t="s">
        <v>110</v>
      </c>
      <c r="C275" s="34" t="s">
        <v>869</v>
      </c>
      <c r="D275" s="35" t="s">
        <v>872</v>
      </c>
      <c r="E275" s="35" t="s">
        <v>873</v>
      </c>
      <c r="F275" s="34" t="s">
        <v>151</v>
      </c>
      <c r="G275" s="49">
        <v>1247</v>
      </c>
      <c r="H275" s="50">
        <v>0</v>
      </c>
      <c r="I275" s="58">
        <f>ROUND(G275*H275,2)</f>
        <v>0</v>
      </c>
      <c r="J275" s="59">
        <v>0</v>
      </c>
      <c r="K275" s="60">
        <f>G275*J275</f>
        <v>0</v>
      </c>
      <c r="L275" s="59">
        <v>0</v>
      </c>
      <c r="M275" s="60">
        <f>G275*L275</f>
        <v>0</v>
      </c>
      <c r="N275" s="72">
        <v>20</v>
      </c>
      <c r="O275" s="80">
        <v>16</v>
      </c>
      <c r="P275" s="35" t="s">
        <v>115</v>
      </c>
    </row>
    <row r="276" spans="1:16" s="6" customFormat="1" ht="12.75" customHeight="1">
      <c r="A276" s="34" t="s">
        <v>874</v>
      </c>
      <c r="B276" s="34" t="s">
        <v>110</v>
      </c>
      <c r="C276" s="34" t="s">
        <v>869</v>
      </c>
      <c r="D276" s="35" t="s">
        <v>875</v>
      </c>
      <c r="E276" s="35" t="s">
        <v>876</v>
      </c>
      <c r="F276" s="34" t="s">
        <v>114</v>
      </c>
      <c r="G276" s="49">
        <v>37.1</v>
      </c>
      <c r="H276" s="50">
        <v>0</v>
      </c>
      <c r="I276" s="58">
        <f>ROUND(G276*H276,2)</f>
        <v>0</v>
      </c>
      <c r="J276" s="59">
        <v>0</v>
      </c>
      <c r="K276" s="60">
        <f>G276*J276</f>
        <v>0</v>
      </c>
      <c r="L276" s="59">
        <v>0</v>
      </c>
      <c r="M276" s="60">
        <f>G276*L276</f>
        <v>0</v>
      </c>
      <c r="N276" s="72">
        <v>20</v>
      </c>
      <c r="O276" s="80">
        <v>16</v>
      </c>
      <c r="P276" s="35" t="s">
        <v>115</v>
      </c>
    </row>
    <row r="277" spans="1:16" s="20" customFormat="1" ht="12.75" customHeight="1">
      <c r="A277" s="31"/>
      <c r="B277" s="40" t="s">
        <v>64</v>
      </c>
      <c r="C277" s="31"/>
      <c r="D277" s="41" t="s">
        <v>153</v>
      </c>
      <c r="E277" s="41" t="s">
        <v>877</v>
      </c>
      <c r="F277" s="31"/>
      <c r="G277" s="48"/>
      <c r="H277" s="48"/>
      <c r="I277" s="66">
        <f>I278</f>
        <v>0</v>
      </c>
      <c r="J277" s="31"/>
      <c r="K277" s="67">
        <f>K278</f>
        <v>0</v>
      </c>
      <c r="L277" s="31"/>
      <c r="M277" s="67">
        <f>M278</f>
        <v>0</v>
      </c>
      <c r="N277" s="48"/>
      <c r="O277" s="31"/>
      <c r="P277" s="41" t="s">
        <v>107</v>
      </c>
    </row>
    <row r="278" spans="1:16" s="20" customFormat="1" ht="12.75" customHeight="1">
      <c r="A278" s="31"/>
      <c r="B278" s="32" t="s">
        <v>64</v>
      </c>
      <c r="C278" s="31"/>
      <c r="D278" s="33" t="s">
        <v>878</v>
      </c>
      <c r="E278" s="33" t="s">
        <v>879</v>
      </c>
      <c r="F278" s="31"/>
      <c r="G278" s="48"/>
      <c r="H278" s="48"/>
      <c r="I278" s="56">
        <f>SUM(I279:I281)</f>
        <v>0</v>
      </c>
      <c r="J278" s="31"/>
      <c r="K278" s="57">
        <f>SUM(K279:K281)</f>
        <v>0</v>
      </c>
      <c r="L278" s="31"/>
      <c r="M278" s="57">
        <f>SUM(M279:M281)</f>
        <v>0</v>
      </c>
      <c r="N278" s="48"/>
      <c r="O278" s="31"/>
      <c r="P278" s="33" t="s">
        <v>108</v>
      </c>
    </row>
    <row r="279" spans="1:16" s="6" customFormat="1" ht="12.75" customHeight="1">
      <c r="A279" s="34" t="s">
        <v>880</v>
      </c>
      <c r="B279" s="34" t="s">
        <v>110</v>
      </c>
      <c r="C279" s="34" t="s">
        <v>881</v>
      </c>
      <c r="D279" s="35" t="s">
        <v>882</v>
      </c>
      <c r="E279" s="35" t="s">
        <v>883</v>
      </c>
      <c r="F279" s="34" t="s">
        <v>144</v>
      </c>
      <c r="G279" s="49">
        <v>5</v>
      </c>
      <c r="H279" s="50">
        <v>0</v>
      </c>
      <c r="I279" s="58">
        <f>ROUND(G279*H279,2)</f>
        <v>0</v>
      </c>
      <c r="J279" s="59">
        <v>0</v>
      </c>
      <c r="K279" s="60">
        <f>G279*J279</f>
        <v>0</v>
      </c>
      <c r="L279" s="59">
        <v>0</v>
      </c>
      <c r="M279" s="60">
        <f>G279*L279</f>
        <v>0</v>
      </c>
      <c r="N279" s="72">
        <v>20</v>
      </c>
      <c r="O279" s="80">
        <v>64</v>
      </c>
      <c r="P279" s="35" t="s">
        <v>115</v>
      </c>
    </row>
    <row r="280" spans="1:16" s="6" customFormat="1" ht="12.75" customHeight="1">
      <c r="A280" s="34" t="s">
        <v>884</v>
      </c>
      <c r="B280" s="34" t="s">
        <v>110</v>
      </c>
      <c r="C280" s="34" t="s">
        <v>881</v>
      </c>
      <c r="D280" s="35" t="s">
        <v>885</v>
      </c>
      <c r="E280" s="35" t="s">
        <v>886</v>
      </c>
      <c r="F280" s="34" t="s">
        <v>166</v>
      </c>
      <c r="G280" s="49">
        <v>8</v>
      </c>
      <c r="H280" s="50">
        <v>0</v>
      </c>
      <c r="I280" s="58">
        <f>ROUND(G280*H280,2)</f>
        <v>0</v>
      </c>
      <c r="J280" s="59">
        <v>0</v>
      </c>
      <c r="K280" s="60">
        <f>G280*J280</f>
        <v>0</v>
      </c>
      <c r="L280" s="59">
        <v>0</v>
      </c>
      <c r="M280" s="60">
        <f>G280*L280</f>
        <v>0</v>
      </c>
      <c r="N280" s="72">
        <v>20</v>
      </c>
      <c r="O280" s="80">
        <v>64</v>
      </c>
      <c r="P280" s="35" t="s">
        <v>115</v>
      </c>
    </row>
    <row r="281" spans="1:16" s="6" customFormat="1" ht="12.75" customHeight="1">
      <c r="A281" s="34" t="s">
        <v>887</v>
      </c>
      <c r="B281" s="34" t="s">
        <v>110</v>
      </c>
      <c r="C281" s="34" t="s">
        <v>881</v>
      </c>
      <c r="D281" s="35" t="s">
        <v>888</v>
      </c>
      <c r="E281" s="35" t="s">
        <v>889</v>
      </c>
      <c r="F281" s="34" t="s">
        <v>890</v>
      </c>
      <c r="G281" s="49">
        <v>2</v>
      </c>
      <c r="H281" s="50">
        <v>0</v>
      </c>
      <c r="I281" s="58">
        <f>ROUND(G281*H281,2)</f>
        <v>0</v>
      </c>
      <c r="J281" s="59">
        <v>0</v>
      </c>
      <c r="K281" s="60">
        <f>G281*J281</f>
        <v>0</v>
      </c>
      <c r="L281" s="59">
        <v>0</v>
      </c>
      <c r="M281" s="60">
        <f>G281*L281</f>
        <v>0</v>
      </c>
      <c r="N281" s="72">
        <v>20</v>
      </c>
      <c r="O281" s="80">
        <v>64</v>
      </c>
      <c r="P281" s="35" t="s">
        <v>115</v>
      </c>
    </row>
    <row r="282" spans="1:16" s="21" customFormat="1" ht="12.75" customHeight="1">
      <c r="A282" s="42"/>
      <c r="B282" s="42"/>
      <c r="C282" s="42"/>
      <c r="D282" s="42"/>
      <c r="E282" s="43" t="s">
        <v>90</v>
      </c>
      <c r="F282" s="42"/>
      <c r="G282" s="53"/>
      <c r="H282" s="53"/>
      <c r="I282" s="68">
        <f>I14+I86+I277</f>
        <v>0</v>
      </c>
      <c r="J282" s="42"/>
      <c r="K282" s="69">
        <f>K14+K86+K277</f>
        <v>0</v>
      </c>
      <c r="L282" s="42"/>
      <c r="M282" s="69">
        <f>M14+M86+M277</f>
        <v>0</v>
      </c>
      <c r="N282" s="53"/>
      <c r="O282" s="42"/>
      <c r="P282" s="42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Dvořákovi</cp:lastModifiedBy>
  <dcterms:modified xsi:type="dcterms:W3CDTF">2011-11-09T12:26:57Z</dcterms:modified>
  <cp:category/>
  <cp:version/>
  <cp:contentType/>
  <cp:contentStatus/>
</cp:coreProperties>
</file>