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600" yWindow="345" windowWidth="17955" windowHeight="6690" activeTab="2"/>
  </bookViews>
  <sheets>
    <sheet name="Krycí list" sheetId="1" r:id="rId1"/>
    <sheet name="Rekapitulace" sheetId="2" r:id="rId2"/>
    <sheet name="Položky" sheetId="3" r:id="rId3"/>
  </sheets>
  <definedNames>
    <definedName name="cisloobjektu">'Krycí list'!$A$4</definedName>
    <definedName name="cislostavby">'Krycí list'!$A$6</definedName>
    <definedName name="Datum">'Krycí list'!$B$26</definedName>
    <definedName name="Dil">Rekapitulace!$A$6</definedName>
    <definedName name="Dodavka">Rekapitulace!$G$38</definedName>
    <definedName name="Dodavka0">Položky!#REF!</definedName>
    <definedName name="HSV">Rekapitulace!$E$38</definedName>
    <definedName name="HSV0">Položky!#REF!</definedName>
    <definedName name="HZS">Rekapitulace!$I$38</definedName>
    <definedName name="HZS0">Položky!#REF!</definedName>
    <definedName name="JKSO">'Krycí list'!$F$4</definedName>
    <definedName name="MJ">'Krycí list'!$G$4</definedName>
    <definedName name="Mont">Rekapitulace!$H$38</definedName>
    <definedName name="Montaz0">Položky!#REF!</definedName>
    <definedName name="NazevDilu">Rekapitulace!$B$6</definedName>
    <definedName name="nazevobjektu">'Krycí list'!$C$4</definedName>
    <definedName name="nazevstavby">'Krycí list'!$C$6</definedName>
    <definedName name="_xlnm.Print_Titles" localSheetId="2">Položky!$1:$6</definedName>
    <definedName name="_xlnm.Print_Titles" localSheetId="1">Rekapitulace!$1:$6</definedName>
    <definedName name="Objednatel">'Krycí list'!$C$8</definedName>
    <definedName name="_xlnm.Print_Area" localSheetId="0">'Krycí list'!$A$1:$G$45</definedName>
    <definedName name="_xlnm.Print_Area" localSheetId="2">Položky!$A$1:$G$135</definedName>
    <definedName name="_xlnm.Print_Area" localSheetId="1">Rekapitulace!$A$1:$I$46</definedName>
    <definedName name="PocetMJ">'Krycí list'!$G$7</definedName>
    <definedName name="Poznamka">'Krycí list'!$B$37</definedName>
    <definedName name="Projektant">'Krycí list'!$C$7</definedName>
    <definedName name="PSV">Rekapitulace!$F$38</definedName>
    <definedName name="PSV0">Položky!#REF!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Rekapitulace!$H$45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list'!$G$9</definedName>
    <definedName name="Zaklad22">'Krycí list'!$F$32</definedName>
    <definedName name="Zaklad5">'Krycí list'!$F$30</definedName>
    <definedName name="Zhotovitel">'Krycí list'!$E$11</definedName>
  </definedNames>
  <calcPr calcId="125725"/>
</workbook>
</file>

<file path=xl/calcChain.xml><?xml version="1.0" encoding="utf-8"?>
<calcChain xmlns="http://schemas.openxmlformats.org/spreadsheetml/2006/main">
  <c r="D15" i="1"/>
  <c r="D14"/>
  <c r="BE134" i="3"/>
  <c r="BC134"/>
  <c r="BB134"/>
  <c r="BA134"/>
  <c r="BA135" s="1"/>
  <c r="E37" i="2" s="1"/>
  <c r="G134" i="3"/>
  <c r="BD134" s="1"/>
  <c r="BD135" s="1"/>
  <c r="H37" i="2" s="1"/>
  <c r="B37"/>
  <c r="A37"/>
  <c r="BE135" i="3"/>
  <c r="I37" i="2" s="1"/>
  <c r="BC135" i="3"/>
  <c r="G37" i="2" s="1"/>
  <c r="BB135" i="3"/>
  <c r="F37" i="2" s="1"/>
  <c r="G135" i="3"/>
  <c r="C135"/>
  <c r="BE131"/>
  <c r="BC131"/>
  <c r="BC132" s="1"/>
  <c r="G36" i="2" s="1"/>
  <c r="BB131" i="3"/>
  <c r="BB132" s="1"/>
  <c r="F36" i="2" s="1"/>
  <c r="BA131" i="3"/>
  <c r="G131"/>
  <c r="G132" s="1"/>
  <c r="B36" i="2"/>
  <c r="A36"/>
  <c r="BE132" i="3"/>
  <c r="I36" i="2" s="1"/>
  <c r="BA132" i="3"/>
  <c r="E36" i="2" s="1"/>
  <c r="C132" i="3"/>
  <c r="BE128"/>
  <c r="BE129" s="1"/>
  <c r="I35" i="2" s="1"/>
  <c r="BC128" i="3"/>
  <c r="BB128"/>
  <c r="BB129" s="1"/>
  <c r="F35" i="2" s="1"/>
  <c r="BA128" i="3"/>
  <c r="G128"/>
  <c r="G129" s="1"/>
  <c r="B35" i="2"/>
  <c r="A35"/>
  <c r="BC129" i="3"/>
  <c r="G35" i="2" s="1"/>
  <c r="BA129" i="3"/>
  <c r="E35" i="2" s="1"/>
  <c r="C129" i="3"/>
  <c r="BE125"/>
  <c r="BD125"/>
  <c r="BD126" s="1"/>
  <c r="H34" i="2" s="1"/>
  <c r="BC125" i="3"/>
  <c r="BA125"/>
  <c r="G125"/>
  <c r="G126" s="1"/>
  <c r="B34" i="2"/>
  <c r="A34"/>
  <c r="BE126" i="3"/>
  <c r="I34" i="2" s="1"/>
  <c r="BC126" i="3"/>
  <c r="G34" i="2" s="1"/>
  <c r="BA126" i="3"/>
  <c r="E34" i="2" s="1"/>
  <c r="C126" i="3"/>
  <c r="BE122"/>
  <c r="BE123" s="1"/>
  <c r="I33" i="2" s="1"/>
  <c r="BD122" i="3"/>
  <c r="BD123" s="1"/>
  <c r="H33" i="2" s="1"/>
  <c r="BC122" i="3"/>
  <c r="BA122"/>
  <c r="G122"/>
  <c r="G123" s="1"/>
  <c r="B33" i="2"/>
  <c r="A33"/>
  <c r="BC123" i="3"/>
  <c r="G33" i="2" s="1"/>
  <c r="BA123" i="3"/>
  <c r="E33" i="2" s="1"/>
  <c r="C123" i="3"/>
  <c r="BE119"/>
  <c r="BD119"/>
  <c r="BD120" s="1"/>
  <c r="H32" i="2" s="1"/>
  <c r="BC119" i="3"/>
  <c r="BA119"/>
  <c r="G119"/>
  <c r="G120" s="1"/>
  <c r="B32" i="2"/>
  <c r="A32"/>
  <c r="BE120" i="3"/>
  <c r="I32" i="2" s="1"/>
  <c r="BC120" i="3"/>
  <c r="G32" i="2" s="1"/>
  <c r="BA120" i="3"/>
  <c r="E32" i="2" s="1"/>
  <c r="C120" i="3"/>
  <c r="BE116"/>
  <c r="BD116"/>
  <c r="BD117" s="1"/>
  <c r="H31" i="2" s="1"/>
  <c r="BC116" i="3"/>
  <c r="BA116"/>
  <c r="G116"/>
  <c r="G117" s="1"/>
  <c r="B31" i="2"/>
  <c r="A31"/>
  <c r="BE117" i="3"/>
  <c r="I31" i="2" s="1"/>
  <c r="BC117" i="3"/>
  <c r="G31" i="2" s="1"/>
  <c r="BA117" i="3"/>
  <c r="E31" i="2" s="1"/>
  <c r="C117" i="3"/>
  <c r="BE113"/>
  <c r="BD113"/>
  <c r="BC113"/>
  <c r="BA113"/>
  <c r="G113"/>
  <c r="BB113" s="1"/>
  <c r="BE112"/>
  <c r="BD112"/>
  <c r="BD114" s="1"/>
  <c r="H30" i="2" s="1"/>
  <c r="BC112" i="3"/>
  <c r="BA112"/>
  <c r="G112"/>
  <c r="G114" s="1"/>
  <c r="B30" i="2"/>
  <c r="A30"/>
  <c r="BE114" i="3"/>
  <c r="I30" i="2" s="1"/>
  <c r="BC114" i="3"/>
  <c r="G30" i="2" s="1"/>
  <c r="BA114" i="3"/>
  <c r="E30" i="2" s="1"/>
  <c r="C114" i="3"/>
  <c r="BE109"/>
  <c r="BD109"/>
  <c r="BC109"/>
  <c r="BA109"/>
  <c r="G109"/>
  <c r="BB109" s="1"/>
  <c r="BE108"/>
  <c r="BD108"/>
  <c r="BC108"/>
  <c r="BA108"/>
  <c r="G108"/>
  <c r="BB108" s="1"/>
  <c r="BE107"/>
  <c r="BD107"/>
  <c r="BD110" s="1"/>
  <c r="H29" i="2" s="1"/>
  <c r="BC107" i="3"/>
  <c r="BA107"/>
  <c r="G107"/>
  <c r="G110" s="1"/>
  <c r="B29" i="2"/>
  <c r="A29"/>
  <c r="BE110" i="3"/>
  <c r="I29" i="2" s="1"/>
  <c r="BC110" i="3"/>
  <c r="G29" i="2" s="1"/>
  <c r="BA110" i="3"/>
  <c r="E29" i="2" s="1"/>
  <c r="C110" i="3"/>
  <c r="BE104"/>
  <c r="BD104"/>
  <c r="BC104"/>
  <c r="BA104"/>
  <c r="G104"/>
  <c r="BB104" s="1"/>
  <c r="BE103"/>
  <c r="BD103"/>
  <c r="BD105" s="1"/>
  <c r="H28" i="2" s="1"/>
  <c r="BC103" i="3"/>
  <c r="BA103"/>
  <c r="G103"/>
  <c r="G105" s="1"/>
  <c r="B28" i="2"/>
  <c r="A28"/>
  <c r="BE105" i="3"/>
  <c r="I28" i="2" s="1"/>
  <c r="BC105" i="3"/>
  <c r="G28" i="2" s="1"/>
  <c r="BA105" i="3"/>
  <c r="E28" i="2" s="1"/>
  <c r="C105" i="3"/>
  <c r="BE100"/>
  <c r="BD100"/>
  <c r="BC100"/>
  <c r="BA100"/>
  <c r="G100"/>
  <c r="BB100" s="1"/>
  <c r="BE99"/>
  <c r="BD99"/>
  <c r="BC99"/>
  <c r="BA99"/>
  <c r="G99"/>
  <c r="BB99" s="1"/>
  <c r="BE98"/>
  <c r="BD98"/>
  <c r="BC98"/>
  <c r="BA98"/>
  <c r="G98"/>
  <c r="BB98" s="1"/>
  <c r="BE97"/>
  <c r="BD97"/>
  <c r="BD101" s="1"/>
  <c r="H27" i="2" s="1"/>
  <c r="BC97" i="3"/>
  <c r="BA97"/>
  <c r="G97"/>
  <c r="G101" s="1"/>
  <c r="B27" i="2"/>
  <c r="A27"/>
  <c r="BE101" i="3"/>
  <c r="I27" i="2" s="1"/>
  <c r="BC101" i="3"/>
  <c r="G27" i="2" s="1"/>
  <c r="BA101" i="3"/>
  <c r="E27" i="2" s="1"/>
  <c r="C101" i="3"/>
  <c r="BE94"/>
  <c r="BD94"/>
  <c r="BD95" s="1"/>
  <c r="H26" i="2" s="1"/>
  <c r="BC94" i="3"/>
  <c r="BA94"/>
  <c r="G94"/>
  <c r="G95" s="1"/>
  <c r="B26" i="2"/>
  <c r="A26"/>
  <c r="BE95" i="3"/>
  <c r="I26" i="2" s="1"/>
  <c r="BC95" i="3"/>
  <c r="G26" i="2" s="1"/>
  <c r="BA95" i="3"/>
  <c r="E26" i="2" s="1"/>
  <c r="C95" i="3"/>
  <c r="BE91"/>
  <c r="BD91"/>
  <c r="BD92" s="1"/>
  <c r="H25" i="2" s="1"/>
  <c r="BC91" i="3"/>
  <c r="BA91"/>
  <c r="G91"/>
  <c r="G92" s="1"/>
  <c r="B25" i="2"/>
  <c r="A25"/>
  <c r="BE92" i="3"/>
  <c r="I25" i="2" s="1"/>
  <c r="BC92" i="3"/>
  <c r="G25" i="2" s="1"/>
  <c r="BA92" i="3"/>
  <c r="E25" i="2" s="1"/>
  <c r="C92" i="3"/>
  <c r="BE88"/>
  <c r="BD88"/>
  <c r="BD89" s="1"/>
  <c r="H24" i="2" s="1"/>
  <c r="BC88" i="3"/>
  <c r="BA88"/>
  <c r="G88"/>
  <c r="G89" s="1"/>
  <c r="B24" i="2"/>
  <c r="A24"/>
  <c r="BE89" i="3"/>
  <c r="I24" i="2" s="1"/>
  <c r="BC89" i="3"/>
  <c r="G24" i="2" s="1"/>
  <c r="BA89" i="3"/>
  <c r="E24" i="2" s="1"/>
  <c r="C89" i="3"/>
  <c r="BE85"/>
  <c r="BD85"/>
  <c r="BD86" s="1"/>
  <c r="H23" i="2" s="1"/>
  <c r="BC85" i="3"/>
  <c r="BA85"/>
  <c r="G85"/>
  <c r="BB85" s="1"/>
  <c r="BB86" s="1"/>
  <c r="F23" i="2" s="1"/>
  <c r="B23"/>
  <c r="A23"/>
  <c r="BE86" i="3"/>
  <c r="I23" i="2" s="1"/>
  <c r="BC86" i="3"/>
  <c r="G23" i="2" s="1"/>
  <c r="BA86" i="3"/>
  <c r="E23" i="2" s="1"/>
  <c r="C86" i="3"/>
  <c r="BE82"/>
  <c r="BD82"/>
  <c r="BD83" s="1"/>
  <c r="H22" i="2" s="1"/>
  <c r="BC82" i="3"/>
  <c r="BA82"/>
  <c r="G82"/>
  <c r="BB82" s="1"/>
  <c r="BB83" s="1"/>
  <c r="F22" i="2" s="1"/>
  <c r="B22"/>
  <c r="A22"/>
  <c r="BE83" i="3"/>
  <c r="I22" i="2" s="1"/>
  <c r="BC83" i="3"/>
  <c r="G22" i="2" s="1"/>
  <c r="BA83" i="3"/>
  <c r="E22" i="2" s="1"/>
  <c r="C83" i="3"/>
  <c r="BE79"/>
  <c r="BD79"/>
  <c r="BD80" s="1"/>
  <c r="H21" i="2" s="1"/>
  <c r="BC79" i="3"/>
  <c r="BB79"/>
  <c r="BB80" s="1"/>
  <c r="F21" i="2" s="1"/>
  <c r="G79" i="3"/>
  <c r="BA79" s="1"/>
  <c r="BA80" s="1"/>
  <c r="E21" i="2" s="1"/>
  <c r="B21"/>
  <c r="A21"/>
  <c r="BE80" i="3"/>
  <c r="I21" i="2" s="1"/>
  <c r="BC80" i="3"/>
  <c r="G21" i="2" s="1"/>
  <c r="C80" i="3"/>
  <c r="BE76"/>
  <c r="BD76"/>
  <c r="BC76"/>
  <c r="BB76"/>
  <c r="G76"/>
  <c r="BA76" s="1"/>
  <c r="BE75"/>
  <c r="BD75"/>
  <c r="BC75"/>
  <c r="BB75"/>
  <c r="G75"/>
  <c r="BA75" s="1"/>
  <c r="BE74"/>
  <c r="BD74"/>
  <c r="BC74"/>
  <c r="BB74"/>
  <c r="G74"/>
  <c r="BA74" s="1"/>
  <c r="BE73"/>
  <c r="BD73"/>
  <c r="BC73"/>
  <c r="BB73"/>
  <c r="G73"/>
  <c r="BA73" s="1"/>
  <c r="BE72"/>
  <c r="BD72"/>
  <c r="BC72"/>
  <c r="BB72"/>
  <c r="G72"/>
  <c r="BA72" s="1"/>
  <c r="BE71"/>
  <c r="BD71"/>
  <c r="BC71"/>
  <c r="BB71"/>
  <c r="G71"/>
  <c r="BA71" s="1"/>
  <c r="BE70"/>
  <c r="BD70"/>
  <c r="BC70"/>
  <c r="BB70"/>
  <c r="G70"/>
  <c r="BA70" s="1"/>
  <c r="BE69"/>
  <c r="BD69"/>
  <c r="BC69"/>
  <c r="BB69"/>
  <c r="G69"/>
  <c r="BA69" s="1"/>
  <c r="BE68"/>
  <c r="BD68"/>
  <c r="BC68"/>
  <c r="BB68"/>
  <c r="G68"/>
  <c r="BA68" s="1"/>
  <c r="BE67"/>
  <c r="BD67"/>
  <c r="BC67"/>
  <c r="BB67"/>
  <c r="G67"/>
  <c r="BA67" s="1"/>
  <c r="BE66"/>
  <c r="BD66"/>
  <c r="BC66"/>
  <c r="BB66"/>
  <c r="G66"/>
  <c r="BA66" s="1"/>
  <c r="BE65"/>
  <c r="BD65"/>
  <c r="BC65"/>
  <c r="BB65"/>
  <c r="G65"/>
  <c r="BA65" s="1"/>
  <c r="BE64"/>
  <c r="BD64"/>
  <c r="BC64"/>
  <c r="BB64"/>
  <c r="G64"/>
  <c r="BA64" s="1"/>
  <c r="BE63"/>
  <c r="BD63"/>
  <c r="BC63"/>
  <c r="BB63"/>
  <c r="G63"/>
  <c r="BA63" s="1"/>
  <c r="BE62"/>
  <c r="BD62"/>
  <c r="BD77" s="1"/>
  <c r="H20" i="2" s="1"/>
  <c r="BC62" i="3"/>
  <c r="BB62"/>
  <c r="BB77" s="1"/>
  <c r="F20" i="2" s="1"/>
  <c r="G62" i="3"/>
  <c r="BA62" s="1"/>
  <c r="BA77" s="1"/>
  <c r="E20" i="2" s="1"/>
  <c r="B20"/>
  <c r="A20"/>
  <c r="BE77" i="3"/>
  <c r="I20" i="2" s="1"/>
  <c r="BC77" i="3"/>
  <c r="G20" i="2" s="1"/>
  <c r="C77" i="3"/>
  <c r="BE59"/>
  <c r="BD59"/>
  <c r="BD60" s="1"/>
  <c r="H19" i="2" s="1"/>
  <c r="BC59" i="3"/>
  <c r="BB59"/>
  <c r="BB60" s="1"/>
  <c r="F19" i="2" s="1"/>
  <c r="G59" i="3"/>
  <c r="BA59" s="1"/>
  <c r="BA60" s="1"/>
  <c r="E19" i="2" s="1"/>
  <c r="B19"/>
  <c r="A19"/>
  <c r="BE60" i="3"/>
  <c r="I19" i="2" s="1"/>
  <c r="BC60" i="3"/>
  <c r="G19" i="2" s="1"/>
  <c r="C60" i="3"/>
  <c r="BE56"/>
  <c r="BD56"/>
  <c r="BC56"/>
  <c r="BB56"/>
  <c r="G56"/>
  <c r="BA56" s="1"/>
  <c r="BE55"/>
  <c r="BD55"/>
  <c r="BC55"/>
  <c r="BB55"/>
  <c r="G55"/>
  <c r="BA55" s="1"/>
  <c r="BE54"/>
  <c r="BD54"/>
  <c r="BC54"/>
  <c r="BB54"/>
  <c r="G54"/>
  <c r="BA54" s="1"/>
  <c r="BE53"/>
  <c r="BD53"/>
  <c r="BC53"/>
  <c r="BB53"/>
  <c r="G53"/>
  <c r="BA53" s="1"/>
  <c r="BE52"/>
  <c r="BD52"/>
  <c r="BD57" s="1"/>
  <c r="H18" i="2" s="1"/>
  <c r="BC52" i="3"/>
  <c r="BB52"/>
  <c r="BB57" s="1"/>
  <c r="F18" i="2" s="1"/>
  <c r="G52" i="3"/>
  <c r="BA52" s="1"/>
  <c r="BA57" s="1"/>
  <c r="E18" i="2" s="1"/>
  <c r="B18"/>
  <c r="A18"/>
  <c r="BE57" i="3"/>
  <c r="I18" i="2" s="1"/>
  <c r="BC57" i="3"/>
  <c r="G18" i="2" s="1"/>
  <c r="C57" i="3"/>
  <c r="BE49"/>
  <c r="BD49"/>
  <c r="BD50" s="1"/>
  <c r="H17" i="2" s="1"/>
  <c r="BC49" i="3"/>
  <c r="BB49"/>
  <c r="BB50" s="1"/>
  <c r="F17" i="2" s="1"/>
  <c r="G49" i="3"/>
  <c r="BA49" s="1"/>
  <c r="BA50" s="1"/>
  <c r="E17" i="2" s="1"/>
  <c r="B17"/>
  <c r="A17"/>
  <c r="BE50" i="3"/>
  <c r="I17" i="2" s="1"/>
  <c r="BC50" i="3"/>
  <c r="G17" i="2" s="1"/>
  <c r="C50" i="3"/>
  <c r="BE46"/>
  <c r="BD46"/>
  <c r="BD47" s="1"/>
  <c r="H16" i="2" s="1"/>
  <c r="BC46" i="3"/>
  <c r="BB46"/>
  <c r="BB47" s="1"/>
  <c r="F16" i="2" s="1"/>
  <c r="G46" i="3"/>
  <c r="BA46" s="1"/>
  <c r="BA47" s="1"/>
  <c r="E16" i="2" s="1"/>
  <c r="B16"/>
  <c r="A16"/>
  <c r="BE47" i="3"/>
  <c r="I16" i="2" s="1"/>
  <c r="BC47" i="3"/>
  <c r="G16" i="2" s="1"/>
  <c r="C47" i="3"/>
  <c r="BE43"/>
  <c r="BD43"/>
  <c r="BD44" s="1"/>
  <c r="H15" i="2" s="1"/>
  <c r="BC43" i="3"/>
  <c r="BB43"/>
  <c r="BB44" s="1"/>
  <c r="F15" i="2" s="1"/>
  <c r="G43" i="3"/>
  <c r="BA43" s="1"/>
  <c r="BA44" s="1"/>
  <c r="E15" i="2" s="1"/>
  <c r="B15"/>
  <c r="A15"/>
  <c r="BE44" i="3"/>
  <c r="I15" i="2" s="1"/>
  <c r="BC44" i="3"/>
  <c r="G15" i="2" s="1"/>
  <c r="C44" i="3"/>
  <c r="BE40"/>
  <c r="BD40"/>
  <c r="BC40"/>
  <c r="BB40"/>
  <c r="G40"/>
  <c r="BA40" s="1"/>
  <c r="B14" i="2"/>
  <c r="A14"/>
  <c r="BE41" i="3"/>
  <c r="I14" i="2" s="1"/>
  <c r="BD41" i="3"/>
  <c r="H14" i="2" s="1"/>
  <c r="BC41" i="3"/>
  <c r="G14" i="2" s="1"/>
  <c r="BB41" i="3"/>
  <c r="F14" i="2" s="1"/>
  <c r="BA41" i="3"/>
  <c r="E14" i="2" s="1"/>
  <c r="G41" i="3"/>
  <c r="C41"/>
  <c r="BE37"/>
  <c r="BD37"/>
  <c r="BC37"/>
  <c r="BB37"/>
  <c r="G37"/>
  <c r="BA37" s="1"/>
  <c r="BE36"/>
  <c r="BD36"/>
  <c r="BC36"/>
  <c r="BB36"/>
  <c r="G36"/>
  <c r="BA36" s="1"/>
  <c r="BE35"/>
  <c r="BD35"/>
  <c r="BC35"/>
  <c r="BB35"/>
  <c r="G35"/>
  <c r="BA35" s="1"/>
  <c r="BA38" s="1"/>
  <c r="E13" i="2" s="1"/>
  <c r="B13"/>
  <c r="A13"/>
  <c r="BE38" i="3"/>
  <c r="I13" i="2" s="1"/>
  <c r="BD38" i="3"/>
  <c r="H13" i="2" s="1"/>
  <c r="BC38" i="3"/>
  <c r="G13" i="2" s="1"/>
  <c r="BB38" i="3"/>
  <c r="F13" i="2" s="1"/>
  <c r="G38" i="3"/>
  <c r="C38"/>
  <c r="BE32"/>
  <c r="BD32"/>
  <c r="BC32"/>
  <c r="BB32"/>
  <c r="G32"/>
  <c r="BA32" s="1"/>
  <c r="BA33" s="1"/>
  <c r="E12" i="2" s="1"/>
  <c r="B12"/>
  <c r="A12"/>
  <c r="BE33" i="3"/>
  <c r="I12" i="2" s="1"/>
  <c r="BD33" i="3"/>
  <c r="H12" i="2" s="1"/>
  <c r="BC33" i="3"/>
  <c r="G12" i="2" s="1"/>
  <c r="BB33" i="3"/>
  <c r="F12" i="2" s="1"/>
  <c r="G33" i="3"/>
  <c r="C33"/>
  <c r="BE29"/>
  <c r="BD29"/>
  <c r="BC29"/>
  <c r="BB29"/>
  <c r="G29"/>
  <c r="BA29" s="1"/>
  <c r="BE28"/>
  <c r="BD28"/>
  <c r="BC28"/>
  <c r="BB28"/>
  <c r="G28"/>
  <c r="BA28" s="1"/>
  <c r="B11" i="2"/>
  <c r="A11"/>
  <c r="BE30" i="3"/>
  <c r="I11" i="2" s="1"/>
  <c r="BD30" i="3"/>
  <c r="H11" i="2" s="1"/>
  <c r="BC30" i="3"/>
  <c r="G11" i="2" s="1"/>
  <c r="BB30" i="3"/>
  <c r="F11" i="2" s="1"/>
  <c r="G30" i="3"/>
  <c r="C30"/>
  <c r="BE25"/>
  <c r="BD25"/>
  <c r="BC25"/>
  <c r="BB25"/>
  <c r="G25"/>
  <c r="BA25" s="1"/>
  <c r="BE24"/>
  <c r="BD24"/>
  <c r="BC24"/>
  <c r="BB24"/>
  <c r="G24"/>
  <c r="BA24" s="1"/>
  <c r="BE23"/>
  <c r="BD23"/>
  <c r="BC23"/>
  <c r="BB23"/>
  <c r="G23"/>
  <c r="BA23" s="1"/>
  <c r="BA26" s="1"/>
  <c r="E10" i="2" s="1"/>
  <c r="B10"/>
  <c r="A10"/>
  <c r="BE26" i="3"/>
  <c r="I10" i="2" s="1"/>
  <c r="BD26" i="3"/>
  <c r="H10" i="2" s="1"/>
  <c r="BC26" i="3"/>
  <c r="G10" i="2" s="1"/>
  <c r="BB26" i="3"/>
  <c r="F10" i="2" s="1"/>
  <c r="G26" i="3"/>
  <c r="C26"/>
  <c r="BE20"/>
  <c r="BD20"/>
  <c r="BC20"/>
  <c r="BB20"/>
  <c r="G20"/>
  <c r="BA20" s="1"/>
  <c r="BA21" s="1"/>
  <c r="E9" i="2" s="1"/>
  <c r="B9"/>
  <c r="A9"/>
  <c r="BE21" i="3"/>
  <c r="I9" i="2" s="1"/>
  <c r="BD21" i="3"/>
  <c r="H9" i="2" s="1"/>
  <c r="BC21" i="3"/>
  <c r="G9" i="2" s="1"/>
  <c r="BB21" i="3"/>
  <c r="F9" i="2" s="1"/>
  <c r="G21" i="3"/>
  <c r="C21"/>
  <c r="BE17"/>
  <c r="BD17"/>
  <c r="BC17"/>
  <c r="BB17"/>
  <c r="G17"/>
  <c r="BA17" s="1"/>
  <c r="BE16"/>
  <c r="BD16"/>
  <c r="BC16"/>
  <c r="BB16"/>
  <c r="G16"/>
  <c r="BA16" s="1"/>
  <c r="BE15"/>
  <c r="BD15"/>
  <c r="BC15"/>
  <c r="BB15"/>
  <c r="G15"/>
  <c r="BA15" s="1"/>
  <c r="BE14"/>
  <c r="BD14"/>
  <c r="BC14"/>
  <c r="BB14"/>
  <c r="G14"/>
  <c r="BA14" s="1"/>
  <c r="BE13"/>
  <c r="BD13"/>
  <c r="BC13"/>
  <c r="BB13"/>
  <c r="G13"/>
  <c r="BA13" s="1"/>
  <c r="BE12"/>
  <c r="BD12"/>
  <c r="BC12"/>
  <c r="BB12"/>
  <c r="G12"/>
  <c r="BA12" s="1"/>
  <c r="BE11"/>
  <c r="BD11"/>
  <c r="BC11"/>
  <c r="BB11"/>
  <c r="G11"/>
  <c r="BA11" s="1"/>
  <c r="BA18" s="1"/>
  <c r="E8" i="2" s="1"/>
  <c r="B8"/>
  <c r="A8"/>
  <c r="BE18" i="3"/>
  <c r="I8" i="2" s="1"/>
  <c r="BD18" i="3"/>
  <c r="H8" i="2" s="1"/>
  <c r="BC18" i="3"/>
  <c r="G8" i="2" s="1"/>
  <c r="BB18" i="3"/>
  <c r="F8" i="2" s="1"/>
  <c r="G18" i="3"/>
  <c r="C18"/>
  <c r="BE8"/>
  <c r="BD8"/>
  <c r="BC8"/>
  <c r="BB8"/>
  <c r="G8"/>
  <c r="BA8" s="1"/>
  <c r="BA9" s="1"/>
  <c r="E7" i="2" s="1"/>
  <c r="B7"/>
  <c r="A7"/>
  <c r="BE9" i="3"/>
  <c r="I7" i="2" s="1"/>
  <c r="BD9" i="3"/>
  <c r="H7" i="2" s="1"/>
  <c r="BC9" i="3"/>
  <c r="G7" i="2" s="1"/>
  <c r="BB9" i="3"/>
  <c r="F7" i="2" s="1"/>
  <c r="G9" i="3"/>
  <c r="C9"/>
  <c r="C4"/>
  <c r="F3"/>
  <c r="C3"/>
  <c r="C2" i="2"/>
  <c r="C1"/>
  <c r="F31" i="1"/>
  <c r="G8"/>
  <c r="G38" i="2" l="1"/>
  <c r="C14" i="1" s="1"/>
  <c r="I38" i="2"/>
  <c r="C20" i="1" s="1"/>
  <c r="BA30" i="3"/>
  <c r="E11" i="2" s="1"/>
  <c r="E38" s="1"/>
  <c r="G44" i="3"/>
  <c r="G47"/>
  <c r="G50"/>
  <c r="G57"/>
  <c r="G60"/>
  <c r="G77"/>
  <c r="G80"/>
  <c r="G83"/>
  <c r="G86"/>
  <c r="BB88"/>
  <c r="BB89" s="1"/>
  <c r="F24" i="2" s="1"/>
  <c r="BB91" i="3"/>
  <c r="BB92" s="1"/>
  <c r="F25" i="2" s="1"/>
  <c r="BB94" i="3"/>
  <c r="BB95" s="1"/>
  <c r="F26" i="2" s="1"/>
  <c r="BB97" i="3"/>
  <c r="BB101" s="1"/>
  <c r="F27" i="2" s="1"/>
  <c r="BB103" i="3"/>
  <c r="BB105" s="1"/>
  <c r="F28" i="2" s="1"/>
  <c r="BB107" i="3"/>
  <c r="BB110" s="1"/>
  <c r="F29" i="2" s="1"/>
  <c r="BB112" i="3"/>
  <c r="BB114" s="1"/>
  <c r="F30" i="2" s="1"/>
  <c r="BB116" i="3"/>
  <c r="BB117" s="1"/>
  <c r="F31" i="2" s="1"/>
  <c r="BB119" i="3"/>
  <c r="BB120" s="1"/>
  <c r="F32" i="2" s="1"/>
  <c r="BB122" i="3"/>
  <c r="BB123" s="1"/>
  <c r="F33" i="2" s="1"/>
  <c r="BB125" i="3"/>
  <c r="BB126" s="1"/>
  <c r="F34" i="2" s="1"/>
  <c r="BD128" i="3"/>
  <c r="BD129" s="1"/>
  <c r="H35" i="2" s="1"/>
  <c r="BD131" i="3"/>
  <c r="BD132" s="1"/>
  <c r="H36" i="2" s="1"/>
  <c r="H38" s="1"/>
  <c r="C15" i="1" s="1"/>
  <c r="F38" i="2" l="1"/>
  <c r="C17" i="1" s="1"/>
  <c r="G44" i="2"/>
  <c r="I44" s="1"/>
  <c r="G15" i="1" s="1"/>
  <c r="G43" i="2"/>
  <c r="I43" s="1"/>
  <c r="C16" i="1"/>
  <c r="C18" s="1"/>
  <c r="C21" s="1"/>
  <c r="H45" i="2" l="1"/>
  <c r="G22" i="1" s="1"/>
  <c r="G21" s="1"/>
  <c r="G14"/>
  <c r="C22" l="1"/>
  <c r="F32" s="1"/>
  <c r="F33" l="1"/>
  <c r="F34" s="1"/>
</calcChain>
</file>

<file path=xl/sharedStrings.xml><?xml version="1.0" encoding="utf-8"?>
<sst xmlns="http://schemas.openxmlformats.org/spreadsheetml/2006/main" count="426" uniqueCount="282">
  <si>
    <t>Objekt :</t>
  </si>
  <si>
    <t>Název objektu :</t>
  </si>
  <si>
    <t>JKSO :</t>
  </si>
  <si>
    <t xml:space="preserve"> </t>
  </si>
  <si>
    <t>Stavba :</t>
  </si>
  <si>
    <t>Název stavby :</t>
  </si>
  <si>
    <t>SKP :</t>
  </si>
  <si>
    <t>Projektant :</t>
  </si>
  <si>
    <t>Počet měrných jednotek :</t>
  </si>
  <si>
    <t>Objednatel :</t>
  </si>
  <si>
    <t>Náklady na MJ :</t>
  </si>
  <si>
    <t>Počet listů :</t>
  </si>
  <si>
    <t>Zakázkové číslo :</t>
  </si>
  <si>
    <t>Zpracovatel projektu :</t>
  </si>
  <si>
    <t>Zhotovitel :</t>
  </si>
  <si>
    <t>ROZPOČTOVÉ NÁKLADY</t>
  </si>
  <si>
    <t>Rozpočtové náklady II. a III. hlavy</t>
  </si>
  <si>
    <t>Vedlejší rozpočtové náklady</t>
  </si>
  <si>
    <t>Dodávka celkem</t>
  </si>
  <si>
    <t>Z</t>
  </si>
  <si>
    <t>Montáž celkem</t>
  </si>
  <si>
    <t>R</t>
  </si>
  <si>
    <t>HSV celkem</t>
  </si>
  <si>
    <t>N</t>
  </si>
  <si>
    <t>PSV celkem</t>
  </si>
  <si>
    <t>ZRN celkem</t>
  </si>
  <si>
    <t>HZS</t>
  </si>
  <si>
    <t>RN II.a III.hlavy</t>
  </si>
  <si>
    <t>Ostatní VRN</t>
  </si>
  <si>
    <t>ZRN+VRN+HZS</t>
  </si>
  <si>
    <t>VRN celkem</t>
  </si>
  <si>
    <t>Vypracoval</t>
  </si>
  <si>
    <t>Za zhotovitele</t>
  </si>
  <si>
    <t>Za objednatele</t>
  </si>
  <si>
    <t>Jméno :</t>
  </si>
  <si>
    <t>Datum :</t>
  </si>
  <si>
    <t>Podpis:</t>
  </si>
  <si>
    <t>Podpis :</t>
  </si>
  <si>
    <t>Základ pro DPH</t>
  </si>
  <si>
    <t>%  činí :</t>
  </si>
  <si>
    <t>DPH</t>
  </si>
  <si>
    <t>CENA ZA OBJEKT CELKEM</t>
  </si>
  <si>
    <t>Poznámka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</si>
  <si>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</si>
  <si>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</si>
  <si>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</si>
  <si>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</si>
  <si>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</si>
  <si>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</si>
  <si>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</si>
  <si>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</si>
  <si>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</si>
  <si>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</si>
  <si>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</si>
  <si>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</si>
  <si>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</si>
  <si>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 xml:space="preserve">Položkový rozpočet 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</si>
  <si>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</si>
  <si>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</si>
  <si>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</si>
  <si>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</si>
  <si>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</si>
  <si>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</si>
  <si>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</si>
  <si>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</si>
  <si>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ks</t>
  </si>
  <si>
    <t>Celkem za</t>
  </si>
  <si>
    <t>2</t>
  </si>
  <si>
    <t>Základy,zvláštní zakládání</t>
  </si>
  <si>
    <t>274 32-0030.RAC</t>
  </si>
  <si>
    <t xml:space="preserve">Základový pas ŽB z betonu pod nové příčky </t>
  </si>
  <si>
    <t>m3</t>
  </si>
  <si>
    <t>3</t>
  </si>
  <si>
    <t>Svislé a kompletní konstrukce</t>
  </si>
  <si>
    <t>342 26-4051.RT1</t>
  </si>
  <si>
    <t>Podhled sádrokartonový na zavěšenou ocel. konstr. desky standard tl. 12,5 mm, bez izolace</t>
  </si>
  <si>
    <t>m2</t>
  </si>
  <si>
    <t>342 26-4051.RT3</t>
  </si>
  <si>
    <t>Podhled sádrokartonový na zavěšenou ocel. konstr. desky standard impreg. tl. 12,5 mm, bez izolace</t>
  </si>
  <si>
    <t>311 23-8119/R</t>
  </si>
  <si>
    <t xml:space="preserve">Dozdění obvodového zdivo </t>
  </si>
  <si>
    <t>311 27-1176.R00</t>
  </si>
  <si>
    <t xml:space="preserve">Zdivo z tvárnic Ytong hladkých tl. 25 cm </t>
  </si>
  <si>
    <t xml:space="preserve"> m2</t>
  </si>
  <si>
    <t>311 27-1179</t>
  </si>
  <si>
    <t xml:space="preserve">Zdivo atikové </t>
  </si>
  <si>
    <t>342 26-1213.RT3</t>
  </si>
  <si>
    <t>Příčka sádrokarton. ocel.kce, 2x oplášť. tl.150 mm desky standard impreg. tl. 12,5 mm, Orsil tl. 5 cm</t>
  </si>
  <si>
    <t>317 16-1399/R</t>
  </si>
  <si>
    <t xml:space="preserve">Osazení + dodávka překladů </t>
  </si>
  <si>
    <t>m</t>
  </si>
  <si>
    <t>4</t>
  </si>
  <si>
    <t>Vodorovné konstrukce</t>
  </si>
  <si>
    <t>411 32-0139/R</t>
  </si>
  <si>
    <t>Strop  ocel.rámová kce vč.strop desky ocel. plechy +dobetonávka</t>
  </si>
  <si>
    <t>5</t>
  </si>
  <si>
    <t>Komunikace</t>
  </si>
  <si>
    <t>584 12-1111.RT4</t>
  </si>
  <si>
    <t>Osazení silničních panelů,lože z kameniva tl. 4 cm včetně dodávky panelu</t>
  </si>
  <si>
    <t>564 27-1111.R00</t>
  </si>
  <si>
    <t xml:space="preserve">Podklad ze štěrkopísku po zhutnění tloušťky 25 cm </t>
  </si>
  <si>
    <t>113 90-9009</t>
  </si>
  <si>
    <t>Odkop terénu a jeho úprava před položením  nové kmunikace</t>
  </si>
  <si>
    <t>61</t>
  </si>
  <si>
    <t>Upravy povrchů vnitřní</t>
  </si>
  <si>
    <t>612 42-1331.R00</t>
  </si>
  <si>
    <t xml:space="preserve">Oprava vápen.omítek stěn a sloupů </t>
  </si>
  <si>
    <t>612 42-0016.RA0</t>
  </si>
  <si>
    <t xml:space="preserve">Omítka stěn vnitřní vápenocementová štuková </t>
  </si>
  <si>
    <t>62</t>
  </si>
  <si>
    <t>Upravy povrchů vnější</t>
  </si>
  <si>
    <t>622 42-1329/R</t>
  </si>
  <si>
    <t xml:space="preserve">Zateplovací systém vnější fasády vč omítky </t>
  </si>
  <si>
    <t>63</t>
  </si>
  <si>
    <t>Podlahy a podlahové konstrukce</t>
  </si>
  <si>
    <t>631 32-0009/R</t>
  </si>
  <si>
    <t>631 32-1399</t>
  </si>
  <si>
    <t xml:space="preserve">Vyspravení podkladní mazaniny </t>
  </si>
  <si>
    <t>631 57-1001.R00</t>
  </si>
  <si>
    <t xml:space="preserve">Zásyp rozvodných kanálů </t>
  </si>
  <si>
    <t>83</t>
  </si>
  <si>
    <t>Přípojka kanallizační</t>
  </si>
  <si>
    <t>830 911</t>
  </si>
  <si>
    <t>Kanalizační přípojka vč. zemních prací a napojení na stáv.areálovou kanalizaci</t>
  </si>
  <si>
    <t>86</t>
  </si>
  <si>
    <t>Přípojka plynovodní</t>
  </si>
  <si>
    <t>860 911</t>
  </si>
  <si>
    <t>Plynovodní přípojka vč. zemních prací, regulace a napojení na sareál. plynovod</t>
  </si>
  <si>
    <t>87</t>
  </si>
  <si>
    <t>Přípojka vodovodní</t>
  </si>
  <si>
    <t>870 911</t>
  </si>
  <si>
    <t>Vodovodní přípojka vč. zemních prací a napojení na stáv.areálový vodovod</t>
  </si>
  <si>
    <t>90</t>
  </si>
  <si>
    <t>Ostatní</t>
  </si>
  <si>
    <t>900 101</t>
  </si>
  <si>
    <t xml:space="preserve">Průzkumy a náklady na projekty </t>
  </si>
  <si>
    <t>soub</t>
  </si>
  <si>
    <t>94</t>
  </si>
  <si>
    <t>Lešení a stavební výtahy</t>
  </si>
  <si>
    <t>941 94-1031.R00</t>
  </si>
  <si>
    <t xml:space="preserve">Montáž lešení leh.řad.s podlahami,š.do 1 m, H 10 m </t>
  </si>
  <si>
    <t>941 94-1191.R00</t>
  </si>
  <si>
    <t xml:space="preserve">Příplatek za každý měsíc použití lešení k pol.1031 </t>
  </si>
  <si>
    <t>941 94-1831.R00</t>
  </si>
  <si>
    <t xml:space="preserve">Demontáž lešení leh.řad.s podlahami,š.1 m, H 10 m </t>
  </si>
  <si>
    <t>941 95-5001.R00</t>
  </si>
  <si>
    <t xml:space="preserve">Lešení lehké pomocné, výška podlahy do 1,2 m </t>
  </si>
  <si>
    <t>941 95-5002.R00</t>
  </si>
  <si>
    <t xml:space="preserve">Lešení lehké pomocné, výška podlahy do 1,9 m </t>
  </si>
  <si>
    <t>95</t>
  </si>
  <si>
    <t>Dokončovací kce na pozem.stav.</t>
  </si>
  <si>
    <t>952 90-1111.R00</t>
  </si>
  <si>
    <t xml:space="preserve">Vyčištění budov o výšce podlaží do 4 m </t>
  </si>
  <si>
    <t>96</t>
  </si>
  <si>
    <t>Bourání konstrukcí</t>
  </si>
  <si>
    <t>961 05-5111.R00</t>
  </si>
  <si>
    <t xml:space="preserve">Bourání základů železobetonových </t>
  </si>
  <si>
    <t>968 06-1113.R00</t>
  </si>
  <si>
    <t xml:space="preserve">Vyvěšení dřevěných okenních křídel pl. nad 1,5 m2 </t>
  </si>
  <si>
    <t>kus</t>
  </si>
  <si>
    <t>968 06-2359/R</t>
  </si>
  <si>
    <t xml:space="preserve">Vybourání dřevěných rámů oken dvojitých </t>
  </si>
  <si>
    <t>968 06-1126.R00</t>
  </si>
  <si>
    <t xml:space="preserve">Vyvěšení dřevěných dveřních křídel </t>
  </si>
  <si>
    <t>968 06-2456.R00</t>
  </si>
  <si>
    <t xml:space="preserve">Vybourání dřevěných dveřních zárubní pl. nad 2 m2 </t>
  </si>
  <si>
    <t>974 04-2567.R00</t>
  </si>
  <si>
    <t>Vysekání rýh betonová, monolitická dlažba pro založení nového zdiva</t>
  </si>
  <si>
    <t>973 03-1824.R00</t>
  </si>
  <si>
    <t xml:space="preserve">Vysekání kapes pro zavázání zdí tl. 30 cm </t>
  </si>
  <si>
    <t>712 30-0833.RT3</t>
  </si>
  <si>
    <t>Odstranění živičné krytiny střech do 10° 3vrstvé z ploch jednotlivě nad 20 m2</t>
  </si>
  <si>
    <t>711 14-0102.R00</t>
  </si>
  <si>
    <t xml:space="preserve">Odstr.izolace proti vlhk.vodor. pásy přitav.,2vrst </t>
  </si>
  <si>
    <t>969 991</t>
  </si>
  <si>
    <t xml:space="preserve">Bourání ostatních konstrukcí </t>
  </si>
  <si>
    <t>979 99-0101.R00</t>
  </si>
  <si>
    <t xml:space="preserve">Poplatek za skládku suti </t>
  </si>
  <si>
    <t>t</t>
  </si>
  <si>
    <t>979 08-1111.R00</t>
  </si>
  <si>
    <t xml:space="preserve">Odvoz suti a vybour. hmot na skládku do 1 km </t>
  </si>
  <si>
    <t>979 08-1121.R00</t>
  </si>
  <si>
    <t xml:space="preserve">Příplatek k odvozu za každý další 1 km </t>
  </si>
  <si>
    <t>979 08-2111.R00</t>
  </si>
  <si>
    <t xml:space="preserve">Vnitrostaveništní doprava suti do 10 m </t>
  </si>
  <si>
    <t>979 08-2121.R00</t>
  </si>
  <si>
    <t xml:space="preserve">Příplatek k vnitrost. dopravě suti za dalších 5 m </t>
  </si>
  <si>
    <t>99</t>
  </si>
  <si>
    <t>Staveništní přesun hmot</t>
  </si>
  <si>
    <t>999 28-1108.R00</t>
  </si>
  <si>
    <t xml:space="preserve">Přesun hmot pro opravy a údržbu do výšky 12 m </t>
  </si>
  <si>
    <t>711</t>
  </si>
  <si>
    <t>Izolace proti vodě</t>
  </si>
  <si>
    <t>711 14-0031.RA0</t>
  </si>
  <si>
    <t xml:space="preserve">Doplnění izolace proti vodě vodor přitavené, 2x </t>
  </si>
  <si>
    <t>712</t>
  </si>
  <si>
    <t>Živičné krytiny</t>
  </si>
  <si>
    <t>712 34-0019/R</t>
  </si>
  <si>
    <t>Povlaková krytina střech do 10°, přitavením, 2x 1x ALP, 2xSBS pás</t>
  </si>
  <si>
    <t>713</t>
  </si>
  <si>
    <t>Izolace tepelné</t>
  </si>
  <si>
    <t>713 10-0110.RAD</t>
  </si>
  <si>
    <t>Izolace tepelné volně položené tloušťka 24 cm, překrytí A 400/H</t>
  </si>
  <si>
    <t>720</t>
  </si>
  <si>
    <t>Zdravotechnická instalace</t>
  </si>
  <si>
    <t>720 01</t>
  </si>
  <si>
    <t>Vnitřní instalace vody, kanalizace a plynu vč. zařizovacích předmětů</t>
  </si>
  <si>
    <t>730</t>
  </si>
  <si>
    <t>Ústřední vytápění</t>
  </si>
  <si>
    <t>730 01</t>
  </si>
  <si>
    <t>Vytápění objektu vč. 2ks plynových kotlů a 2ks plynových ohřívačů</t>
  </si>
  <si>
    <t>764</t>
  </si>
  <si>
    <t>Konstrukce klempířské</t>
  </si>
  <si>
    <t>764 33-0010.RAD</t>
  </si>
  <si>
    <t>Lemování zdí z Pz plechu rš 500 mm-atika</t>
  </si>
  <si>
    <t>764 41-0010.RAB</t>
  </si>
  <si>
    <t>Oplechování parapetů z Pz plechu rš 330 mm</t>
  </si>
  <si>
    <t>764 43-0010.RAB</t>
  </si>
  <si>
    <t>Oplechování zdí z Pz plechu rš 330 mm</t>
  </si>
  <si>
    <t>764 109</t>
  </si>
  <si>
    <t>Lemování průniků střechy a ostatní drobné klempířské prvky</t>
  </si>
  <si>
    <t>766</t>
  </si>
  <si>
    <t>Konstrukce truhlářské</t>
  </si>
  <si>
    <t>766 101</t>
  </si>
  <si>
    <t>Dveře vnitří jednokřídlové vč. kování, zárubně a osazení</t>
  </si>
  <si>
    <t>766 102</t>
  </si>
  <si>
    <t>Dveře vnitřní dvoukřídlové vč.kování, zárubně a osazení</t>
  </si>
  <si>
    <t>767</t>
  </si>
  <si>
    <t>Konstrukce zámečnické</t>
  </si>
  <si>
    <t>767 210</t>
  </si>
  <si>
    <t xml:space="preserve">Schodiště ocelové vč. zábradlí </t>
  </si>
  <si>
    <t>m DVČ</t>
  </si>
  <si>
    <t>767 109</t>
  </si>
  <si>
    <t xml:space="preserve">Ostatní drobné zámečnické výrobky </t>
  </si>
  <si>
    <t>767 211</t>
  </si>
  <si>
    <t xml:space="preserve">Slunolamy </t>
  </si>
  <si>
    <t>769</t>
  </si>
  <si>
    <t>Otvorove prvky z plastu</t>
  </si>
  <si>
    <t>769 101</t>
  </si>
  <si>
    <t>Okna plastová vč. izolačního dvojskla ,kování a osazení</t>
  </si>
  <si>
    <t>769 102</t>
  </si>
  <si>
    <t xml:space="preserve">Dveře vstupní plast vč. kování a osazení </t>
  </si>
  <si>
    <t>771</t>
  </si>
  <si>
    <t>Podlahy z dlaždic a obklady</t>
  </si>
  <si>
    <t>771 57-0010.RA0</t>
  </si>
  <si>
    <t>Dlažba z dlaždic keramických 15 x 15 cm do tmele vč. dodávky dlaždic</t>
  </si>
  <si>
    <t>781</t>
  </si>
  <si>
    <t>Obklady keramické</t>
  </si>
  <si>
    <t>781 47-5114.RA0</t>
  </si>
  <si>
    <t xml:space="preserve">Obklad vnitřní keram.do tmele vč. dodávky obkladač </t>
  </si>
  <si>
    <t>783</t>
  </si>
  <si>
    <t>Nátěry</t>
  </si>
  <si>
    <t>783 119</t>
  </si>
  <si>
    <t xml:space="preserve">Nátěry truhlářských a zámečnických konstrukcí </t>
  </si>
  <si>
    <t>784</t>
  </si>
  <si>
    <t>Malby</t>
  </si>
  <si>
    <t>784 45-0075.RA0</t>
  </si>
  <si>
    <t xml:space="preserve">Malba disperzní, penetrace 1x, malba bílá 2x </t>
  </si>
  <si>
    <t>M21</t>
  </si>
  <si>
    <t>Elektromontáže</t>
  </si>
  <si>
    <t>210 01</t>
  </si>
  <si>
    <t xml:space="preserve">Elektroinstalace vč. svítidel </t>
  </si>
  <si>
    <t>M22</t>
  </si>
  <si>
    <t>Montáž sdělovací a zabezp.tech</t>
  </si>
  <si>
    <t>220 01</t>
  </si>
  <si>
    <t xml:space="preserve">Slaboproud </t>
  </si>
  <si>
    <t>M24</t>
  </si>
  <si>
    <t>Montáže vzduchotechnických zař</t>
  </si>
  <si>
    <t>240 01</t>
  </si>
  <si>
    <t xml:space="preserve">Vzduchotechnika </t>
  </si>
  <si>
    <t>0,00</t>
  </si>
  <si>
    <t>Zařízení staveniště</t>
  </si>
  <si>
    <t>Boukalová Jarmila</t>
  </si>
  <si>
    <t>KRYCÍ LIST PROPOČTU KE STUDII</t>
  </si>
  <si>
    <t>Rezerva</t>
  </si>
  <si>
    <t>Vestavba do stáv.nedostav.objektu kotelny</t>
  </si>
  <si>
    <t>Boukalová</t>
  </si>
  <si>
    <t>leden 2014</t>
  </si>
  <si>
    <t>Podlaha z vyztužené beton mazaniny vč.  povrchové úpravy</t>
  </si>
  <si>
    <t>IZ V Nové Sedlo</t>
  </si>
  <si>
    <t>DES Praha, s.r.o.</t>
  </si>
  <si>
    <t>VS ČR GŘ</t>
  </si>
</sst>
</file>

<file path=xl/styles.xml><?xml version="1.0" encoding="utf-8"?>
<styleSheet xmlns="http://schemas.openxmlformats.org/spreadsheetml/2006/main">
  <numFmts count="2">
    <numFmt numFmtId="164" formatCode="#,##0.00\ &quot;Kč&quot;"/>
    <numFmt numFmtId="165" formatCode="0.0"/>
  </numFmts>
  <fonts count="20">
    <font>
      <sz val="10"/>
      <name val="Arial CE"/>
      <charset val="238"/>
    </font>
    <font>
      <b/>
      <sz val="14"/>
      <name val="Arial CE"/>
      <family val="2"/>
      <charset val="238"/>
    </font>
    <font>
      <b/>
      <i/>
      <sz val="12"/>
      <name val="Arial CE"/>
      <family val="2"/>
      <charset val="238"/>
    </font>
    <font>
      <b/>
      <i/>
      <sz val="10"/>
      <name val="Arial CE"/>
      <family val="2"/>
      <charset val="238"/>
    </font>
    <font>
      <b/>
      <sz val="9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sz val="9"/>
      <name val="Arial CE"/>
      <family val="2"/>
      <charset val="238"/>
    </font>
    <font>
      <b/>
      <sz val="10"/>
      <name val="Arial CE"/>
      <charset val="238"/>
    </font>
    <font>
      <b/>
      <sz val="9"/>
      <name val="Arial CE"/>
      <charset val="238"/>
    </font>
    <font>
      <b/>
      <u/>
      <sz val="12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sz val="10"/>
      <color indexed="9"/>
      <name val="Arial CE"/>
      <family val="2"/>
      <charset val="238"/>
    </font>
    <font>
      <sz val="8"/>
      <name val="Arial CE"/>
    </font>
    <font>
      <i/>
      <sz val="8"/>
      <name val="Arial CE"/>
      <family val="2"/>
      <charset val="238"/>
    </font>
    <font>
      <i/>
      <sz val="9"/>
      <name val="Arial CE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6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9" fillId="0" borderId="0"/>
  </cellStyleXfs>
  <cellXfs count="197">
    <xf numFmtId="0" fontId="0" fillId="0" borderId="0" xfId="0"/>
    <xf numFmtId="0" fontId="1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49" fontId="2" fillId="2" borderId="5" xfId="0" applyNumberFormat="1" applyFont="1" applyFill="1" applyBorder="1"/>
    <xf numFmtId="49" fontId="0" fillId="2" borderId="6" xfId="0" applyNumberFormat="1" applyFill="1" applyBorder="1"/>
    <xf numFmtId="0" fontId="3" fillId="2" borderId="0" xfId="0" applyFont="1" applyFill="1" applyBorder="1"/>
    <xf numFmtId="0" fontId="0" fillId="2" borderId="0" xfId="0" applyFill="1" applyBorder="1"/>
    <xf numFmtId="0" fontId="0" fillId="0" borderId="0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49" fontId="0" fillId="0" borderId="13" xfId="0" applyNumberFormat="1" applyBorder="1" applyAlignment="1">
      <alignment horizontal="left"/>
    </xf>
    <xf numFmtId="0" fontId="0" fillId="0" borderId="11" xfId="0" applyNumberFormat="1" applyBorder="1"/>
    <xf numFmtId="0" fontId="0" fillId="0" borderId="10" xfId="0" applyNumberFormat="1" applyBorder="1"/>
    <xf numFmtId="0" fontId="0" fillId="0" borderId="12" xfId="0" applyNumberFormat="1" applyBorder="1"/>
    <xf numFmtId="0" fontId="0" fillId="0" borderId="0" xfId="0" applyNumberFormat="1"/>
    <xf numFmtId="3" fontId="0" fillId="0" borderId="12" xfId="0" applyNumberFormat="1" applyBorder="1"/>
    <xf numFmtId="0" fontId="0" fillId="0" borderId="16" xfId="0" applyBorder="1"/>
    <xf numFmtId="0" fontId="0" fillId="0" borderId="14" xfId="0" applyBorder="1"/>
    <xf numFmtId="0" fontId="0" fillId="0" borderId="17" xfId="0" applyBorder="1"/>
    <xf numFmtId="0" fontId="0" fillId="0" borderId="18" xfId="0" applyBorder="1"/>
    <xf numFmtId="0" fontId="0" fillId="0" borderId="5" xfId="0" applyBorder="1"/>
    <xf numFmtId="0" fontId="0" fillId="0" borderId="13" xfId="0" applyBorder="1"/>
    <xf numFmtId="3" fontId="0" fillId="0" borderId="0" xfId="0" applyNumberFormat="1"/>
    <xf numFmtId="0" fontId="1" fillId="0" borderId="22" xfId="0" applyFont="1" applyBorder="1" applyAlignment="1">
      <alignment horizontal="centerContinuous" vertical="center"/>
    </xf>
    <xf numFmtId="0" fontId="6" fillId="0" borderId="23" xfId="0" applyFont="1" applyBorder="1" applyAlignment="1">
      <alignment horizontal="centerContinuous" vertical="center"/>
    </xf>
    <xf numFmtId="0" fontId="0" fillId="0" borderId="23" xfId="0" applyBorder="1" applyAlignment="1">
      <alignment horizontal="centerContinuous" vertical="center"/>
    </xf>
    <xf numFmtId="0" fontId="0" fillId="0" borderId="24" xfId="0" applyBorder="1" applyAlignment="1">
      <alignment horizontal="centerContinuous" vertical="center"/>
    </xf>
    <xf numFmtId="0" fontId="5" fillId="0" borderId="25" xfId="0" applyFont="1" applyBorder="1" applyAlignment="1">
      <alignment horizontal="left"/>
    </xf>
    <xf numFmtId="0" fontId="0" fillId="0" borderId="26" xfId="0" applyBorder="1" applyAlignment="1">
      <alignment horizontal="left"/>
    </xf>
    <xf numFmtId="0" fontId="0" fillId="0" borderId="27" xfId="0" applyBorder="1" applyAlignment="1">
      <alignment horizontal="centerContinuous"/>
    </xf>
    <xf numFmtId="0" fontId="5" fillId="0" borderId="26" xfId="0" applyFont="1" applyBorder="1" applyAlignment="1">
      <alignment horizontal="centerContinuous"/>
    </xf>
    <xf numFmtId="0" fontId="0" fillId="0" borderId="26" xfId="0" applyBorder="1" applyAlignment="1">
      <alignment horizontal="centerContinuous"/>
    </xf>
    <xf numFmtId="0" fontId="0" fillId="0" borderId="28" xfId="0" applyBorder="1"/>
    <xf numFmtId="0" fontId="0" fillId="0" borderId="20" xfId="0" applyBorder="1"/>
    <xf numFmtId="3" fontId="0" fillId="0" borderId="29" xfId="0" applyNumberFormat="1" applyBorder="1"/>
    <xf numFmtId="0" fontId="0" fillId="0" borderId="30" xfId="0" applyBorder="1"/>
    <xf numFmtId="3" fontId="0" fillId="0" borderId="31" xfId="0" applyNumberFormat="1" applyBorder="1"/>
    <xf numFmtId="0" fontId="0" fillId="0" borderId="32" xfId="0" applyBorder="1"/>
    <xf numFmtId="3" fontId="0" fillId="0" borderId="14" xfId="0" applyNumberFormat="1" applyBorder="1"/>
    <xf numFmtId="0" fontId="0" fillId="0" borderId="15" xfId="0" applyBorder="1"/>
    <xf numFmtId="0" fontId="0" fillId="0" borderId="33" xfId="0" applyBorder="1"/>
    <xf numFmtId="0" fontId="0" fillId="0" borderId="34" xfId="0" applyBorder="1"/>
    <xf numFmtId="0" fontId="7" fillId="0" borderId="16" xfId="0" applyFont="1" applyBorder="1"/>
    <xf numFmtId="3" fontId="0" fillId="0" borderId="35" xfId="0" applyNumberFormat="1" applyBorder="1"/>
    <xf numFmtId="0" fontId="0" fillId="0" borderId="36" xfId="0" applyBorder="1"/>
    <xf numFmtId="3" fontId="0" fillId="0" borderId="37" xfId="0" applyNumberFormat="1" applyBorder="1"/>
    <xf numFmtId="0" fontId="0" fillId="0" borderId="38" xfId="0" applyBorder="1"/>
    <xf numFmtId="0" fontId="0" fillId="0" borderId="39" xfId="0" applyBorder="1"/>
    <xf numFmtId="0" fontId="0" fillId="0" borderId="0" xfId="0" applyBorder="1" applyAlignment="1">
      <alignment horizontal="right"/>
    </xf>
    <xf numFmtId="0" fontId="0" fillId="0" borderId="11" xfId="0" applyNumberFormat="1" applyBorder="1" applyAlignment="1">
      <alignment horizontal="right"/>
    </xf>
    <xf numFmtId="164" fontId="0" fillId="0" borderId="14" xfId="0" applyNumberFormat="1" applyBorder="1"/>
    <xf numFmtId="164" fontId="0" fillId="0" borderId="0" xfId="0" applyNumberFormat="1" applyBorder="1"/>
    <xf numFmtId="0" fontId="6" fillId="0" borderId="36" xfId="0" applyFont="1" applyFill="1" applyBorder="1"/>
    <xf numFmtId="0" fontId="6" fillId="0" borderId="37" xfId="0" applyFont="1" applyFill="1" applyBorder="1"/>
    <xf numFmtId="0" fontId="6" fillId="0" borderId="40" xfId="0" applyFont="1" applyFill="1" applyBorder="1"/>
    <xf numFmtId="164" fontId="6" fillId="0" borderId="37" xfId="0" applyNumberFormat="1" applyFont="1" applyFill="1" applyBorder="1"/>
    <xf numFmtId="0" fontId="6" fillId="0" borderId="41" xfId="0" applyFont="1" applyFill="1" applyBorder="1"/>
    <xf numFmtId="0" fontId="6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0" fontId="3" fillId="0" borderId="44" xfId="1" applyFont="1" applyBorder="1"/>
    <xf numFmtId="0" fontId="9" fillId="0" borderId="44" xfId="1" applyBorder="1"/>
    <xf numFmtId="0" fontId="9" fillId="0" borderId="44" xfId="1" applyBorder="1" applyAlignment="1">
      <alignment horizontal="right"/>
    </xf>
    <xf numFmtId="0" fontId="9" fillId="0" borderId="44" xfId="1" applyFont="1" applyBorder="1"/>
    <xf numFmtId="0" fontId="0" fillId="0" borderId="44" xfId="0" applyNumberFormat="1" applyBorder="1" applyAlignment="1">
      <alignment horizontal="left"/>
    </xf>
    <xf numFmtId="0" fontId="0" fillId="0" borderId="45" xfId="0" applyNumberFormat="1" applyBorder="1"/>
    <xf numFmtId="0" fontId="3" fillId="0" borderId="48" xfId="1" applyFont="1" applyBorder="1"/>
    <xf numFmtId="0" fontId="9" fillId="0" borderId="48" xfId="1" applyBorder="1"/>
    <xf numFmtId="0" fontId="9" fillId="0" borderId="48" xfId="1" applyBorder="1" applyAlignment="1">
      <alignment horizontal="right"/>
    </xf>
    <xf numFmtId="49" fontId="1" fillId="0" borderId="0" xfId="0" applyNumberFormat="1" applyFont="1" applyAlignment="1">
      <alignment horizontal="centerContinuous"/>
    </xf>
    <xf numFmtId="0" fontId="1" fillId="0" borderId="0" xfId="0" applyFont="1" applyBorder="1" applyAlignment="1">
      <alignment horizontal="centerContinuous"/>
    </xf>
    <xf numFmtId="49" fontId="5" fillId="0" borderId="25" xfId="0" applyNumberFormat="1" applyFont="1" applyFill="1" applyBorder="1"/>
    <xf numFmtId="0" fontId="5" fillId="0" borderId="26" xfId="0" applyFont="1" applyFill="1" applyBorder="1"/>
    <xf numFmtId="0" fontId="5" fillId="0" borderId="27" xfId="0" applyFont="1" applyFill="1" applyBorder="1"/>
    <xf numFmtId="0" fontId="5" fillId="0" borderId="50" xfId="0" applyFont="1" applyFill="1" applyBorder="1"/>
    <xf numFmtId="0" fontId="5" fillId="0" borderId="51" xfId="0" applyFont="1" applyFill="1" applyBorder="1"/>
    <xf numFmtId="0" fontId="5" fillId="0" borderId="52" xfId="0" applyFont="1" applyFill="1" applyBorder="1"/>
    <xf numFmtId="0" fontId="10" fillId="0" borderId="0" xfId="0" applyFont="1" applyFill="1" applyBorder="1"/>
    <xf numFmtId="0" fontId="0" fillId="0" borderId="0" xfId="0" applyFill="1" applyBorder="1"/>
    <xf numFmtId="3" fontId="7" fillId="0" borderId="7" xfId="0" applyNumberFormat="1" applyFont="1" applyFill="1" applyBorder="1"/>
    <xf numFmtId="0" fontId="5" fillId="0" borderId="25" xfId="0" applyFont="1" applyFill="1" applyBorder="1"/>
    <xf numFmtId="3" fontId="5" fillId="0" borderId="27" xfId="0" applyNumberFormat="1" applyFont="1" applyFill="1" applyBorder="1"/>
    <xf numFmtId="3" fontId="5" fillId="0" borderId="50" xfId="0" applyNumberFormat="1" applyFont="1" applyFill="1" applyBorder="1"/>
    <xf numFmtId="3" fontId="5" fillId="0" borderId="51" xfId="0" applyNumberFormat="1" applyFont="1" applyFill="1" applyBorder="1"/>
    <xf numFmtId="3" fontId="5" fillId="0" borderId="52" xfId="0" applyNumberFormat="1" applyFont="1" applyFill="1" applyBorder="1"/>
    <xf numFmtId="0" fontId="5" fillId="0" borderId="0" xfId="0" applyFont="1"/>
    <xf numFmtId="0" fontId="1" fillId="0" borderId="0" xfId="0" applyFont="1" applyFill="1" applyAlignment="1">
      <alignment horizontal="centerContinuous"/>
    </xf>
    <xf numFmtId="3" fontId="1" fillId="0" borderId="0" xfId="0" applyNumberFormat="1" applyFont="1" applyFill="1" applyAlignment="1">
      <alignment horizontal="centerContinuous"/>
    </xf>
    <xf numFmtId="0" fontId="0" fillId="0" borderId="0" xfId="0" applyFill="1"/>
    <xf numFmtId="0" fontId="11" fillId="0" borderId="30" xfId="0" applyFont="1" applyFill="1" applyBorder="1"/>
    <xf numFmtId="0" fontId="11" fillId="0" borderId="31" xfId="0" applyFont="1" applyFill="1" applyBorder="1"/>
    <xf numFmtId="0" fontId="0" fillId="0" borderId="55" xfId="0" applyFill="1" applyBorder="1"/>
    <xf numFmtId="0" fontId="11" fillId="0" borderId="56" xfId="0" applyFont="1" applyFill="1" applyBorder="1" applyAlignment="1">
      <alignment horizontal="right"/>
    </xf>
    <xf numFmtId="0" fontId="11" fillId="0" borderId="31" xfId="0" applyFont="1" applyFill="1" applyBorder="1" applyAlignment="1">
      <alignment horizontal="right"/>
    </xf>
    <xf numFmtId="0" fontId="11" fillId="0" borderId="32" xfId="0" applyFont="1" applyFill="1" applyBorder="1" applyAlignment="1">
      <alignment horizontal="center"/>
    </xf>
    <xf numFmtId="4" fontId="12" fillId="0" borderId="31" xfId="0" applyNumberFormat="1" applyFont="1" applyFill="1" applyBorder="1" applyAlignment="1">
      <alignment horizontal="right"/>
    </xf>
    <xf numFmtId="4" fontId="12" fillId="0" borderId="55" xfId="0" applyNumberFormat="1" applyFont="1" applyFill="1" applyBorder="1" applyAlignment="1">
      <alignment horizontal="right"/>
    </xf>
    <xf numFmtId="0" fontId="7" fillId="0" borderId="34" xfId="0" applyFont="1" applyFill="1" applyBorder="1"/>
    <xf numFmtId="0" fontId="7" fillId="0" borderId="20" xfId="0" applyFont="1" applyFill="1" applyBorder="1"/>
    <xf numFmtId="0" fontId="7" fillId="0" borderId="21" xfId="0" applyFont="1" applyFill="1" applyBorder="1"/>
    <xf numFmtId="3" fontId="7" fillId="0" borderId="33" xfId="0" applyNumberFormat="1" applyFont="1" applyFill="1" applyBorder="1" applyAlignment="1">
      <alignment horizontal="right"/>
    </xf>
    <xf numFmtId="165" fontId="7" fillId="0" borderId="57" xfId="0" applyNumberFormat="1" applyFont="1" applyFill="1" applyBorder="1" applyAlignment="1">
      <alignment horizontal="right"/>
    </xf>
    <xf numFmtId="3" fontId="7" fillId="0" borderId="58" xfId="0" applyNumberFormat="1" applyFont="1" applyFill="1" applyBorder="1" applyAlignment="1">
      <alignment horizontal="right"/>
    </xf>
    <xf numFmtId="4" fontId="7" fillId="0" borderId="20" xfId="0" applyNumberFormat="1" applyFont="1" applyFill="1" applyBorder="1" applyAlignment="1">
      <alignment horizontal="right"/>
    </xf>
    <xf numFmtId="3" fontId="7" fillId="0" borderId="21" xfId="0" applyNumberFormat="1" applyFont="1" applyFill="1" applyBorder="1" applyAlignment="1">
      <alignment horizontal="right"/>
    </xf>
    <xf numFmtId="0" fontId="0" fillId="0" borderId="36" xfId="0" applyFill="1" applyBorder="1"/>
    <xf numFmtId="0" fontId="5" fillId="0" borderId="37" xfId="0" applyFont="1" applyFill="1" applyBorder="1"/>
    <xf numFmtId="0" fontId="0" fillId="0" borderId="37" xfId="0" applyFill="1" applyBorder="1"/>
    <xf numFmtId="4" fontId="0" fillId="0" borderId="59" xfId="0" applyNumberFormat="1" applyFill="1" applyBorder="1"/>
    <xf numFmtId="4" fontId="0" fillId="0" borderId="36" xfId="0" applyNumberFormat="1" applyFill="1" applyBorder="1"/>
    <xf numFmtId="4" fontId="0" fillId="0" borderId="37" xfId="0" applyNumberFormat="1" applyFill="1" applyBorder="1"/>
    <xf numFmtId="3" fontId="10" fillId="0" borderId="0" xfId="0" applyNumberFormat="1" applyFont="1"/>
    <xf numFmtId="4" fontId="10" fillId="0" borderId="0" xfId="0" applyNumberFormat="1" applyFont="1"/>
    <xf numFmtId="4" fontId="0" fillId="0" borderId="0" xfId="0" applyNumberFormat="1"/>
    <xf numFmtId="0" fontId="9" fillId="0" borderId="0" xfId="1"/>
    <xf numFmtId="0" fontId="9" fillId="0" borderId="0" xfId="1" applyFill="1"/>
    <xf numFmtId="0" fontId="14" fillId="0" borderId="0" xfId="1" applyFont="1" applyFill="1" applyAlignment="1">
      <alignment horizontal="centerContinuous"/>
    </xf>
    <xf numFmtId="0" fontId="15" fillId="0" borderId="0" xfId="1" applyFont="1" applyFill="1" applyAlignment="1">
      <alignment horizontal="centerContinuous"/>
    </xf>
    <xf numFmtId="0" fontId="15" fillId="0" borderId="0" xfId="1" applyFont="1" applyFill="1" applyAlignment="1">
      <alignment horizontal="right"/>
    </xf>
    <xf numFmtId="0" fontId="3" fillId="0" borderId="44" xfId="1" applyFont="1" applyFill="1" applyBorder="1"/>
    <xf numFmtId="0" fontId="9" fillId="0" borderId="44" xfId="1" applyFill="1" applyBorder="1"/>
    <xf numFmtId="0" fontId="10" fillId="0" borderId="44" xfId="1" applyFont="1" applyFill="1" applyBorder="1" applyAlignment="1">
      <alignment horizontal="right"/>
    </xf>
    <xf numFmtId="0" fontId="9" fillId="0" borderId="44" xfId="1" applyFill="1" applyBorder="1" applyAlignment="1">
      <alignment horizontal="left"/>
    </xf>
    <xf numFmtId="0" fontId="9" fillId="0" borderId="45" xfId="1" applyFill="1" applyBorder="1"/>
    <xf numFmtId="0" fontId="3" fillId="0" borderId="48" xfId="1" applyFont="1" applyFill="1" applyBorder="1"/>
    <xf numFmtId="0" fontId="9" fillId="0" borderId="48" xfId="1" applyFill="1" applyBorder="1"/>
    <xf numFmtId="0" fontId="10" fillId="0" borderId="0" xfId="1" applyFont="1" applyFill="1"/>
    <xf numFmtId="0" fontId="9" fillId="0" borderId="0" xfId="1" applyFont="1" applyFill="1"/>
    <xf numFmtId="0" fontId="9" fillId="0" borderId="0" xfId="1" applyFill="1" applyAlignment="1">
      <alignment horizontal="right"/>
    </xf>
    <xf numFmtId="0" fontId="9" fillId="0" borderId="0" xfId="1" applyFill="1" applyAlignment="1"/>
    <xf numFmtId="49" fontId="4" fillId="0" borderId="57" xfId="1" applyNumberFormat="1" applyFont="1" applyFill="1" applyBorder="1"/>
    <xf numFmtId="0" fontId="4" fillId="0" borderId="15" xfId="1" applyFont="1" applyFill="1" applyBorder="1" applyAlignment="1">
      <alignment horizontal="center"/>
    </xf>
    <xf numFmtId="0" fontId="4" fillId="0" borderId="15" xfId="1" applyNumberFormat="1" applyFont="1" applyFill="1" applyBorder="1" applyAlignment="1">
      <alignment horizontal="center"/>
    </xf>
    <xf numFmtId="0" fontId="4" fillId="0" borderId="57" xfId="1" applyFont="1" applyFill="1" applyBorder="1" applyAlignment="1">
      <alignment horizontal="center"/>
    </xf>
    <xf numFmtId="0" fontId="5" fillId="0" borderId="53" xfId="1" applyFont="1" applyFill="1" applyBorder="1" applyAlignment="1">
      <alignment horizontal="center"/>
    </xf>
    <xf numFmtId="49" fontId="5" fillId="0" borderId="53" xfId="1" applyNumberFormat="1" applyFont="1" applyFill="1" applyBorder="1" applyAlignment="1">
      <alignment horizontal="left"/>
    </xf>
    <xf numFmtId="0" fontId="5" fillId="0" borderId="53" xfId="1" applyFont="1" applyFill="1" applyBorder="1"/>
    <xf numFmtId="0" fontId="9" fillId="0" borderId="53" xfId="1" applyFill="1" applyBorder="1" applyAlignment="1">
      <alignment horizontal="center"/>
    </xf>
    <xf numFmtId="0" fontId="9" fillId="0" borderId="53" xfId="1" applyNumberFormat="1" applyFill="1" applyBorder="1" applyAlignment="1">
      <alignment horizontal="right"/>
    </xf>
    <xf numFmtId="0" fontId="9" fillId="0" borderId="53" xfId="1" applyNumberFormat="1" applyFill="1" applyBorder="1"/>
    <xf numFmtId="0" fontId="9" fillId="0" borderId="0" xfId="1" applyNumberFormat="1"/>
    <xf numFmtId="0" fontId="16" fillId="0" borderId="0" xfId="1" applyFont="1"/>
    <xf numFmtId="0" fontId="7" fillId="0" borderId="53" xfId="1" applyFont="1" applyFill="1" applyBorder="1" applyAlignment="1">
      <alignment horizontal="center"/>
    </xf>
    <xf numFmtId="49" fontId="8" fillId="0" borderId="53" xfId="1" applyNumberFormat="1" applyFont="1" applyFill="1" applyBorder="1" applyAlignment="1">
      <alignment horizontal="left"/>
    </xf>
    <xf numFmtId="0" fontId="8" fillId="0" borderId="53" xfId="1" applyFont="1" applyFill="1" applyBorder="1" applyAlignment="1">
      <alignment wrapText="1"/>
    </xf>
    <xf numFmtId="49" fontId="17" fillId="0" borderId="53" xfId="1" applyNumberFormat="1" applyFont="1" applyFill="1" applyBorder="1" applyAlignment="1">
      <alignment horizontal="center" shrinkToFit="1"/>
    </xf>
    <xf numFmtId="4" fontId="17" fillId="0" borderId="53" xfId="1" applyNumberFormat="1" applyFont="1" applyFill="1" applyBorder="1" applyAlignment="1">
      <alignment horizontal="right"/>
    </xf>
    <xf numFmtId="4" fontId="17" fillId="0" borderId="53" xfId="1" applyNumberFormat="1" applyFont="1" applyFill="1" applyBorder="1"/>
    <xf numFmtId="0" fontId="9" fillId="0" borderId="60" xfId="1" applyFill="1" applyBorder="1" applyAlignment="1">
      <alignment horizontal="center"/>
    </xf>
    <xf numFmtId="49" fontId="3" fillId="0" borderId="60" xfId="1" applyNumberFormat="1" applyFont="1" applyFill="1" applyBorder="1" applyAlignment="1">
      <alignment horizontal="left"/>
    </xf>
    <xf numFmtId="0" fontId="3" fillId="0" borderId="60" xfId="1" applyFont="1" applyFill="1" applyBorder="1"/>
    <xf numFmtId="4" fontId="9" fillId="0" borderId="60" xfId="1" applyNumberFormat="1" applyFill="1" applyBorder="1" applyAlignment="1">
      <alignment horizontal="right"/>
    </xf>
    <xf numFmtId="4" fontId="5" fillId="0" borderId="60" xfId="1" applyNumberFormat="1" applyFont="1" applyFill="1" applyBorder="1"/>
    <xf numFmtId="3" fontId="9" fillId="0" borderId="0" xfId="1" applyNumberFormat="1"/>
    <xf numFmtId="0" fontId="9" fillId="0" borderId="0" xfId="1" applyBorder="1"/>
    <xf numFmtId="0" fontId="18" fillId="0" borderId="0" xfId="1" applyFont="1" applyAlignment="1"/>
    <xf numFmtId="0" fontId="9" fillId="0" borderId="0" xfId="1" applyAlignment="1">
      <alignment horizontal="right"/>
    </xf>
    <xf numFmtId="0" fontId="19" fillId="0" borderId="0" xfId="1" applyFont="1" applyBorder="1"/>
    <xf numFmtId="3" fontId="19" fillId="0" borderId="0" xfId="1" applyNumberFormat="1" applyFont="1" applyBorder="1" applyAlignment="1">
      <alignment horizontal="right"/>
    </xf>
    <xf numFmtId="4" fontId="19" fillId="0" borderId="0" xfId="1" applyNumberFormat="1" applyFont="1" applyBorder="1"/>
    <xf numFmtId="0" fontId="18" fillId="0" borderId="0" xfId="1" applyFont="1" applyBorder="1" applyAlignment="1"/>
    <xf numFmtId="0" fontId="9" fillId="0" borderId="0" xfId="1" applyBorder="1" applyAlignment="1">
      <alignment horizontal="right"/>
    </xf>
    <xf numFmtId="49" fontId="10" fillId="0" borderId="5" xfId="0" applyNumberFormat="1" applyFont="1" applyFill="1" applyBorder="1"/>
    <xf numFmtId="3" fontId="7" fillId="0" borderId="6" xfId="0" applyNumberFormat="1" applyFont="1" applyFill="1" applyBorder="1"/>
    <xf numFmtId="3" fontId="7" fillId="0" borderId="53" xfId="0" applyNumberFormat="1" applyFont="1" applyFill="1" applyBorder="1"/>
    <xf numFmtId="3" fontId="7" fillId="0" borderId="54" xfId="0" applyNumberFormat="1" applyFont="1" applyFill="1" applyBorder="1"/>
    <xf numFmtId="49" fontId="0" fillId="0" borderId="0" xfId="0" applyNumberFormat="1" applyBorder="1"/>
    <xf numFmtId="0" fontId="0" fillId="0" borderId="0" xfId="0" applyAlignment="1">
      <alignment horizontal="left" wrapText="1"/>
    </xf>
    <xf numFmtId="0" fontId="4" fillId="0" borderId="14" xfId="0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5" fillId="0" borderId="19" xfId="0" applyFont="1" applyBorder="1" applyAlignment="1">
      <alignment horizontal="left"/>
    </xf>
    <xf numFmtId="0" fontId="5" fillId="0" borderId="20" xfId="0" applyFont="1" applyBorder="1" applyAlignment="1">
      <alignment horizontal="left"/>
    </xf>
    <xf numFmtId="0" fontId="5" fillId="0" borderId="21" xfId="0" applyFont="1" applyBorder="1" applyAlignment="1">
      <alignment horizontal="left"/>
    </xf>
    <xf numFmtId="0" fontId="8" fillId="0" borderId="0" xfId="0" applyFont="1" applyAlignment="1">
      <alignment horizontal="left" vertical="top" wrapText="1"/>
    </xf>
    <xf numFmtId="0" fontId="9" fillId="0" borderId="42" xfId="1" applyFont="1" applyBorder="1" applyAlignment="1">
      <alignment horizontal="center"/>
    </xf>
    <xf numFmtId="0" fontId="9" fillId="0" borderId="43" xfId="1" applyFont="1" applyBorder="1" applyAlignment="1">
      <alignment horizontal="center"/>
    </xf>
    <xf numFmtId="0" fontId="9" fillId="0" borderId="46" xfId="1" applyFont="1" applyBorder="1" applyAlignment="1">
      <alignment horizontal="center"/>
    </xf>
    <xf numFmtId="0" fontId="9" fillId="0" borderId="47" xfId="1" applyFont="1" applyBorder="1" applyAlignment="1">
      <alignment horizontal="center"/>
    </xf>
    <xf numFmtId="0" fontId="9" fillId="0" borderId="48" xfId="1" applyFont="1" applyBorder="1" applyAlignment="1">
      <alignment horizontal="left"/>
    </xf>
    <xf numFmtId="0" fontId="9" fillId="0" borderId="49" xfId="1" applyFont="1" applyBorder="1" applyAlignment="1">
      <alignment horizontal="left"/>
    </xf>
    <xf numFmtId="3" fontId="5" fillId="0" borderId="37" xfId="0" applyNumberFormat="1" applyFont="1" applyFill="1" applyBorder="1" applyAlignment="1">
      <alignment horizontal="right"/>
    </xf>
    <xf numFmtId="3" fontId="5" fillId="0" borderId="59" xfId="0" applyNumberFormat="1" applyFont="1" applyFill="1" applyBorder="1" applyAlignment="1">
      <alignment horizontal="right"/>
    </xf>
    <xf numFmtId="0" fontId="13" fillId="0" borderId="0" xfId="1" applyFont="1" applyAlignment="1">
      <alignment horizontal="center"/>
    </xf>
    <xf numFmtId="0" fontId="9" fillId="0" borderId="42" xfId="1" applyFont="1" applyFill="1" applyBorder="1" applyAlignment="1">
      <alignment horizontal="center"/>
    </xf>
    <xf numFmtId="0" fontId="9" fillId="0" borderId="43" xfId="1" applyFont="1" applyFill="1" applyBorder="1" applyAlignment="1">
      <alignment horizontal="center"/>
    </xf>
    <xf numFmtId="49" fontId="9" fillId="0" borderId="46" xfId="1" applyNumberFormat="1" applyFont="1" applyFill="1" applyBorder="1" applyAlignment="1">
      <alignment horizontal="center"/>
    </xf>
    <xf numFmtId="0" fontId="9" fillId="0" borderId="47" xfId="1" applyFont="1" applyFill="1" applyBorder="1" applyAlignment="1">
      <alignment horizontal="center"/>
    </xf>
    <xf numFmtId="0" fontId="9" fillId="0" borderId="48" xfId="1" applyFill="1" applyBorder="1" applyAlignment="1">
      <alignment horizontal="center" shrinkToFit="1"/>
    </xf>
    <xf numFmtId="0" fontId="9" fillId="0" borderId="49" xfId="1" applyFill="1" applyBorder="1" applyAlignment="1">
      <alignment horizontal="center" shrinkToFit="1"/>
    </xf>
  </cellXfs>
  <cellStyles count="2">
    <cellStyle name="normální" xfId="0" builtinId="0"/>
    <cellStyle name="normální_POL.XL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21"/>
  <dimension ref="A1:BE55"/>
  <sheetViews>
    <sheetView workbookViewId="0">
      <selection activeCell="F16" sqref="F16"/>
    </sheetView>
  </sheetViews>
  <sheetFormatPr defaultRowHeight="12.75"/>
  <cols>
    <col min="1" max="1" width="2" customWidth="1"/>
    <col min="2" max="2" width="15" customWidth="1"/>
    <col min="3" max="3" width="15.85546875" customWidth="1"/>
    <col min="4" max="4" width="14.5703125" customWidth="1"/>
    <col min="5" max="5" width="12.5703125" customWidth="1"/>
    <col min="6" max="6" width="19.7109375" customWidth="1"/>
    <col min="7" max="7" width="14.140625" customWidth="1"/>
  </cols>
  <sheetData>
    <row r="1" spans="1:57" ht="21.75" customHeight="1">
      <c r="A1" s="1" t="s">
        <v>273</v>
      </c>
      <c r="B1" s="2"/>
      <c r="C1" s="2"/>
      <c r="D1" s="2"/>
      <c r="E1" s="2"/>
      <c r="F1" s="2"/>
      <c r="G1" s="2"/>
    </row>
    <row r="2" spans="1:57" ht="15" customHeight="1" thickBot="1"/>
    <row r="3" spans="1:57" ht="12.95" customHeight="1">
      <c r="A3" s="3" t="s">
        <v>0</v>
      </c>
      <c r="B3" s="4"/>
      <c r="C3" s="5" t="s">
        <v>1</v>
      </c>
      <c r="D3" s="5"/>
      <c r="E3" s="5"/>
      <c r="F3" s="5" t="s">
        <v>2</v>
      </c>
      <c r="G3" s="6"/>
    </row>
    <row r="4" spans="1:57" ht="12.95" customHeight="1">
      <c r="A4" s="7"/>
      <c r="B4" s="8"/>
      <c r="C4" s="9" t="s">
        <v>275</v>
      </c>
      <c r="D4" s="10"/>
      <c r="E4" s="10"/>
      <c r="F4" s="11"/>
      <c r="G4" s="12"/>
    </row>
    <row r="5" spans="1:57" ht="12.95" customHeight="1">
      <c r="A5" s="13" t="s">
        <v>4</v>
      </c>
      <c r="B5" s="14"/>
      <c r="C5" s="15" t="s">
        <v>5</v>
      </c>
      <c r="D5" s="15"/>
      <c r="E5" s="15"/>
      <c r="F5" s="16" t="s">
        <v>6</v>
      </c>
      <c r="G5" s="17"/>
    </row>
    <row r="6" spans="1:57" ht="12.95" customHeight="1">
      <c r="A6" s="7"/>
      <c r="B6" s="8"/>
      <c r="C6" s="9" t="s">
        <v>279</v>
      </c>
      <c r="D6" s="10"/>
      <c r="E6" s="10"/>
      <c r="F6" s="18"/>
      <c r="G6" s="12"/>
    </row>
    <row r="7" spans="1:57">
      <c r="A7" s="13" t="s">
        <v>7</v>
      </c>
      <c r="B7" s="15"/>
      <c r="C7" s="176" t="s">
        <v>280</v>
      </c>
      <c r="D7" s="177"/>
      <c r="E7" s="19" t="s">
        <v>8</v>
      </c>
      <c r="F7" s="20"/>
      <c r="G7" s="21">
        <v>0</v>
      </c>
      <c r="H7" s="22"/>
      <c r="I7" s="22"/>
    </row>
    <row r="8" spans="1:57">
      <c r="A8" s="13" t="s">
        <v>9</v>
      </c>
      <c r="B8" s="15"/>
      <c r="C8" s="176" t="s">
        <v>281</v>
      </c>
      <c r="D8" s="177"/>
      <c r="E8" s="16" t="s">
        <v>10</v>
      </c>
      <c r="F8" s="15"/>
      <c r="G8" s="23">
        <f>IF(PocetMJ=0,,ROUND((F30+F32)/PocetMJ,1))</f>
        <v>0</v>
      </c>
    </row>
    <row r="9" spans="1:57">
      <c r="A9" s="24" t="s">
        <v>11</v>
      </c>
      <c r="B9" s="25"/>
      <c r="C9" s="25"/>
      <c r="D9" s="25"/>
      <c r="E9" s="26" t="s">
        <v>12</v>
      </c>
      <c r="F9" s="25"/>
      <c r="G9" s="27"/>
    </row>
    <row r="10" spans="1:57">
      <c r="A10" s="28" t="s">
        <v>13</v>
      </c>
      <c r="B10" s="11"/>
      <c r="C10" s="11"/>
      <c r="D10" s="11"/>
      <c r="E10" s="29" t="s">
        <v>14</v>
      </c>
      <c r="F10" s="11"/>
      <c r="G10" s="12"/>
      <c r="BA10" s="30"/>
      <c r="BB10" s="30"/>
      <c r="BC10" s="30"/>
      <c r="BD10" s="30"/>
      <c r="BE10" s="30"/>
    </row>
    <row r="11" spans="1:57">
      <c r="A11" s="28"/>
      <c r="B11" s="11"/>
      <c r="C11" s="11"/>
      <c r="D11" s="11"/>
      <c r="E11" s="178" t="s">
        <v>272</v>
      </c>
      <c r="F11" s="179"/>
      <c r="G11" s="180"/>
    </row>
    <row r="12" spans="1:57" ht="28.5" customHeight="1" thickBot="1">
      <c r="A12" s="31" t="s">
        <v>15</v>
      </c>
      <c r="B12" s="32"/>
      <c r="C12" s="32"/>
      <c r="D12" s="32"/>
      <c r="E12" s="33"/>
      <c r="F12" s="33"/>
      <c r="G12" s="34"/>
    </row>
    <row r="13" spans="1:57" ht="17.25" customHeight="1" thickBot="1">
      <c r="A13" s="35" t="s">
        <v>16</v>
      </c>
      <c r="B13" s="36"/>
      <c r="C13" s="37"/>
      <c r="D13" s="38" t="s">
        <v>17</v>
      </c>
      <c r="E13" s="39"/>
      <c r="F13" s="39"/>
      <c r="G13" s="37"/>
    </row>
    <row r="14" spans="1:57" ht="15.95" customHeight="1">
      <c r="A14" s="40"/>
      <c r="B14" s="41" t="s">
        <v>18</v>
      </c>
      <c r="C14" s="42">
        <f>Dodavka</f>
        <v>0</v>
      </c>
      <c r="D14" s="43" t="str">
        <f>Rekapitulace!A43</f>
        <v>Rezerva</v>
      </c>
      <c r="E14" s="44"/>
      <c r="F14" s="45"/>
      <c r="G14" s="42">
        <f>Rekapitulace!I43</f>
        <v>404512.95920000004</v>
      </c>
    </row>
    <row r="15" spans="1:57" ht="15.95" customHeight="1">
      <c r="A15" s="40" t="s">
        <v>19</v>
      </c>
      <c r="B15" s="41" t="s">
        <v>20</v>
      </c>
      <c r="C15" s="42">
        <f>Mont</f>
        <v>900000</v>
      </c>
      <c r="D15" s="24" t="str">
        <f>Rekapitulace!A44</f>
        <v>Zařízení staveniště</v>
      </c>
      <c r="E15" s="46"/>
      <c r="F15" s="47"/>
      <c r="G15" s="42">
        <f>Rekapitulace!I44</f>
        <v>283159.07144000003</v>
      </c>
    </row>
    <row r="16" spans="1:57" ht="15.95" customHeight="1">
      <c r="A16" s="40" t="s">
        <v>21</v>
      </c>
      <c r="B16" s="41" t="s">
        <v>22</v>
      </c>
      <c r="C16" s="42">
        <f>HSV</f>
        <v>4636119.324</v>
      </c>
      <c r="D16" s="24"/>
      <c r="E16" s="46"/>
      <c r="F16" s="47"/>
      <c r="G16" s="42"/>
    </row>
    <row r="17" spans="1:7" ht="15.95" customHeight="1">
      <c r="A17" s="48" t="s">
        <v>23</v>
      </c>
      <c r="B17" s="41" t="s">
        <v>24</v>
      </c>
      <c r="C17" s="42">
        <f>PSV</f>
        <v>3454139.86</v>
      </c>
      <c r="D17" s="24"/>
      <c r="E17" s="46"/>
      <c r="F17" s="47"/>
      <c r="G17" s="42"/>
    </row>
    <row r="18" spans="1:7" ht="15.95" customHeight="1">
      <c r="A18" s="49" t="s">
        <v>25</v>
      </c>
      <c r="B18" s="41"/>
      <c r="C18" s="42">
        <f>SUM(C14:C17)</f>
        <v>8990259.1840000004</v>
      </c>
      <c r="D18" s="50"/>
      <c r="E18" s="46"/>
      <c r="F18" s="47"/>
      <c r="G18" s="42"/>
    </row>
    <row r="19" spans="1:7" ht="15.95" customHeight="1">
      <c r="A19" s="49"/>
      <c r="B19" s="41"/>
      <c r="C19" s="42"/>
      <c r="D19" s="24"/>
      <c r="E19" s="46"/>
      <c r="F19" s="47"/>
      <c r="G19" s="42"/>
    </row>
    <row r="20" spans="1:7" ht="15.95" customHeight="1">
      <c r="A20" s="49" t="s">
        <v>26</v>
      </c>
      <c r="B20" s="41"/>
      <c r="C20" s="42">
        <f>HZS</f>
        <v>0</v>
      </c>
      <c r="D20" s="24"/>
      <c r="E20" s="46"/>
      <c r="F20" s="47"/>
      <c r="G20" s="42"/>
    </row>
    <row r="21" spans="1:7" ht="15.95" customHeight="1">
      <c r="A21" s="28" t="s">
        <v>27</v>
      </c>
      <c r="B21" s="11"/>
      <c r="C21" s="42">
        <f>C18+C20</f>
        <v>8990259.1840000004</v>
      </c>
      <c r="D21" s="24" t="s">
        <v>28</v>
      </c>
      <c r="E21" s="46"/>
      <c r="F21" s="47"/>
      <c r="G21" s="42">
        <f>G22-SUM(G14:G20)</f>
        <v>0</v>
      </c>
    </row>
    <row r="22" spans="1:7" ht="15.95" customHeight="1" thickBot="1">
      <c r="A22" s="24" t="s">
        <v>29</v>
      </c>
      <c r="B22" s="25"/>
      <c r="C22" s="51">
        <f>C21+G22</f>
        <v>9677931.2146400008</v>
      </c>
      <c r="D22" s="52" t="s">
        <v>30</v>
      </c>
      <c r="E22" s="53"/>
      <c r="F22" s="54"/>
      <c r="G22" s="42">
        <f>VRN</f>
        <v>687672.03064000001</v>
      </c>
    </row>
    <row r="23" spans="1:7">
      <c r="A23" s="3" t="s">
        <v>31</v>
      </c>
      <c r="B23" s="5"/>
      <c r="C23" s="55" t="s">
        <v>32</v>
      </c>
      <c r="D23" s="5"/>
      <c r="E23" s="55" t="s">
        <v>33</v>
      </c>
      <c r="F23" s="5"/>
      <c r="G23" s="6"/>
    </row>
    <row r="24" spans="1:7">
      <c r="A24" s="13"/>
      <c r="B24" s="15" t="s">
        <v>276</v>
      </c>
      <c r="C24" s="16" t="s">
        <v>34</v>
      </c>
      <c r="D24" s="15"/>
      <c r="E24" s="16" t="s">
        <v>34</v>
      </c>
      <c r="F24" s="15"/>
      <c r="G24" s="17"/>
    </row>
    <row r="25" spans="1:7">
      <c r="A25" s="28" t="s">
        <v>35</v>
      </c>
      <c r="B25" s="56"/>
      <c r="C25" s="29" t="s">
        <v>35</v>
      </c>
      <c r="D25" s="11"/>
      <c r="E25" s="29" t="s">
        <v>35</v>
      </c>
      <c r="F25" s="11"/>
      <c r="G25" s="12"/>
    </row>
    <row r="26" spans="1:7">
      <c r="A26" s="28"/>
      <c r="B26" s="174" t="s">
        <v>277</v>
      </c>
      <c r="C26" s="29" t="s">
        <v>36</v>
      </c>
      <c r="D26" s="11"/>
      <c r="E26" s="29" t="s">
        <v>37</v>
      </c>
      <c r="F26" s="11"/>
      <c r="G26" s="12"/>
    </row>
    <row r="27" spans="1:7">
      <c r="A27" s="28"/>
      <c r="B27" s="11"/>
      <c r="C27" s="29"/>
      <c r="D27" s="11"/>
      <c r="E27" s="29"/>
      <c r="F27" s="11"/>
      <c r="G27" s="12"/>
    </row>
    <row r="28" spans="1:7" ht="97.5" customHeight="1">
      <c r="A28" s="28"/>
      <c r="B28" s="11"/>
      <c r="C28" s="29"/>
      <c r="D28" s="11"/>
      <c r="E28" s="29"/>
      <c r="F28" s="11"/>
      <c r="G28" s="12"/>
    </row>
    <row r="29" spans="1:7">
      <c r="A29" s="13" t="s">
        <v>38</v>
      </c>
      <c r="B29" s="15"/>
      <c r="C29" s="57">
        <v>0</v>
      </c>
      <c r="D29" s="15" t="s">
        <v>39</v>
      </c>
      <c r="E29" s="16"/>
      <c r="F29" s="58">
        <v>0</v>
      </c>
      <c r="G29" s="17"/>
    </row>
    <row r="30" spans="1:7">
      <c r="A30" s="13" t="s">
        <v>38</v>
      </c>
      <c r="B30" s="15"/>
      <c r="C30" s="57">
        <v>15</v>
      </c>
      <c r="D30" s="15" t="s">
        <v>39</v>
      </c>
      <c r="E30" s="16"/>
      <c r="F30" s="58">
        <v>0</v>
      </c>
      <c r="G30" s="17"/>
    </row>
    <row r="31" spans="1:7">
      <c r="A31" s="13" t="s">
        <v>40</v>
      </c>
      <c r="B31" s="15"/>
      <c r="C31" s="57">
        <v>15</v>
      </c>
      <c r="D31" s="15" t="s">
        <v>39</v>
      </c>
      <c r="E31" s="16"/>
      <c r="F31" s="59">
        <f>ROUND(PRODUCT(F30,C31/100),0)</f>
        <v>0</v>
      </c>
      <c r="G31" s="27"/>
    </row>
    <row r="32" spans="1:7">
      <c r="A32" s="13" t="s">
        <v>38</v>
      </c>
      <c r="B32" s="15"/>
      <c r="C32" s="57">
        <v>21</v>
      </c>
      <c r="D32" s="15" t="s">
        <v>39</v>
      </c>
      <c r="E32" s="16"/>
      <c r="F32" s="58">
        <f>C22</f>
        <v>9677931.2146400008</v>
      </c>
      <c r="G32" s="17"/>
    </row>
    <row r="33" spans="1:8">
      <c r="A33" s="13" t="s">
        <v>40</v>
      </c>
      <c r="B33" s="15"/>
      <c r="C33" s="57">
        <v>21</v>
      </c>
      <c r="D33" s="15" t="s">
        <v>39</v>
      </c>
      <c r="E33" s="16"/>
      <c r="F33" s="59">
        <f>ROUND(PRODUCT(F32,C33/100),0)</f>
        <v>2032366</v>
      </c>
      <c r="G33" s="27"/>
    </row>
    <row r="34" spans="1:8" s="65" customFormat="1" ht="19.5" customHeight="1" thickBot="1">
      <c r="A34" s="60" t="s">
        <v>41</v>
      </c>
      <c r="B34" s="61"/>
      <c r="C34" s="61"/>
      <c r="D34" s="61"/>
      <c r="E34" s="62"/>
      <c r="F34" s="63">
        <f>ROUND(SUM(F29:F33),0)</f>
        <v>11710297</v>
      </c>
      <c r="G34" s="64"/>
    </row>
    <row r="36" spans="1:8">
      <c r="A36" s="66" t="s">
        <v>42</v>
      </c>
      <c r="B36" s="66"/>
      <c r="C36" s="66"/>
      <c r="D36" s="66"/>
      <c r="E36" s="66"/>
      <c r="F36" s="66"/>
      <c r="G36" s="66"/>
      <c r="H36" t="s">
        <v>3</v>
      </c>
    </row>
    <row r="37" spans="1:8" ht="14.25" customHeight="1">
      <c r="A37" s="66"/>
      <c r="B37" s="181"/>
      <c r="C37" s="181"/>
      <c r="D37" s="181"/>
      <c r="E37" s="181"/>
      <c r="F37" s="181"/>
      <c r="G37" s="181"/>
      <c r="H37" t="s">
        <v>3</v>
      </c>
    </row>
    <row r="38" spans="1:8" ht="12.75" customHeight="1">
      <c r="A38" s="67"/>
      <c r="B38" s="181"/>
      <c r="C38" s="181"/>
      <c r="D38" s="181"/>
      <c r="E38" s="181"/>
      <c r="F38" s="181"/>
      <c r="G38" s="181"/>
      <c r="H38" t="s">
        <v>3</v>
      </c>
    </row>
    <row r="39" spans="1:8">
      <c r="A39" s="67"/>
      <c r="B39" s="181"/>
      <c r="C39" s="181"/>
      <c r="D39" s="181"/>
      <c r="E39" s="181"/>
      <c r="F39" s="181"/>
      <c r="G39" s="181"/>
      <c r="H39" t="s">
        <v>3</v>
      </c>
    </row>
    <row r="40" spans="1:8">
      <c r="A40" s="67"/>
      <c r="B40" s="181"/>
      <c r="C40" s="181"/>
      <c r="D40" s="181"/>
      <c r="E40" s="181"/>
      <c r="F40" s="181"/>
      <c r="G40" s="181"/>
      <c r="H40" t="s">
        <v>3</v>
      </c>
    </row>
    <row r="41" spans="1:8">
      <c r="A41" s="67"/>
      <c r="B41" s="181"/>
      <c r="C41" s="181"/>
      <c r="D41" s="181"/>
      <c r="E41" s="181"/>
      <c r="F41" s="181"/>
      <c r="G41" s="181"/>
      <c r="H41" t="s">
        <v>3</v>
      </c>
    </row>
    <row r="42" spans="1:8">
      <c r="A42" s="67"/>
      <c r="B42" s="181"/>
      <c r="C42" s="181"/>
      <c r="D42" s="181"/>
      <c r="E42" s="181"/>
      <c r="F42" s="181"/>
      <c r="G42" s="181"/>
      <c r="H42" t="s">
        <v>3</v>
      </c>
    </row>
    <row r="43" spans="1:8">
      <c r="A43" s="67"/>
      <c r="B43" s="181"/>
      <c r="C43" s="181"/>
      <c r="D43" s="181"/>
      <c r="E43" s="181"/>
      <c r="F43" s="181"/>
      <c r="G43" s="181"/>
      <c r="H43" t="s">
        <v>3</v>
      </c>
    </row>
    <row r="44" spans="1:8">
      <c r="A44" s="67"/>
      <c r="B44" s="181"/>
      <c r="C44" s="181"/>
      <c r="D44" s="181"/>
      <c r="E44" s="181"/>
      <c r="F44" s="181"/>
      <c r="G44" s="181"/>
      <c r="H44" t="s">
        <v>3</v>
      </c>
    </row>
    <row r="45" spans="1:8" ht="3" customHeight="1">
      <c r="A45" s="67"/>
      <c r="B45" s="181"/>
      <c r="C45" s="181"/>
      <c r="D45" s="181"/>
      <c r="E45" s="181"/>
      <c r="F45" s="181"/>
      <c r="G45" s="181"/>
      <c r="H45" t="s">
        <v>3</v>
      </c>
    </row>
    <row r="46" spans="1:8">
      <c r="B46" s="175"/>
      <c r="C46" s="175"/>
      <c r="D46" s="175"/>
      <c r="E46" s="175"/>
      <c r="F46" s="175"/>
      <c r="G46" s="175"/>
    </row>
    <row r="47" spans="1:8">
      <c r="B47" s="175"/>
      <c r="C47" s="175"/>
      <c r="D47" s="175"/>
      <c r="E47" s="175"/>
      <c r="F47" s="175"/>
      <c r="G47" s="175"/>
    </row>
    <row r="48" spans="1:8">
      <c r="B48" s="175"/>
      <c r="C48" s="175"/>
      <c r="D48" s="175"/>
      <c r="E48" s="175"/>
      <c r="F48" s="175"/>
      <c r="G48" s="175"/>
    </row>
    <row r="49" spans="2:7">
      <c r="B49" s="175"/>
      <c r="C49" s="175"/>
      <c r="D49" s="175"/>
      <c r="E49" s="175"/>
      <c r="F49" s="175"/>
      <c r="G49" s="175"/>
    </row>
    <row r="50" spans="2:7">
      <c r="B50" s="175"/>
      <c r="C50" s="175"/>
      <c r="D50" s="175"/>
      <c r="E50" s="175"/>
      <c r="F50" s="175"/>
      <c r="G50" s="175"/>
    </row>
    <row r="51" spans="2:7">
      <c r="B51" s="175"/>
      <c r="C51" s="175"/>
      <c r="D51" s="175"/>
      <c r="E51" s="175"/>
      <c r="F51" s="175"/>
      <c r="G51" s="175"/>
    </row>
    <row r="52" spans="2:7">
      <c r="B52" s="175"/>
      <c r="C52" s="175"/>
      <c r="D52" s="175"/>
      <c r="E52" s="175"/>
      <c r="F52" s="175"/>
      <c r="G52" s="175"/>
    </row>
    <row r="53" spans="2:7">
      <c r="B53" s="175"/>
      <c r="C53" s="175"/>
      <c r="D53" s="175"/>
      <c r="E53" s="175"/>
      <c r="F53" s="175"/>
      <c r="G53" s="175"/>
    </row>
    <row r="54" spans="2:7">
      <c r="B54" s="175"/>
      <c r="C54" s="175"/>
      <c r="D54" s="175"/>
      <c r="E54" s="175"/>
      <c r="F54" s="175"/>
      <c r="G54" s="175"/>
    </row>
    <row r="55" spans="2:7">
      <c r="B55" s="175"/>
      <c r="C55" s="175"/>
      <c r="D55" s="175"/>
      <c r="E55" s="175"/>
      <c r="F55" s="175"/>
      <c r="G55" s="175"/>
    </row>
  </sheetData>
  <mergeCells count="14">
    <mergeCell ref="B54:G54"/>
    <mergeCell ref="B55:G55"/>
    <mergeCell ref="B48:G48"/>
    <mergeCell ref="B49:G49"/>
    <mergeCell ref="B50:G50"/>
    <mergeCell ref="B51:G51"/>
    <mergeCell ref="B52:G52"/>
    <mergeCell ref="B53:G53"/>
    <mergeCell ref="B47:G47"/>
    <mergeCell ref="C7:D7"/>
    <mergeCell ref="C8:D8"/>
    <mergeCell ref="E11:G11"/>
    <mergeCell ref="B37:G45"/>
    <mergeCell ref="B46:G46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31"/>
  <dimension ref="A1:BE96"/>
  <sheetViews>
    <sheetView workbookViewId="0">
      <selection activeCell="F45" sqref="F45"/>
    </sheetView>
  </sheetViews>
  <sheetFormatPr defaultRowHeight="12.75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9" ht="13.5" thickTop="1">
      <c r="A1" s="182" t="s">
        <v>4</v>
      </c>
      <c r="B1" s="183"/>
      <c r="C1" s="68" t="str">
        <f>CONCATENATE(cislostavby," ",nazevstavby)</f>
        <v xml:space="preserve"> IZ V Nové Sedlo</v>
      </c>
      <c r="D1" s="69"/>
      <c r="E1" s="70"/>
      <c r="F1" s="69"/>
      <c r="G1" s="71"/>
      <c r="H1" s="72"/>
      <c r="I1" s="73"/>
    </row>
    <row r="2" spans="1:9" ht="13.5" thickBot="1">
      <c r="A2" s="184" t="s">
        <v>0</v>
      </c>
      <c r="B2" s="185"/>
      <c r="C2" s="74" t="str">
        <f>CONCATENATE(cisloobjektu," ",nazevobjektu)</f>
        <v xml:space="preserve"> Vestavba do stáv.nedostav.objektu kotelny</v>
      </c>
      <c r="D2" s="75"/>
      <c r="E2" s="76"/>
      <c r="F2" s="75"/>
      <c r="G2" s="186"/>
      <c r="H2" s="186"/>
      <c r="I2" s="187"/>
    </row>
    <row r="3" spans="1:9" ht="13.5" thickTop="1">
      <c r="F3" s="11"/>
    </row>
    <row r="4" spans="1:9" ht="19.5" customHeight="1">
      <c r="A4" s="77" t="s">
        <v>43</v>
      </c>
      <c r="B4" s="1"/>
      <c r="C4" s="1"/>
      <c r="D4" s="1"/>
      <c r="E4" s="78"/>
      <c r="F4" s="1"/>
      <c r="G4" s="1"/>
      <c r="H4" s="1"/>
      <c r="I4" s="1"/>
    </row>
    <row r="5" spans="1:9" ht="13.5" thickBot="1"/>
    <row r="6" spans="1:9" s="11" customFormat="1" ht="13.5" thickBot="1">
      <c r="A6" s="79"/>
      <c r="B6" s="80" t="s">
        <v>44</v>
      </c>
      <c r="C6" s="80"/>
      <c r="D6" s="81"/>
      <c r="E6" s="82" t="s">
        <v>45</v>
      </c>
      <c r="F6" s="83" t="s">
        <v>46</v>
      </c>
      <c r="G6" s="83" t="s">
        <v>47</v>
      </c>
      <c r="H6" s="83" t="s">
        <v>48</v>
      </c>
      <c r="I6" s="84" t="s">
        <v>26</v>
      </c>
    </row>
    <row r="7" spans="1:9" s="11" customFormat="1">
      <c r="A7" s="170" t="str">
        <f>Položky!B7</f>
        <v>2</v>
      </c>
      <c r="B7" s="85" t="str">
        <f>Položky!C7</f>
        <v>Základy,zvláštní zakládání</v>
      </c>
      <c r="C7" s="86"/>
      <c r="D7" s="87"/>
      <c r="E7" s="171">
        <f>Položky!BA9</f>
        <v>97218.329999999987</v>
      </c>
      <c r="F7" s="172">
        <f>Položky!BB9</f>
        <v>0</v>
      </c>
      <c r="G7" s="172">
        <f>Položky!BC9</f>
        <v>0</v>
      </c>
      <c r="H7" s="172">
        <f>Položky!BD9</f>
        <v>0</v>
      </c>
      <c r="I7" s="173">
        <f>Položky!BE9</f>
        <v>0</v>
      </c>
    </row>
    <row r="8" spans="1:9" s="11" customFormat="1">
      <c r="A8" s="170" t="str">
        <f>Položky!B10</f>
        <v>3</v>
      </c>
      <c r="B8" s="85" t="str">
        <f>Položky!C10</f>
        <v>Svislé a kompletní konstrukce</v>
      </c>
      <c r="C8" s="86"/>
      <c r="D8" s="87"/>
      <c r="E8" s="171">
        <f>Položky!BA18</f>
        <v>1016962.3800000001</v>
      </c>
      <c r="F8" s="172">
        <f>Položky!BB18</f>
        <v>0</v>
      </c>
      <c r="G8" s="172">
        <f>Položky!BC18</f>
        <v>0</v>
      </c>
      <c r="H8" s="172">
        <f>Položky!BD18</f>
        <v>0</v>
      </c>
      <c r="I8" s="173">
        <f>Položky!BE18</f>
        <v>0</v>
      </c>
    </row>
    <row r="9" spans="1:9" s="11" customFormat="1">
      <c r="A9" s="170" t="str">
        <f>Položky!B19</f>
        <v>4</v>
      </c>
      <c r="B9" s="85" t="str">
        <f>Položky!C19</f>
        <v>Vodorovné konstrukce</v>
      </c>
      <c r="C9" s="86"/>
      <c r="D9" s="87"/>
      <c r="E9" s="171">
        <f>Položky!BA21</f>
        <v>501557.17500000005</v>
      </c>
      <c r="F9" s="172">
        <f>Položky!BB21</f>
        <v>0</v>
      </c>
      <c r="G9" s="172">
        <f>Položky!BC21</f>
        <v>0</v>
      </c>
      <c r="H9" s="172">
        <f>Položky!BD21</f>
        <v>0</v>
      </c>
      <c r="I9" s="173">
        <f>Položky!BE21</f>
        <v>0</v>
      </c>
    </row>
    <row r="10" spans="1:9" s="11" customFormat="1">
      <c r="A10" s="170" t="str">
        <f>Položky!B22</f>
        <v>5</v>
      </c>
      <c r="B10" s="85" t="str">
        <f>Položky!C22</f>
        <v>Komunikace</v>
      </c>
      <c r="C10" s="86"/>
      <c r="D10" s="87"/>
      <c r="E10" s="171">
        <f>Položky!BA26</f>
        <v>209340</v>
      </c>
      <c r="F10" s="172">
        <f>Položky!BB26</f>
        <v>0</v>
      </c>
      <c r="G10" s="172">
        <f>Položky!BC26</f>
        <v>0</v>
      </c>
      <c r="H10" s="172">
        <f>Položky!BD26</f>
        <v>0</v>
      </c>
      <c r="I10" s="173">
        <f>Položky!BE26</f>
        <v>0</v>
      </c>
    </row>
    <row r="11" spans="1:9" s="11" customFormat="1">
      <c r="A11" s="170" t="str">
        <f>Položky!B27</f>
        <v>61</v>
      </c>
      <c r="B11" s="85" t="str">
        <f>Položky!C27</f>
        <v>Upravy povrchů vnitřní</v>
      </c>
      <c r="C11" s="86"/>
      <c r="D11" s="87"/>
      <c r="E11" s="171">
        <f>Položky!BA30</f>
        <v>424637.63999999996</v>
      </c>
      <c r="F11" s="172">
        <f>Položky!BB30</f>
        <v>0</v>
      </c>
      <c r="G11" s="172">
        <f>Položky!BC30</f>
        <v>0</v>
      </c>
      <c r="H11" s="172">
        <f>Položky!BD30</f>
        <v>0</v>
      </c>
      <c r="I11" s="173">
        <f>Položky!BE30</f>
        <v>0</v>
      </c>
    </row>
    <row r="12" spans="1:9" s="11" customFormat="1">
      <c r="A12" s="170" t="str">
        <f>Položky!B31</f>
        <v>62</v>
      </c>
      <c r="B12" s="85" t="str">
        <f>Položky!C31</f>
        <v>Upravy povrchů vnější</v>
      </c>
      <c r="C12" s="86"/>
      <c r="D12" s="87"/>
      <c r="E12" s="171">
        <f>Položky!BA33</f>
        <v>647183.32499999995</v>
      </c>
      <c r="F12" s="172">
        <f>Položky!BB33</f>
        <v>0</v>
      </c>
      <c r="G12" s="172">
        <f>Položky!BC33</f>
        <v>0</v>
      </c>
      <c r="H12" s="172">
        <f>Položky!BD33</f>
        <v>0</v>
      </c>
      <c r="I12" s="173">
        <f>Položky!BE33</f>
        <v>0</v>
      </c>
    </row>
    <row r="13" spans="1:9" s="11" customFormat="1">
      <c r="A13" s="170" t="str">
        <f>Položky!B34</f>
        <v>63</v>
      </c>
      <c r="B13" s="85" t="str">
        <f>Položky!C34</f>
        <v>Podlahy a podlahové konstrukce</v>
      </c>
      <c r="C13" s="86"/>
      <c r="D13" s="87"/>
      <c r="E13" s="171">
        <f>Položky!BA38</f>
        <v>432528.82</v>
      </c>
      <c r="F13" s="172">
        <f>Položky!BB38</f>
        <v>0</v>
      </c>
      <c r="G13" s="172">
        <f>Položky!BC38</f>
        <v>0</v>
      </c>
      <c r="H13" s="172">
        <f>Položky!BD38</f>
        <v>0</v>
      </c>
      <c r="I13" s="173">
        <f>Položky!BE38</f>
        <v>0</v>
      </c>
    </row>
    <row r="14" spans="1:9" s="11" customFormat="1">
      <c r="A14" s="170" t="str">
        <f>Položky!B39</f>
        <v>83</v>
      </c>
      <c r="B14" s="85" t="str">
        <f>Položky!C39</f>
        <v>Přípojka kanallizační</v>
      </c>
      <c r="C14" s="86"/>
      <c r="D14" s="87"/>
      <c r="E14" s="171">
        <f>Položky!BA41</f>
        <v>35000</v>
      </c>
      <c r="F14" s="172">
        <f>Položky!BB41</f>
        <v>0</v>
      </c>
      <c r="G14" s="172">
        <f>Položky!BC41</f>
        <v>0</v>
      </c>
      <c r="H14" s="172">
        <f>Položky!BD41</f>
        <v>0</v>
      </c>
      <c r="I14" s="173">
        <f>Položky!BE41</f>
        <v>0</v>
      </c>
    </row>
    <row r="15" spans="1:9" s="11" customFormat="1">
      <c r="A15" s="170" t="str">
        <f>Položky!B42</f>
        <v>86</v>
      </c>
      <c r="B15" s="85" t="str">
        <f>Položky!C42</f>
        <v>Přípojka plynovodní</v>
      </c>
      <c r="C15" s="86"/>
      <c r="D15" s="87"/>
      <c r="E15" s="171">
        <f>Položky!BA44</f>
        <v>40000</v>
      </c>
      <c r="F15" s="172">
        <f>Položky!BB44</f>
        <v>0</v>
      </c>
      <c r="G15" s="172">
        <f>Položky!BC44</f>
        <v>0</v>
      </c>
      <c r="H15" s="172">
        <f>Položky!BD44</f>
        <v>0</v>
      </c>
      <c r="I15" s="173">
        <f>Položky!BE44</f>
        <v>0</v>
      </c>
    </row>
    <row r="16" spans="1:9" s="11" customFormat="1">
      <c r="A16" s="170" t="str">
        <f>Položky!B45</f>
        <v>87</v>
      </c>
      <c r="B16" s="85" t="str">
        <f>Položky!C45</f>
        <v>Přípojka vodovodní</v>
      </c>
      <c r="C16" s="86"/>
      <c r="D16" s="87"/>
      <c r="E16" s="171">
        <f>Položky!BA47</f>
        <v>25020</v>
      </c>
      <c r="F16" s="172">
        <f>Položky!BB47</f>
        <v>0</v>
      </c>
      <c r="G16" s="172">
        <f>Položky!BC47</f>
        <v>0</v>
      </c>
      <c r="H16" s="172">
        <f>Položky!BD47</f>
        <v>0</v>
      </c>
      <c r="I16" s="173">
        <f>Položky!BE47</f>
        <v>0</v>
      </c>
    </row>
    <row r="17" spans="1:9" s="11" customFormat="1">
      <c r="A17" s="170" t="str">
        <f>Položky!B48</f>
        <v>90</v>
      </c>
      <c r="B17" s="85" t="str">
        <f>Položky!C48</f>
        <v>Ostatní</v>
      </c>
      <c r="C17" s="86"/>
      <c r="D17" s="87"/>
      <c r="E17" s="171">
        <f>Položky!BA50</f>
        <v>500000</v>
      </c>
      <c r="F17" s="172">
        <f>Položky!BB50</f>
        <v>0</v>
      </c>
      <c r="G17" s="172">
        <f>Položky!BC50</f>
        <v>0</v>
      </c>
      <c r="H17" s="172">
        <f>Položky!BD50</f>
        <v>0</v>
      </c>
      <c r="I17" s="173">
        <f>Položky!BE50</f>
        <v>0</v>
      </c>
    </row>
    <row r="18" spans="1:9" s="11" customFormat="1">
      <c r="A18" s="170" t="str">
        <f>Položky!B51</f>
        <v>94</v>
      </c>
      <c r="B18" s="85" t="str">
        <f>Položky!C51</f>
        <v>Lešení a stavební výtahy</v>
      </c>
      <c r="C18" s="86"/>
      <c r="D18" s="87"/>
      <c r="E18" s="171">
        <f>Položky!BA57</f>
        <v>133871.17499999999</v>
      </c>
      <c r="F18" s="172">
        <f>Položky!BB57</f>
        <v>0</v>
      </c>
      <c r="G18" s="172">
        <f>Položky!BC57</f>
        <v>0</v>
      </c>
      <c r="H18" s="172">
        <f>Položky!BD57</f>
        <v>0</v>
      </c>
      <c r="I18" s="173">
        <f>Položky!BE57</f>
        <v>0</v>
      </c>
    </row>
    <row r="19" spans="1:9" s="11" customFormat="1">
      <c r="A19" s="170" t="str">
        <f>Položky!B58</f>
        <v>95</v>
      </c>
      <c r="B19" s="85" t="str">
        <f>Položky!C58</f>
        <v>Dokončovací kce na pozem.stav.</v>
      </c>
      <c r="C19" s="86"/>
      <c r="D19" s="87"/>
      <c r="E19" s="171">
        <f>Položky!BA60</f>
        <v>53985.014999999999</v>
      </c>
      <c r="F19" s="172">
        <f>Položky!BB60</f>
        <v>0</v>
      </c>
      <c r="G19" s="172">
        <f>Položky!BC60</f>
        <v>0</v>
      </c>
      <c r="H19" s="172">
        <f>Položky!BD60</f>
        <v>0</v>
      </c>
      <c r="I19" s="173">
        <f>Položky!BE60</f>
        <v>0</v>
      </c>
    </row>
    <row r="20" spans="1:9" s="11" customFormat="1">
      <c r="A20" s="170" t="str">
        <f>Položky!B61</f>
        <v>96</v>
      </c>
      <c r="B20" s="85" t="str">
        <f>Položky!C61</f>
        <v>Bourání konstrukcí</v>
      </c>
      <c r="C20" s="86"/>
      <c r="D20" s="87"/>
      <c r="E20" s="171">
        <f>Položky!BA77</f>
        <v>178336.948</v>
      </c>
      <c r="F20" s="172">
        <f>Položky!BB77</f>
        <v>0</v>
      </c>
      <c r="G20" s="172">
        <f>Položky!BC77</f>
        <v>0</v>
      </c>
      <c r="H20" s="172">
        <f>Položky!BD77</f>
        <v>0</v>
      </c>
      <c r="I20" s="173">
        <f>Položky!BE77</f>
        <v>0</v>
      </c>
    </row>
    <row r="21" spans="1:9" s="11" customFormat="1">
      <c r="A21" s="170" t="str">
        <f>Položky!B78</f>
        <v>99</v>
      </c>
      <c r="B21" s="85" t="str">
        <f>Položky!C78</f>
        <v>Staveništní přesun hmot</v>
      </c>
      <c r="C21" s="86"/>
      <c r="D21" s="87"/>
      <c r="E21" s="171">
        <f>Položky!BA80</f>
        <v>340478.516</v>
      </c>
      <c r="F21" s="172">
        <f>Položky!BB80</f>
        <v>0</v>
      </c>
      <c r="G21" s="172">
        <f>Položky!BC80</f>
        <v>0</v>
      </c>
      <c r="H21" s="172">
        <f>Položky!BD80</f>
        <v>0</v>
      </c>
      <c r="I21" s="173">
        <f>Položky!BE80</f>
        <v>0</v>
      </c>
    </row>
    <row r="22" spans="1:9" s="11" customFormat="1">
      <c r="A22" s="170" t="str">
        <f>Položky!B81</f>
        <v>711</v>
      </c>
      <c r="B22" s="85" t="str">
        <f>Položky!C81</f>
        <v>Izolace proti vodě</v>
      </c>
      <c r="C22" s="86"/>
      <c r="D22" s="87"/>
      <c r="E22" s="171">
        <f>Položky!BA83</f>
        <v>0</v>
      </c>
      <c r="F22" s="172">
        <f>Položky!BB83</f>
        <v>74775</v>
      </c>
      <c r="G22" s="172">
        <f>Položky!BC83</f>
        <v>0</v>
      </c>
      <c r="H22" s="172">
        <f>Položky!BD83</f>
        <v>0</v>
      </c>
      <c r="I22" s="173">
        <f>Položky!BE83</f>
        <v>0</v>
      </c>
    </row>
    <row r="23" spans="1:9" s="11" customFormat="1">
      <c r="A23" s="170" t="str">
        <f>Položky!B84</f>
        <v>712</v>
      </c>
      <c r="B23" s="85" t="str">
        <f>Položky!C84</f>
        <v>Živičné krytiny</v>
      </c>
      <c r="C23" s="86"/>
      <c r="D23" s="87"/>
      <c r="E23" s="171">
        <f>Položky!BA86</f>
        <v>0</v>
      </c>
      <c r="F23" s="172">
        <f>Položky!BB86</f>
        <v>351099.21</v>
      </c>
      <c r="G23" s="172">
        <f>Položky!BC86</f>
        <v>0</v>
      </c>
      <c r="H23" s="172">
        <f>Položky!BD86</f>
        <v>0</v>
      </c>
      <c r="I23" s="173">
        <f>Položky!BE86</f>
        <v>0</v>
      </c>
    </row>
    <row r="24" spans="1:9" s="11" customFormat="1">
      <c r="A24" s="170" t="str">
        <f>Položky!B87</f>
        <v>713</v>
      </c>
      <c r="B24" s="85" t="str">
        <f>Položky!C87</f>
        <v>Izolace tepelné</v>
      </c>
      <c r="C24" s="86"/>
      <c r="D24" s="87"/>
      <c r="E24" s="171">
        <f>Položky!BA89</f>
        <v>0</v>
      </c>
      <c r="F24" s="172">
        <f>Položky!BB89</f>
        <v>332148.59999999998</v>
      </c>
      <c r="G24" s="172">
        <f>Položky!BC89</f>
        <v>0</v>
      </c>
      <c r="H24" s="172">
        <f>Položky!BD89</f>
        <v>0</v>
      </c>
      <c r="I24" s="173">
        <f>Položky!BE89</f>
        <v>0</v>
      </c>
    </row>
    <row r="25" spans="1:9" s="11" customFormat="1">
      <c r="A25" s="170" t="str">
        <f>Položky!B90</f>
        <v>720</v>
      </c>
      <c r="B25" s="85" t="str">
        <f>Položky!C90</f>
        <v>Zdravotechnická instalace</v>
      </c>
      <c r="C25" s="86"/>
      <c r="D25" s="87"/>
      <c r="E25" s="171">
        <f>Položky!BA92</f>
        <v>0</v>
      </c>
      <c r="F25" s="172">
        <f>Položky!BB92</f>
        <v>500000</v>
      </c>
      <c r="G25" s="172">
        <f>Položky!BC92</f>
        <v>0</v>
      </c>
      <c r="H25" s="172">
        <f>Položky!BD92</f>
        <v>0</v>
      </c>
      <c r="I25" s="173">
        <f>Položky!BE92</f>
        <v>0</v>
      </c>
    </row>
    <row r="26" spans="1:9" s="11" customFormat="1">
      <c r="A26" s="170" t="str">
        <f>Položky!B93</f>
        <v>730</v>
      </c>
      <c r="B26" s="85" t="str">
        <f>Položky!C93</f>
        <v>Ústřední vytápění</v>
      </c>
      <c r="C26" s="86"/>
      <c r="D26" s="87"/>
      <c r="E26" s="171">
        <f>Položky!BA95</f>
        <v>0</v>
      </c>
      <c r="F26" s="172">
        <f>Položky!BB95</f>
        <v>500000</v>
      </c>
      <c r="G26" s="172">
        <f>Položky!BC95</f>
        <v>0</v>
      </c>
      <c r="H26" s="172">
        <f>Položky!BD95</f>
        <v>0</v>
      </c>
      <c r="I26" s="173">
        <f>Položky!BE95</f>
        <v>0</v>
      </c>
    </row>
    <row r="27" spans="1:9" s="11" customFormat="1">
      <c r="A27" s="170" t="str">
        <f>Položky!B96</f>
        <v>764</v>
      </c>
      <c r="B27" s="85" t="str">
        <f>Položky!C96</f>
        <v>Konstrukce klempířské</v>
      </c>
      <c r="C27" s="86"/>
      <c r="D27" s="87"/>
      <c r="E27" s="171">
        <f>Položky!BA101</f>
        <v>0</v>
      </c>
      <c r="F27" s="172">
        <f>Položky!BB101</f>
        <v>92163.75</v>
      </c>
      <c r="G27" s="172">
        <f>Položky!BC101</f>
        <v>0</v>
      </c>
      <c r="H27" s="172">
        <f>Položky!BD101</f>
        <v>0</v>
      </c>
      <c r="I27" s="173">
        <f>Položky!BE101</f>
        <v>0</v>
      </c>
    </row>
    <row r="28" spans="1:9" s="11" customFormat="1">
      <c r="A28" s="170" t="str">
        <f>Položky!B102</f>
        <v>766</v>
      </c>
      <c r="B28" s="85" t="str">
        <f>Položky!C102</f>
        <v>Konstrukce truhlářské</v>
      </c>
      <c r="C28" s="86"/>
      <c r="D28" s="87"/>
      <c r="E28" s="171">
        <f>Položky!BA105</f>
        <v>0</v>
      </c>
      <c r="F28" s="172">
        <f>Položky!BB105</f>
        <v>128400</v>
      </c>
      <c r="G28" s="172">
        <f>Položky!BC105</f>
        <v>0</v>
      </c>
      <c r="H28" s="172">
        <f>Položky!BD105</f>
        <v>0</v>
      </c>
      <c r="I28" s="173">
        <f>Položky!BE105</f>
        <v>0</v>
      </c>
    </row>
    <row r="29" spans="1:9" s="11" customFormat="1">
      <c r="A29" s="170" t="str">
        <f>Položky!B106</f>
        <v>767</v>
      </c>
      <c r="B29" s="85" t="str">
        <f>Položky!C106</f>
        <v>Konstrukce zámečnické</v>
      </c>
      <c r="C29" s="86"/>
      <c r="D29" s="87"/>
      <c r="E29" s="171">
        <f>Položky!BA110</f>
        <v>0</v>
      </c>
      <c r="F29" s="172">
        <f>Položky!BB110</f>
        <v>202950</v>
      </c>
      <c r="G29" s="172">
        <f>Položky!BC110</f>
        <v>0</v>
      </c>
      <c r="H29" s="172">
        <f>Položky!BD110</f>
        <v>0</v>
      </c>
      <c r="I29" s="173">
        <f>Položky!BE110</f>
        <v>0</v>
      </c>
    </row>
    <row r="30" spans="1:9" s="11" customFormat="1">
      <c r="A30" s="170" t="str">
        <f>Položky!B111</f>
        <v>769</v>
      </c>
      <c r="B30" s="85" t="str">
        <f>Položky!C111</f>
        <v>Otvorove prvky z plastu</v>
      </c>
      <c r="C30" s="86"/>
      <c r="D30" s="87"/>
      <c r="E30" s="171">
        <f>Položky!BA114</f>
        <v>0</v>
      </c>
      <c r="F30" s="172">
        <f>Položky!BB114</f>
        <v>770077.5</v>
      </c>
      <c r="G30" s="172">
        <f>Položky!BC114</f>
        <v>0</v>
      </c>
      <c r="H30" s="172">
        <f>Položky!BD114</f>
        <v>0</v>
      </c>
      <c r="I30" s="173">
        <f>Položky!BE114</f>
        <v>0</v>
      </c>
    </row>
    <row r="31" spans="1:9" s="11" customFormat="1">
      <c r="A31" s="170" t="str">
        <f>Položky!B115</f>
        <v>771</v>
      </c>
      <c r="B31" s="85" t="str">
        <f>Položky!C115</f>
        <v>Podlahy z dlaždic a obklady</v>
      </c>
      <c r="C31" s="86"/>
      <c r="D31" s="87"/>
      <c r="E31" s="171">
        <f>Položky!BA117</f>
        <v>0</v>
      </c>
      <c r="F31" s="172">
        <f>Položky!BB117</f>
        <v>48232.800000000003</v>
      </c>
      <c r="G31" s="172">
        <f>Položky!BC117</f>
        <v>0</v>
      </c>
      <c r="H31" s="172">
        <f>Položky!BD117</f>
        <v>0</v>
      </c>
      <c r="I31" s="173">
        <f>Položky!BE117</f>
        <v>0</v>
      </c>
    </row>
    <row r="32" spans="1:9" s="11" customFormat="1">
      <c r="A32" s="170" t="str">
        <f>Položky!B118</f>
        <v>781</v>
      </c>
      <c r="B32" s="85" t="str">
        <f>Položky!C118</f>
        <v>Obklady keramické</v>
      </c>
      <c r="C32" s="86"/>
      <c r="D32" s="87"/>
      <c r="E32" s="171">
        <f>Položky!BA120</f>
        <v>0</v>
      </c>
      <c r="F32" s="172">
        <f>Položky!BB120</f>
        <v>160070.39999999999</v>
      </c>
      <c r="G32" s="172">
        <f>Položky!BC120</f>
        <v>0</v>
      </c>
      <c r="H32" s="172">
        <f>Položky!BD120</f>
        <v>0</v>
      </c>
      <c r="I32" s="173">
        <f>Položky!BE120</f>
        <v>0</v>
      </c>
    </row>
    <row r="33" spans="1:57" s="11" customFormat="1">
      <c r="A33" s="170" t="str">
        <f>Položky!B121</f>
        <v>783</v>
      </c>
      <c r="B33" s="85" t="str">
        <f>Položky!C121</f>
        <v>Nátěry</v>
      </c>
      <c r="C33" s="86"/>
      <c r="D33" s="87"/>
      <c r="E33" s="171">
        <f>Položky!BA123</f>
        <v>0</v>
      </c>
      <c r="F33" s="172">
        <f>Položky!BB123</f>
        <v>150000</v>
      </c>
      <c r="G33" s="172">
        <f>Položky!BC123</f>
        <v>0</v>
      </c>
      <c r="H33" s="172">
        <f>Položky!BD123</f>
        <v>0</v>
      </c>
      <c r="I33" s="173">
        <f>Položky!BE123</f>
        <v>0</v>
      </c>
    </row>
    <row r="34" spans="1:57" s="11" customFormat="1">
      <c r="A34" s="170" t="str">
        <f>Položky!B124</f>
        <v>784</v>
      </c>
      <c r="B34" s="85" t="str">
        <f>Položky!C124</f>
        <v>Malby</v>
      </c>
      <c r="C34" s="86"/>
      <c r="D34" s="87"/>
      <c r="E34" s="171">
        <f>Položky!BA126</f>
        <v>0</v>
      </c>
      <c r="F34" s="172">
        <f>Položky!BB126</f>
        <v>144222.6</v>
      </c>
      <c r="G34" s="172">
        <f>Položky!BC126</f>
        <v>0</v>
      </c>
      <c r="H34" s="172">
        <f>Položky!BD126</f>
        <v>0</v>
      </c>
      <c r="I34" s="173">
        <f>Položky!BE126</f>
        <v>0</v>
      </c>
    </row>
    <row r="35" spans="1:57" s="11" customFormat="1">
      <c r="A35" s="170" t="str">
        <f>Položky!B127</f>
        <v>M21</v>
      </c>
      <c r="B35" s="85" t="str">
        <f>Položky!C127</f>
        <v>Elektromontáže</v>
      </c>
      <c r="C35" s="86"/>
      <c r="D35" s="87"/>
      <c r="E35" s="171">
        <f>Položky!BA129</f>
        <v>0</v>
      </c>
      <c r="F35" s="172">
        <f>Položky!BB129</f>
        <v>0</v>
      </c>
      <c r="G35" s="172">
        <f>Položky!BC129</f>
        <v>0</v>
      </c>
      <c r="H35" s="172">
        <f>Položky!BD129</f>
        <v>650000</v>
      </c>
      <c r="I35" s="173">
        <f>Položky!BE129</f>
        <v>0</v>
      </c>
    </row>
    <row r="36" spans="1:57" s="11" customFormat="1">
      <c r="A36" s="170" t="str">
        <f>Položky!B130</f>
        <v>M22</v>
      </c>
      <c r="B36" s="85" t="str">
        <f>Položky!C130</f>
        <v>Montáž sdělovací a zabezp.tech</v>
      </c>
      <c r="C36" s="86"/>
      <c r="D36" s="87"/>
      <c r="E36" s="171">
        <f>Položky!BA132</f>
        <v>0</v>
      </c>
      <c r="F36" s="172">
        <f>Položky!BB132</f>
        <v>0</v>
      </c>
      <c r="G36" s="172">
        <f>Položky!BC132</f>
        <v>0</v>
      </c>
      <c r="H36" s="172">
        <f>Položky!BD132</f>
        <v>200000</v>
      </c>
      <c r="I36" s="173">
        <f>Položky!BE132</f>
        <v>0</v>
      </c>
    </row>
    <row r="37" spans="1:57" s="11" customFormat="1" ht="13.5" thickBot="1">
      <c r="A37" s="170" t="str">
        <f>Položky!B133</f>
        <v>M24</v>
      </c>
      <c r="B37" s="85" t="str">
        <f>Položky!C133</f>
        <v>Montáže vzduchotechnických zař</v>
      </c>
      <c r="C37" s="86"/>
      <c r="D37" s="87"/>
      <c r="E37" s="171">
        <f>Položky!BA135</f>
        <v>0</v>
      </c>
      <c r="F37" s="172">
        <f>Položky!BB135</f>
        <v>0</v>
      </c>
      <c r="G37" s="172">
        <f>Položky!BC135</f>
        <v>0</v>
      </c>
      <c r="H37" s="172">
        <f>Položky!BD135</f>
        <v>50000</v>
      </c>
      <c r="I37" s="173">
        <f>Položky!BE135</f>
        <v>0</v>
      </c>
    </row>
    <row r="38" spans="1:57" s="93" customFormat="1" ht="13.5" thickBot="1">
      <c r="A38" s="88"/>
      <c r="B38" s="80" t="s">
        <v>49</v>
      </c>
      <c r="C38" s="80"/>
      <c r="D38" s="89"/>
      <c r="E38" s="90">
        <f>SUM(E7:E37)</f>
        <v>4636119.324</v>
      </c>
      <c r="F38" s="91">
        <f>SUM(F7:F37)</f>
        <v>3454139.86</v>
      </c>
      <c r="G38" s="91">
        <f>SUM(G7:G37)</f>
        <v>0</v>
      </c>
      <c r="H38" s="91">
        <f>SUM(H7:H37)</f>
        <v>900000</v>
      </c>
      <c r="I38" s="92">
        <f>SUM(I7:I37)</f>
        <v>0</v>
      </c>
    </row>
    <row r="39" spans="1:57">
      <c r="A39" s="86"/>
      <c r="B39" s="86"/>
      <c r="C39" s="86"/>
      <c r="D39" s="86"/>
      <c r="E39" s="86"/>
      <c r="F39" s="86"/>
      <c r="G39" s="86"/>
      <c r="H39" s="86"/>
      <c r="I39" s="86"/>
    </row>
    <row r="40" spans="1:57" ht="19.5" customHeight="1">
      <c r="A40" s="94" t="s">
        <v>50</v>
      </c>
      <c r="B40" s="94"/>
      <c r="C40" s="94"/>
      <c r="D40" s="94"/>
      <c r="E40" s="94"/>
      <c r="F40" s="94"/>
      <c r="G40" s="95"/>
      <c r="H40" s="94"/>
      <c r="I40" s="94"/>
      <c r="BA40" s="30"/>
      <c r="BB40" s="30"/>
      <c r="BC40" s="30"/>
      <c r="BD40" s="30"/>
      <c r="BE40" s="30"/>
    </row>
    <row r="41" spans="1:57" ht="13.5" thickBot="1">
      <c r="A41" s="96"/>
      <c r="B41" s="96"/>
      <c r="C41" s="96"/>
      <c r="D41" s="96"/>
      <c r="E41" s="96"/>
      <c r="F41" s="96"/>
      <c r="G41" s="96"/>
      <c r="H41" s="96"/>
      <c r="I41" s="96"/>
    </row>
    <row r="42" spans="1:57">
      <c r="A42" s="97" t="s">
        <v>51</v>
      </c>
      <c r="B42" s="98"/>
      <c r="C42" s="98"/>
      <c r="D42" s="99"/>
      <c r="E42" s="100" t="s">
        <v>52</v>
      </c>
      <c r="F42" s="101" t="s">
        <v>53</v>
      </c>
      <c r="G42" s="102" t="s">
        <v>54</v>
      </c>
      <c r="H42" s="103"/>
      <c r="I42" s="104" t="s">
        <v>52</v>
      </c>
    </row>
    <row r="43" spans="1:57">
      <c r="A43" s="105" t="s">
        <v>274</v>
      </c>
      <c r="B43" s="106"/>
      <c r="C43" s="106"/>
      <c r="D43" s="107"/>
      <c r="E43" s="108" t="s">
        <v>270</v>
      </c>
      <c r="F43" s="109">
        <v>5</v>
      </c>
      <c r="G43" s="110">
        <f>CHOOSE(BA43+1,HSV+PSV,HSV+PSV+Mont,HSV+PSV+Dodavka+Mont,HSV,PSV,Mont,Dodavka,Mont+Dodavka,0)</f>
        <v>8090259.1840000004</v>
      </c>
      <c r="H43" s="111"/>
      <c r="I43" s="112">
        <f>E43+F43*G43/100</f>
        <v>404512.95920000004</v>
      </c>
      <c r="BA43">
        <v>0</v>
      </c>
    </row>
    <row r="44" spans="1:57">
      <c r="A44" s="105" t="s">
        <v>271</v>
      </c>
      <c r="B44" s="106"/>
      <c r="C44" s="106"/>
      <c r="D44" s="107"/>
      <c r="E44" s="108" t="s">
        <v>270</v>
      </c>
      <c r="F44" s="109">
        <v>3.5</v>
      </c>
      <c r="G44" s="110">
        <f>CHOOSE(BA44+1,HSV+PSV,HSV+PSV+Mont,HSV+PSV+Dodavka+Mont,HSV,PSV,Mont,Dodavka,Mont+Dodavka,0)</f>
        <v>8090259.1840000004</v>
      </c>
      <c r="H44" s="111"/>
      <c r="I44" s="112">
        <f>E44+F44*G44/100</f>
        <v>283159.07144000003</v>
      </c>
      <c r="BA44">
        <v>0</v>
      </c>
    </row>
    <row r="45" spans="1:57" ht="13.5" thickBot="1">
      <c r="A45" s="113"/>
      <c r="B45" s="114" t="s">
        <v>55</v>
      </c>
      <c r="C45" s="115"/>
      <c r="D45" s="116"/>
      <c r="E45" s="117"/>
      <c r="F45" s="118"/>
      <c r="G45" s="118"/>
      <c r="H45" s="188">
        <f>SUM(I43:I44)</f>
        <v>687672.03064000001</v>
      </c>
      <c r="I45" s="189"/>
    </row>
    <row r="46" spans="1:57">
      <c r="A46" s="96"/>
      <c r="B46" s="96"/>
      <c r="C46" s="96"/>
      <c r="D46" s="96"/>
      <c r="E46" s="96"/>
      <c r="F46" s="96"/>
      <c r="G46" s="96"/>
      <c r="H46" s="96"/>
      <c r="I46" s="96"/>
    </row>
    <row r="47" spans="1:57">
      <c r="B47" s="93"/>
      <c r="F47" s="119"/>
      <c r="G47" s="120"/>
      <c r="H47" s="120"/>
      <c r="I47" s="121"/>
    </row>
    <row r="48" spans="1:57">
      <c r="F48" s="119"/>
      <c r="G48" s="120"/>
      <c r="H48" s="120"/>
      <c r="I48" s="121"/>
    </row>
    <row r="49" spans="6:9">
      <c r="F49" s="119"/>
      <c r="G49" s="120"/>
      <c r="H49" s="120"/>
      <c r="I49" s="121"/>
    </row>
    <row r="50" spans="6:9">
      <c r="F50" s="119"/>
      <c r="G50" s="120"/>
      <c r="H50" s="120"/>
      <c r="I50" s="121"/>
    </row>
    <row r="51" spans="6:9">
      <c r="F51" s="119"/>
      <c r="G51" s="120"/>
      <c r="H51" s="120"/>
      <c r="I51" s="121"/>
    </row>
    <row r="52" spans="6:9">
      <c r="F52" s="119"/>
      <c r="G52" s="120"/>
      <c r="H52" s="120"/>
      <c r="I52" s="121"/>
    </row>
    <row r="53" spans="6:9">
      <c r="F53" s="119"/>
      <c r="G53" s="120"/>
      <c r="H53" s="120"/>
      <c r="I53" s="121"/>
    </row>
    <row r="54" spans="6:9">
      <c r="F54" s="119"/>
      <c r="G54" s="120"/>
      <c r="H54" s="120"/>
      <c r="I54" s="121"/>
    </row>
    <row r="55" spans="6:9">
      <c r="F55" s="119"/>
      <c r="G55" s="120"/>
      <c r="H55" s="120"/>
      <c r="I55" s="121"/>
    </row>
    <row r="56" spans="6:9">
      <c r="F56" s="119"/>
      <c r="G56" s="120"/>
      <c r="H56" s="120"/>
      <c r="I56" s="121"/>
    </row>
    <row r="57" spans="6:9">
      <c r="F57" s="119"/>
      <c r="G57" s="120"/>
      <c r="H57" s="120"/>
      <c r="I57" s="121"/>
    </row>
    <row r="58" spans="6:9">
      <c r="F58" s="119"/>
      <c r="G58" s="120"/>
      <c r="H58" s="120"/>
      <c r="I58" s="121"/>
    </row>
    <row r="59" spans="6:9">
      <c r="F59" s="119"/>
      <c r="G59" s="120"/>
      <c r="H59" s="120"/>
      <c r="I59" s="121"/>
    </row>
    <row r="60" spans="6:9">
      <c r="F60" s="119"/>
      <c r="G60" s="120"/>
      <c r="H60" s="120"/>
      <c r="I60" s="121"/>
    </row>
    <row r="61" spans="6:9">
      <c r="F61" s="119"/>
      <c r="G61" s="120"/>
      <c r="H61" s="120"/>
      <c r="I61" s="121"/>
    </row>
    <row r="62" spans="6:9">
      <c r="F62" s="119"/>
      <c r="G62" s="120"/>
      <c r="H62" s="120"/>
      <c r="I62" s="121"/>
    </row>
    <row r="63" spans="6:9">
      <c r="F63" s="119"/>
      <c r="G63" s="120"/>
      <c r="H63" s="120"/>
      <c r="I63" s="121"/>
    </row>
    <row r="64" spans="6:9">
      <c r="F64" s="119"/>
      <c r="G64" s="120"/>
      <c r="H64" s="120"/>
      <c r="I64" s="121"/>
    </row>
    <row r="65" spans="6:9">
      <c r="F65" s="119"/>
      <c r="G65" s="120"/>
      <c r="H65" s="120"/>
      <c r="I65" s="121"/>
    </row>
    <row r="66" spans="6:9">
      <c r="F66" s="119"/>
      <c r="G66" s="120"/>
      <c r="H66" s="120"/>
      <c r="I66" s="121"/>
    </row>
    <row r="67" spans="6:9">
      <c r="F67" s="119"/>
      <c r="G67" s="120"/>
      <c r="H67" s="120"/>
      <c r="I67" s="121"/>
    </row>
    <row r="68" spans="6:9">
      <c r="F68" s="119"/>
      <c r="G68" s="120"/>
      <c r="H68" s="120"/>
      <c r="I68" s="121"/>
    </row>
    <row r="69" spans="6:9">
      <c r="F69" s="119"/>
      <c r="G69" s="120"/>
      <c r="H69" s="120"/>
      <c r="I69" s="121"/>
    </row>
    <row r="70" spans="6:9">
      <c r="F70" s="119"/>
      <c r="G70" s="120"/>
      <c r="H70" s="120"/>
      <c r="I70" s="121"/>
    </row>
    <row r="71" spans="6:9">
      <c r="F71" s="119"/>
      <c r="G71" s="120"/>
      <c r="H71" s="120"/>
      <c r="I71" s="121"/>
    </row>
    <row r="72" spans="6:9">
      <c r="F72" s="119"/>
      <c r="G72" s="120"/>
      <c r="H72" s="120"/>
      <c r="I72" s="121"/>
    </row>
    <row r="73" spans="6:9">
      <c r="F73" s="119"/>
      <c r="G73" s="120"/>
      <c r="H73" s="120"/>
      <c r="I73" s="121"/>
    </row>
    <row r="74" spans="6:9">
      <c r="F74" s="119"/>
      <c r="G74" s="120"/>
      <c r="H74" s="120"/>
      <c r="I74" s="121"/>
    </row>
    <row r="75" spans="6:9">
      <c r="F75" s="119"/>
      <c r="G75" s="120"/>
      <c r="H75" s="120"/>
      <c r="I75" s="121"/>
    </row>
    <row r="76" spans="6:9">
      <c r="F76" s="119"/>
      <c r="G76" s="120"/>
      <c r="H76" s="120"/>
      <c r="I76" s="121"/>
    </row>
    <row r="77" spans="6:9">
      <c r="F77" s="119"/>
      <c r="G77" s="120"/>
      <c r="H77" s="120"/>
      <c r="I77" s="121"/>
    </row>
    <row r="78" spans="6:9">
      <c r="F78" s="119"/>
      <c r="G78" s="120"/>
      <c r="H78" s="120"/>
      <c r="I78" s="121"/>
    </row>
    <row r="79" spans="6:9">
      <c r="F79" s="119"/>
      <c r="G79" s="120"/>
      <c r="H79" s="120"/>
      <c r="I79" s="121"/>
    </row>
    <row r="80" spans="6:9">
      <c r="F80" s="119"/>
      <c r="G80" s="120"/>
      <c r="H80" s="120"/>
      <c r="I80" s="121"/>
    </row>
    <row r="81" spans="6:9">
      <c r="F81" s="119"/>
      <c r="G81" s="120"/>
      <c r="H81" s="120"/>
      <c r="I81" s="121"/>
    </row>
    <row r="82" spans="6:9">
      <c r="F82" s="119"/>
      <c r="G82" s="120"/>
      <c r="H82" s="120"/>
      <c r="I82" s="121"/>
    </row>
    <row r="83" spans="6:9">
      <c r="F83" s="119"/>
      <c r="G83" s="120"/>
      <c r="H83" s="120"/>
      <c r="I83" s="121"/>
    </row>
    <row r="84" spans="6:9">
      <c r="F84" s="119"/>
      <c r="G84" s="120"/>
      <c r="H84" s="120"/>
      <c r="I84" s="121"/>
    </row>
    <row r="85" spans="6:9">
      <c r="F85" s="119"/>
      <c r="G85" s="120"/>
      <c r="H85" s="120"/>
      <c r="I85" s="121"/>
    </row>
    <row r="86" spans="6:9">
      <c r="F86" s="119"/>
      <c r="G86" s="120"/>
      <c r="H86" s="120"/>
      <c r="I86" s="121"/>
    </row>
    <row r="87" spans="6:9">
      <c r="F87" s="119"/>
      <c r="G87" s="120"/>
      <c r="H87" s="120"/>
      <c r="I87" s="121"/>
    </row>
    <row r="88" spans="6:9">
      <c r="F88" s="119"/>
      <c r="G88" s="120"/>
      <c r="H88" s="120"/>
      <c r="I88" s="121"/>
    </row>
    <row r="89" spans="6:9">
      <c r="F89" s="119"/>
      <c r="G89" s="120"/>
      <c r="H89" s="120"/>
      <c r="I89" s="121"/>
    </row>
    <row r="90" spans="6:9">
      <c r="F90" s="119"/>
      <c r="G90" s="120"/>
      <c r="H90" s="120"/>
      <c r="I90" s="121"/>
    </row>
    <row r="91" spans="6:9">
      <c r="F91" s="119"/>
      <c r="G91" s="120"/>
      <c r="H91" s="120"/>
      <c r="I91" s="121"/>
    </row>
    <row r="92" spans="6:9">
      <c r="F92" s="119"/>
      <c r="G92" s="120"/>
      <c r="H92" s="120"/>
      <c r="I92" s="121"/>
    </row>
    <row r="93" spans="6:9">
      <c r="F93" s="119"/>
      <c r="G93" s="120"/>
      <c r="H93" s="120"/>
      <c r="I93" s="121"/>
    </row>
    <row r="94" spans="6:9">
      <c r="F94" s="119"/>
      <c r="G94" s="120"/>
      <c r="H94" s="120"/>
      <c r="I94" s="121"/>
    </row>
    <row r="95" spans="6:9">
      <c r="F95" s="119"/>
      <c r="G95" s="120"/>
      <c r="H95" s="120"/>
      <c r="I95" s="121"/>
    </row>
    <row r="96" spans="6:9">
      <c r="F96" s="119"/>
      <c r="G96" s="120"/>
      <c r="H96" s="120"/>
      <c r="I96" s="121"/>
    </row>
  </sheetData>
  <mergeCells count="4">
    <mergeCell ref="A1:B1"/>
    <mergeCell ref="A2:B2"/>
    <mergeCell ref="G2:I2"/>
    <mergeCell ref="H45:I45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2"/>
  <dimension ref="A1:CZ208"/>
  <sheetViews>
    <sheetView showGridLines="0" showZeros="0" tabSelected="1" topLeftCell="A19" zoomScaleNormal="100" workbookViewId="0">
      <selection activeCell="C36" sqref="C36"/>
    </sheetView>
  </sheetViews>
  <sheetFormatPr defaultRowHeight="12.75"/>
  <cols>
    <col min="1" max="1" width="3.85546875" style="122" customWidth="1"/>
    <col min="2" max="2" width="12" style="122" customWidth="1"/>
    <col min="3" max="3" width="40.42578125" style="122" customWidth="1"/>
    <col min="4" max="4" width="5.5703125" style="122" customWidth="1"/>
    <col min="5" max="5" width="8.5703125" style="164" customWidth="1"/>
    <col min="6" max="6" width="9.85546875" style="122" customWidth="1"/>
    <col min="7" max="7" width="13.85546875" style="122" customWidth="1"/>
    <col min="8" max="16384" width="9.140625" style="122"/>
  </cols>
  <sheetData>
    <row r="1" spans="1:104" ht="15.75">
      <c r="A1" s="190" t="s">
        <v>56</v>
      </c>
      <c r="B1" s="190"/>
      <c r="C1" s="190"/>
      <c r="D1" s="190"/>
      <c r="E1" s="190"/>
      <c r="F1" s="190"/>
      <c r="G1" s="190"/>
    </row>
    <row r="2" spans="1:104" ht="13.5" thickBot="1">
      <c r="A2" s="123"/>
      <c r="B2" s="124"/>
      <c r="C2" s="125"/>
      <c r="D2" s="125"/>
      <c r="E2" s="126"/>
      <c r="F2" s="125"/>
      <c r="G2" s="125"/>
    </row>
    <row r="3" spans="1:104" ht="13.5" thickTop="1">
      <c r="A3" s="191" t="s">
        <v>4</v>
      </c>
      <c r="B3" s="192"/>
      <c r="C3" s="127" t="str">
        <f>CONCATENATE(cislostavby," ",nazevstavby)</f>
        <v xml:space="preserve"> IZ V Nové Sedlo</v>
      </c>
      <c r="D3" s="128"/>
      <c r="E3" s="129"/>
      <c r="F3" s="130">
        <f>Rekapitulace!H1</f>
        <v>0</v>
      </c>
      <c r="G3" s="131"/>
    </row>
    <row r="4" spans="1:104" ht="13.5" thickBot="1">
      <c r="A4" s="193" t="s">
        <v>0</v>
      </c>
      <c r="B4" s="194"/>
      <c r="C4" s="132" t="str">
        <f>CONCATENATE(cisloobjektu," ",nazevobjektu)</f>
        <v xml:space="preserve"> Vestavba do stáv.nedostav.objektu kotelny</v>
      </c>
      <c r="D4" s="133"/>
      <c r="E4" s="195"/>
      <c r="F4" s="195"/>
      <c r="G4" s="196"/>
    </row>
    <row r="5" spans="1:104" ht="13.5" thickTop="1">
      <c r="A5" s="134"/>
      <c r="B5" s="135"/>
      <c r="C5" s="135"/>
      <c r="D5" s="123"/>
      <c r="E5" s="136"/>
      <c r="F5" s="123"/>
      <c r="G5" s="137"/>
    </row>
    <row r="6" spans="1:104">
      <c r="A6" s="138" t="s">
        <v>57</v>
      </c>
      <c r="B6" s="139" t="s">
        <v>58</v>
      </c>
      <c r="C6" s="139" t="s">
        <v>59</v>
      </c>
      <c r="D6" s="139" t="s">
        <v>60</v>
      </c>
      <c r="E6" s="140" t="s">
        <v>61</v>
      </c>
      <c r="F6" s="139" t="s">
        <v>62</v>
      </c>
      <c r="G6" s="141" t="s">
        <v>63</v>
      </c>
    </row>
    <row r="7" spans="1:104">
      <c r="A7" s="142" t="s">
        <v>64</v>
      </c>
      <c r="B7" s="143" t="s">
        <v>67</v>
      </c>
      <c r="C7" s="144" t="s">
        <v>68</v>
      </c>
      <c r="D7" s="145"/>
      <c r="E7" s="146"/>
      <c r="F7" s="146"/>
      <c r="G7" s="147"/>
      <c r="H7" s="148"/>
      <c r="I7" s="148"/>
      <c r="O7" s="149">
        <v>1</v>
      </c>
    </row>
    <row r="8" spans="1:104">
      <c r="A8" s="150">
        <v>1</v>
      </c>
      <c r="B8" s="151" t="s">
        <v>69</v>
      </c>
      <c r="C8" s="152" t="s">
        <v>70</v>
      </c>
      <c r="D8" s="153" t="s">
        <v>71</v>
      </c>
      <c r="E8" s="154">
        <v>9.9659999999999993</v>
      </c>
      <c r="F8" s="154">
        <v>9755</v>
      </c>
      <c r="G8" s="155">
        <f>E8*F8</f>
        <v>97218.329999999987</v>
      </c>
      <c r="O8" s="149">
        <v>2</v>
      </c>
      <c r="AA8" s="122">
        <v>12</v>
      </c>
      <c r="AB8" s="122">
        <v>0</v>
      </c>
      <c r="AC8" s="122">
        <v>1</v>
      </c>
      <c r="AZ8" s="122">
        <v>1</v>
      </c>
      <c r="BA8" s="122">
        <f>IF(AZ8=1,G8,0)</f>
        <v>97218.329999999987</v>
      </c>
      <c r="BB8" s="122">
        <f>IF(AZ8=2,G8,0)</f>
        <v>0</v>
      </c>
      <c r="BC8" s="122">
        <f>IF(AZ8=3,G8,0)</f>
        <v>0</v>
      </c>
      <c r="BD8" s="122">
        <f>IF(AZ8=4,G8,0)</f>
        <v>0</v>
      </c>
      <c r="BE8" s="122">
        <f>IF(AZ8=5,G8,0)</f>
        <v>0</v>
      </c>
      <c r="CZ8" s="122">
        <v>3.2501199999999999</v>
      </c>
    </row>
    <row r="9" spans="1:104">
      <c r="A9" s="156"/>
      <c r="B9" s="157" t="s">
        <v>66</v>
      </c>
      <c r="C9" s="158" t="str">
        <f>CONCATENATE(B7," ",C7)</f>
        <v>2 Základy,zvláštní zakládání</v>
      </c>
      <c r="D9" s="156"/>
      <c r="E9" s="159"/>
      <c r="F9" s="159"/>
      <c r="G9" s="160">
        <f>SUM(G7:G8)</f>
        <v>97218.329999999987</v>
      </c>
      <c r="O9" s="149">
        <v>4</v>
      </c>
      <c r="BA9" s="161">
        <f>SUM(BA7:BA8)</f>
        <v>97218.329999999987</v>
      </c>
      <c r="BB9" s="161">
        <f>SUM(BB7:BB8)</f>
        <v>0</v>
      </c>
      <c r="BC9" s="161">
        <f>SUM(BC7:BC8)</f>
        <v>0</v>
      </c>
      <c r="BD9" s="161">
        <f>SUM(BD7:BD8)</f>
        <v>0</v>
      </c>
      <c r="BE9" s="161">
        <f>SUM(BE7:BE8)</f>
        <v>0</v>
      </c>
    </row>
    <row r="10" spans="1:104">
      <c r="A10" s="142" t="s">
        <v>64</v>
      </c>
      <c r="B10" s="143" t="s">
        <v>72</v>
      </c>
      <c r="C10" s="144" t="s">
        <v>73</v>
      </c>
      <c r="D10" s="145"/>
      <c r="E10" s="146"/>
      <c r="F10" s="146"/>
      <c r="G10" s="147"/>
      <c r="H10" s="148"/>
      <c r="I10" s="148"/>
      <c r="O10" s="149">
        <v>1</v>
      </c>
    </row>
    <row r="11" spans="1:104" ht="22.5">
      <c r="A11" s="150">
        <v>2</v>
      </c>
      <c r="B11" s="151" t="s">
        <v>74</v>
      </c>
      <c r="C11" s="152" t="s">
        <v>75</v>
      </c>
      <c r="D11" s="153" t="s">
        <v>76</v>
      </c>
      <c r="E11" s="154">
        <v>676.87</v>
      </c>
      <c r="F11" s="154">
        <v>532</v>
      </c>
      <c r="G11" s="155">
        <f t="shared" ref="G11:G17" si="0">E11*F11</f>
        <v>360094.84</v>
      </c>
      <c r="O11" s="149">
        <v>2</v>
      </c>
      <c r="AA11" s="122">
        <v>12</v>
      </c>
      <c r="AB11" s="122">
        <v>0</v>
      </c>
      <c r="AC11" s="122">
        <v>2</v>
      </c>
      <c r="AZ11" s="122">
        <v>1</v>
      </c>
      <c r="BA11" s="122">
        <f t="shared" ref="BA11:BA17" si="1">IF(AZ11=1,G11,0)</f>
        <v>360094.84</v>
      </c>
      <c r="BB11" s="122">
        <f t="shared" ref="BB11:BB17" si="2">IF(AZ11=2,G11,0)</f>
        <v>0</v>
      </c>
      <c r="BC11" s="122">
        <f t="shared" ref="BC11:BC17" si="3">IF(AZ11=3,G11,0)</f>
        <v>0</v>
      </c>
      <c r="BD11" s="122">
        <f t="shared" ref="BD11:BD17" si="4">IF(AZ11=4,G11,0)</f>
        <v>0</v>
      </c>
      <c r="BE11" s="122">
        <f t="shared" ref="BE11:BE17" si="5">IF(AZ11=5,G11,0)</f>
        <v>0</v>
      </c>
      <c r="CZ11" s="122">
        <v>1.8599999999999998E-2</v>
      </c>
    </row>
    <row r="12" spans="1:104" ht="22.5">
      <c r="A12" s="150">
        <v>3</v>
      </c>
      <c r="B12" s="151" t="s">
        <v>77</v>
      </c>
      <c r="C12" s="152" t="s">
        <v>78</v>
      </c>
      <c r="D12" s="153" t="s">
        <v>76</v>
      </c>
      <c r="E12" s="154">
        <v>36.56</v>
      </c>
      <c r="F12" s="154">
        <v>613</v>
      </c>
      <c r="G12" s="155">
        <f t="shared" si="0"/>
        <v>22411.280000000002</v>
      </c>
      <c r="O12" s="149">
        <v>2</v>
      </c>
      <c r="AA12" s="122">
        <v>12</v>
      </c>
      <c r="AB12" s="122">
        <v>0</v>
      </c>
      <c r="AC12" s="122">
        <v>3</v>
      </c>
      <c r="AZ12" s="122">
        <v>1</v>
      </c>
      <c r="BA12" s="122">
        <f t="shared" si="1"/>
        <v>22411.280000000002</v>
      </c>
      <c r="BB12" s="122">
        <f t="shared" si="2"/>
        <v>0</v>
      </c>
      <c r="BC12" s="122">
        <f t="shared" si="3"/>
        <v>0</v>
      </c>
      <c r="BD12" s="122">
        <f t="shared" si="4"/>
        <v>0</v>
      </c>
      <c r="BE12" s="122">
        <f t="shared" si="5"/>
        <v>0</v>
      </c>
      <c r="CZ12" s="122">
        <v>1.8599999999999998E-2</v>
      </c>
    </row>
    <row r="13" spans="1:104">
      <c r="A13" s="150">
        <v>4</v>
      </c>
      <c r="B13" s="151" t="s">
        <v>79</v>
      </c>
      <c r="C13" s="152" t="s">
        <v>80</v>
      </c>
      <c r="D13" s="153" t="s">
        <v>76</v>
      </c>
      <c r="E13" s="154">
        <v>146.34</v>
      </c>
      <c r="F13" s="154">
        <v>821</v>
      </c>
      <c r="G13" s="155">
        <f t="shared" si="0"/>
        <v>120145.14</v>
      </c>
      <c r="O13" s="149">
        <v>2</v>
      </c>
      <c r="AA13" s="122">
        <v>12</v>
      </c>
      <c r="AB13" s="122">
        <v>0</v>
      </c>
      <c r="AC13" s="122">
        <v>4</v>
      </c>
      <c r="AZ13" s="122">
        <v>1</v>
      </c>
      <c r="BA13" s="122">
        <f t="shared" si="1"/>
        <v>120145.14</v>
      </c>
      <c r="BB13" s="122">
        <f t="shared" si="2"/>
        <v>0</v>
      </c>
      <c r="BC13" s="122">
        <f t="shared" si="3"/>
        <v>0</v>
      </c>
      <c r="BD13" s="122">
        <f t="shared" si="4"/>
        <v>0</v>
      </c>
      <c r="BE13" s="122">
        <f t="shared" si="5"/>
        <v>0</v>
      </c>
      <c r="CZ13" s="122">
        <v>0.27127000000000001</v>
      </c>
    </row>
    <row r="14" spans="1:104">
      <c r="A14" s="150">
        <v>5</v>
      </c>
      <c r="B14" s="151" t="s">
        <v>81</v>
      </c>
      <c r="C14" s="152" t="s">
        <v>82</v>
      </c>
      <c r="D14" s="153" t="s">
        <v>83</v>
      </c>
      <c r="E14" s="154">
        <v>516.44000000000005</v>
      </c>
      <c r="F14" s="154">
        <v>813</v>
      </c>
      <c r="G14" s="155">
        <f t="shared" si="0"/>
        <v>419865.72000000003</v>
      </c>
      <c r="O14" s="149">
        <v>2</v>
      </c>
      <c r="AA14" s="122">
        <v>12</v>
      </c>
      <c r="AB14" s="122">
        <v>0</v>
      </c>
      <c r="AC14" s="122">
        <v>5</v>
      </c>
      <c r="AZ14" s="122">
        <v>1</v>
      </c>
      <c r="BA14" s="122">
        <f t="shared" si="1"/>
        <v>419865.72000000003</v>
      </c>
      <c r="BB14" s="122">
        <f t="shared" si="2"/>
        <v>0</v>
      </c>
      <c r="BC14" s="122">
        <f t="shared" si="3"/>
        <v>0</v>
      </c>
      <c r="BD14" s="122">
        <f t="shared" si="4"/>
        <v>0</v>
      </c>
      <c r="BE14" s="122">
        <f t="shared" si="5"/>
        <v>0</v>
      </c>
      <c r="CZ14" s="122">
        <v>0.17293</v>
      </c>
    </row>
    <row r="15" spans="1:104">
      <c r="A15" s="150">
        <v>6</v>
      </c>
      <c r="B15" s="151" t="s">
        <v>84</v>
      </c>
      <c r="C15" s="152" t="s">
        <v>85</v>
      </c>
      <c r="D15" s="153" t="s">
        <v>83</v>
      </c>
      <c r="E15" s="154">
        <v>49.2</v>
      </c>
      <c r="F15" s="154">
        <v>679</v>
      </c>
      <c r="G15" s="155">
        <f t="shared" si="0"/>
        <v>33406.800000000003</v>
      </c>
      <c r="O15" s="149">
        <v>2</v>
      </c>
      <c r="AA15" s="122">
        <v>12</v>
      </c>
      <c r="AB15" s="122">
        <v>0</v>
      </c>
      <c r="AC15" s="122">
        <v>6</v>
      </c>
      <c r="AZ15" s="122">
        <v>1</v>
      </c>
      <c r="BA15" s="122">
        <f t="shared" si="1"/>
        <v>33406.800000000003</v>
      </c>
      <c r="BB15" s="122">
        <f t="shared" si="2"/>
        <v>0</v>
      </c>
      <c r="BC15" s="122">
        <f t="shared" si="3"/>
        <v>0</v>
      </c>
      <c r="BD15" s="122">
        <f t="shared" si="4"/>
        <v>0</v>
      </c>
      <c r="BE15" s="122">
        <f t="shared" si="5"/>
        <v>0</v>
      </c>
      <c r="CZ15" s="122">
        <v>0.14802000000000001</v>
      </c>
    </row>
    <row r="16" spans="1:104" ht="22.5">
      <c r="A16" s="150">
        <v>7</v>
      </c>
      <c r="B16" s="151" t="s">
        <v>86</v>
      </c>
      <c r="C16" s="152" t="s">
        <v>87</v>
      </c>
      <c r="D16" s="153" t="s">
        <v>76</v>
      </c>
      <c r="E16" s="154">
        <v>29.2</v>
      </c>
      <c r="F16" s="154">
        <v>998</v>
      </c>
      <c r="G16" s="155">
        <f t="shared" si="0"/>
        <v>29141.599999999999</v>
      </c>
      <c r="O16" s="149">
        <v>2</v>
      </c>
      <c r="AA16" s="122">
        <v>12</v>
      </c>
      <c r="AB16" s="122">
        <v>0</v>
      </c>
      <c r="AC16" s="122">
        <v>7</v>
      </c>
      <c r="AZ16" s="122">
        <v>1</v>
      </c>
      <c r="BA16" s="122">
        <f t="shared" si="1"/>
        <v>29141.599999999999</v>
      </c>
      <c r="BB16" s="122">
        <f t="shared" si="2"/>
        <v>0</v>
      </c>
      <c r="BC16" s="122">
        <f t="shared" si="3"/>
        <v>0</v>
      </c>
      <c r="BD16" s="122">
        <f t="shared" si="4"/>
        <v>0</v>
      </c>
      <c r="BE16" s="122">
        <f t="shared" si="5"/>
        <v>0</v>
      </c>
      <c r="CZ16" s="122">
        <v>5.2470000000000003E-2</v>
      </c>
    </row>
    <row r="17" spans="1:104">
      <c r="A17" s="150">
        <v>8</v>
      </c>
      <c r="B17" s="151" t="s">
        <v>88</v>
      </c>
      <c r="C17" s="152" t="s">
        <v>89</v>
      </c>
      <c r="D17" s="153" t="s">
        <v>90</v>
      </c>
      <c r="E17" s="154">
        <v>38.200000000000003</v>
      </c>
      <c r="F17" s="154">
        <v>835</v>
      </c>
      <c r="G17" s="155">
        <f t="shared" si="0"/>
        <v>31897.000000000004</v>
      </c>
      <c r="O17" s="149">
        <v>2</v>
      </c>
      <c r="AA17" s="122">
        <v>12</v>
      </c>
      <c r="AB17" s="122">
        <v>0</v>
      </c>
      <c r="AC17" s="122">
        <v>8</v>
      </c>
      <c r="AZ17" s="122">
        <v>1</v>
      </c>
      <c r="BA17" s="122">
        <f t="shared" si="1"/>
        <v>31897.000000000004</v>
      </c>
      <c r="BB17" s="122">
        <f t="shared" si="2"/>
        <v>0</v>
      </c>
      <c r="BC17" s="122">
        <f t="shared" si="3"/>
        <v>0</v>
      </c>
      <c r="BD17" s="122">
        <f t="shared" si="4"/>
        <v>0</v>
      </c>
      <c r="BE17" s="122">
        <f t="shared" si="5"/>
        <v>0</v>
      </c>
      <c r="CZ17" s="122">
        <v>0.10928</v>
      </c>
    </row>
    <row r="18" spans="1:104">
      <c r="A18" s="156"/>
      <c r="B18" s="157" t="s">
        <v>66</v>
      </c>
      <c r="C18" s="158" t="str">
        <f>CONCATENATE(B10," ",C10)</f>
        <v>3 Svislé a kompletní konstrukce</v>
      </c>
      <c r="D18" s="156"/>
      <c r="E18" s="159"/>
      <c r="F18" s="159"/>
      <c r="G18" s="160">
        <f>SUM(G10:G17)</f>
        <v>1016962.3800000001</v>
      </c>
      <c r="O18" s="149">
        <v>4</v>
      </c>
      <c r="BA18" s="161">
        <f>SUM(BA10:BA17)</f>
        <v>1016962.3800000001</v>
      </c>
      <c r="BB18" s="161">
        <f>SUM(BB10:BB17)</f>
        <v>0</v>
      </c>
      <c r="BC18" s="161">
        <f>SUM(BC10:BC17)</f>
        <v>0</v>
      </c>
      <c r="BD18" s="161">
        <f>SUM(BD10:BD17)</f>
        <v>0</v>
      </c>
      <c r="BE18" s="161">
        <f>SUM(BE10:BE17)</f>
        <v>0</v>
      </c>
    </row>
    <row r="19" spans="1:104">
      <c r="A19" s="142" t="s">
        <v>64</v>
      </c>
      <c r="B19" s="143" t="s">
        <v>91</v>
      </c>
      <c r="C19" s="144" t="s">
        <v>92</v>
      </c>
      <c r="D19" s="145"/>
      <c r="E19" s="146"/>
      <c r="F19" s="146"/>
      <c r="G19" s="147"/>
      <c r="H19" s="148"/>
      <c r="I19" s="148"/>
      <c r="O19" s="149">
        <v>1</v>
      </c>
    </row>
    <row r="20" spans="1:104" ht="22.5">
      <c r="A20" s="150">
        <v>9</v>
      </c>
      <c r="B20" s="151" t="s">
        <v>93</v>
      </c>
      <c r="C20" s="152" t="s">
        <v>94</v>
      </c>
      <c r="D20" s="153" t="s">
        <v>76</v>
      </c>
      <c r="E20" s="154">
        <v>181.39500000000001</v>
      </c>
      <c r="F20" s="154">
        <v>2765</v>
      </c>
      <c r="G20" s="155">
        <f>E20*F20</f>
        <v>501557.17500000005</v>
      </c>
      <c r="O20" s="149">
        <v>2</v>
      </c>
      <c r="AA20" s="122">
        <v>12</v>
      </c>
      <c r="AB20" s="122">
        <v>0</v>
      </c>
      <c r="AC20" s="122">
        <v>9</v>
      </c>
      <c r="AZ20" s="122">
        <v>1</v>
      </c>
      <c r="BA20" s="122">
        <f>IF(AZ20=1,G20,0)</f>
        <v>501557.17500000005</v>
      </c>
      <c r="BB20" s="122">
        <f>IF(AZ20=2,G20,0)</f>
        <v>0</v>
      </c>
      <c r="BC20" s="122">
        <f>IF(AZ20=3,G20,0)</f>
        <v>0</v>
      </c>
      <c r="BD20" s="122">
        <f>IF(AZ20=4,G20,0)</f>
        <v>0</v>
      </c>
      <c r="BE20" s="122">
        <f>IF(AZ20=5,G20,0)</f>
        <v>0</v>
      </c>
      <c r="CZ20" s="122">
        <v>0.55000000000000004</v>
      </c>
    </row>
    <row r="21" spans="1:104">
      <c r="A21" s="156"/>
      <c r="B21" s="157" t="s">
        <v>66</v>
      </c>
      <c r="C21" s="158" t="str">
        <f>CONCATENATE(B19," ",C19)</f>
        <v>4 Vodorovné konstrukce</v>
      </c>
      <c r="D21" s="156"/>
      <c r="E21" s="159"/>
      <c r="F21" s="159"/>
      <c r="G21" s="160">
        <f>SUM(G19:G20)</f>
        <v>501557.17500000005</v>
      </c>
      <c r="O21" s="149">
        <v>4</v>
      </c>
      <c r="BA21" s="161">
        <f>SUM(BA19:BA20)</f>
        <v>501557.17500000005</v>
      </c>
      <c r="BB21" s="161">
        <f>SUM(BB19:BB20)</f>
        <v>0</v>
      </c>
      <c r="BC21" s="161">
        <f>SUM(BC19:BC20)</f>
        <v>0</v>
      </c>
      <c r="BD21" s="161">
        <f>SUM(BD19:BD20)</f>
        <v>0</v>
      </c>
      <c r="BE21" s="161">
        <f>SUM(BE19:BE20)</f>
        <v>0</v>
      </c>
    </row>
    <row r="22" spans="1:104">
      <c r="A22" s="142" t="s">
        <v>64</v>
      </c>
      <c r="B22" s="143" t="s">
        <v>95</v>
      </c>
      <c r="C22" s="144" t="s">
        <v>96</v>
      </c>
      <c r="D22" s="145"/>
      <c r="E22" s="146"/>
      <c r="F22" s="146"/>
      <c r="G22" s="147"/>
      <c r="H22" s="148"/>
      <c r="I22" s="148"/>
      <c r="O22" s="149">
        <v>1</v>
      </c>
    </row>
    <row r="23" spans="1:104" ht="22.5">
      <c r="A23" s="150">
        <v>10</v>
      </c>
      <c r="B23" s="151" t="s">
        <v>97</v>
      </c>
      <c r="C23" s="152" t="s">
        <v>98</v>
      </c>
      <c r="D23" s="153" t="s">
        <v>76</v>
      </c>
      <c r="E23" s="154">
        <v>120</v>
      </c>
      <c r="F23" s="154">
        <v>1350</v>
      </c>
      <c r="G23" s="155">
        <f>E23*F23</f>
        <v>162000</v>
      </c>
      <c r="O23" s="149">
        <v>2</v>
      </c>
      <c r="AA23" s="122">
        <v>12</v>
      </c>
      <c r="AB23" s="122">
        <v>0</v>
      </c>
      <c r="AC23" s="122">
        <v>10</v>
      </c>
      <c r="AZ23" s="122">
        <v>1</v>
      </c>
      <c r="BA23" s="122">
        <f>IF(AZ23=1,G23,0)</f>
        <v>162000</v>
      </c>
      <c r="BB23" s="122">
        <f>IF(AZ23=2,G23,0)</f>
        <v>0</v>
      </c>
      <c r="BC23" s="122">
        <f>IF(AZ23=3,G23,0)</f>
        <v>0</v>
      </c>
      <c r="BD23" s="122">
        <f>IF(AZ23=4,G23,0)</f>
        <v>0</v>
      </c>
      <c r="BE23" s="122">
        <f>IF(AZ23=5,G23,0)</f>
        <v>0</v>
      </c>
      <c r="CZ23" s="122">
        <v>0.46066000000000001</v>
      </c>
    </row>
    <row r="24" spans="1:104">
      <c r="A24" s="150">
        <v>11</v>
      </c>
      <c r="B24" s="151" t="s">
        <v>99</v>
      </c>
      <c r="C24" s="152" t="s">
        <v>100</v>
      </c>
      <c r="D24" s="153" t="s">
        <v>76</v>
      </c>
      <c r="E24" s="154">
        <v>120</v>
      </c>
      <c r="F24" s="154">
        <v>204.5</v>
      </c>
      <c r="G24" s="155">
        <f>E24*F24</f>
        <v>24540</v>
      </c>
      <c r="O24" s="149">
        <v>2</v>
      </c>
      <c r="AA24" s="122">
        <v>12</v>
      </c>
      <c r="AB24" s="122">
        <v>0</v>
      </c>
      <c r="AC24" s="122">
        <v>11</v>
      </c>
      <c r="AZ24" s="122">
        <v>1</v>
      </c>
      <c r="BA24" s="122">
        <f>IF(AZ24=1,G24,0)</f>
        <v>24540</v>
      </c>
      <c r="BB24" s="122">
        <f>IF(AZ24=2,G24,0)</f>
        <v>0</v>
      </c>
      <c r="BC24" s="122">
        <f>IF(AZ24=3,G24,0)</f>
        <v>0</v>
      </c>
      <c r="BD24" s="122">
        <f>IF(AZ24=4,G24,0)</f>
        <v>0</v>
      </c>
      <c r="BE24" s="122">
        <f>IF(AZ24=5,G24,0)</f>
        <v>0</v>
      </c>
      <c r="CZ24" s="122">
        <v>0.50600999999999996</v>
      </c>
    </row>
    <row r="25" spans="1:104" ht="22.5">
      <c r="A25" s="150">
        <v>12</v>
      </c>
      <c r="B25" s="151" t="s">
        <v>101</v>
      </c>
      <c r="C25" s="152" t="s">
        <v>102</v>
      </c>
      <c r="D25" s="153" t="s">
        <v>76</v>
      </c>
      <c r="E25" s="154">
        <v>120</v>
      </c>
      <c r="F25" s="154">
        <v>190</v>
      </c>
      <c r="G25" s="155">
        <f>E25*F25</f>
        <v>22800</v>
      </c>
      <c r="O25" s="149">
        <v>2</v>
      </c>
      <c r="AA25" s="122">
        <v>12</v>
      </c>
      <c r="AB25" s="122">
        <v>0</v>
      </c>
      <c r="AC25" s="122">
        <v>12</v>
      </c>
      <c r="AZ25" s="122">
        <v>1</v>
      </c>
      <c r="BA25" s="122">
        <f>IF(AZ25=1,G25,0)</f>
        <v>22800</v>
      </c>
      <c r="BB25" s="122">
        <f>IF(AZ25=2,G25,0)</f>
        <v>0</v>
      </c>
      <c r="BC25" s="122">
        <f>IF(AZ25=3,G25,0)</f>
        <v>0</v>
      </c>
      <c r="BD25" s="122">
        <f>IF(AZ25=4,G25,0)</f>
        <v>0</v>
      </c>
      <c r="BE25" s="122">
        <f>IF(AZ25=5,G25,0)</f>
        <v>0</v>
      </c>
      <c r="CZ25" s="122">
        <v>0</v>
      </c>
    </row>
    <row r="26" spans="1:104">
      <c r="A26" s="156"/>
      <c r="B26" s="157" t="s">
        <v>66</v>
      </c>
      <c r="C26" s="158" t="str">
        <f>CONCATENATE(B22," ",C22)</f>
        <v>5 Komunikace</v>
      </c>
      <c r="D26" s="156"/>
      <c r="E26" s="159"/>
      <c r="F26" s="159"/>
      <c r="G26" s="160">
        <f>SUM(G22:G25)</f>
        <v>209340</v>
      </c>
      <c r="O26" s="149">
        <v>4</v>
      </c>
      <c r="BA26" s="161">
        <f>SUM(BA22:BA25)</f>
        <v>209340</v>
      </c>
      <c r="BB26" s="161">
        <f>SUM(BB22:BB25)</f>
        <v>0</v>
      </c>
      <c r="BC26" s="161">
        <f>SUM(BC22:BC25)</f>
        <v>0</v>
      </c>
      <c r="BD26" s="161">
        <f>SUM(BD22:BD25)</f>
        <v>0</v>
      </c>
      <c r="BE26" s="161">
        <f>SUM(BE22:BE25)</f>
        <v>0</v>
      </c>
    </row>
    <row r="27" spans="1:104">
      <c r="A27" s="142" t="s">
        <v>64</v>
      </c>
      <c r="B27" s="143" t="s">
        <v>103</v>
      </c>
      <c r="C27" s="144" t="s">
        <v>104</v>
      </c>
      <c r="D27" s="145"/>
      <c r="E27" s="146"/>
      <c r="F27" s="146"/>
      <c r="G27" s="147"/>
      <c r="H27" s="148"/>
      <c r="I27" s="148"/>
      <c r="O27" s="149">
        <v>1</v>
      </c>
    </row>
    <row r="28" spans="1:104">
      <c r="A28" s="150">
        <v>13</v>
      </c>
      <c r="B28" s="151" t="s">
        <v>105</v>
      </c>
      <c r="C28" s="152" t="s">
        <v>106</v>
      </c>
      <c r="D28" s="153" t="s">
        <v>76</v>
      </c>
      <c r="E28" s="154">
        <v>451.26</v>
      </c>
      <c r="F28" s="154">
        <v>136.5</v>
      </c>
      <c r="G28" s="155">
        <f>E28*F28</f>
        <v>61596.99</v>
      </c>
      <c r="O28" s="149">
        <v>2</v>
      </c>
      <c r="AA28" s="122">
        <v>12</v>
      </c>
      <c r="AB28" s="122">
        <v>0</v>
      </c>
      <c r="AC28" s="122">
        <v>13</v>
      </c>
      <c r="AZ28" s="122">
        <v>1</v>
      </c>
      <c r="BA28" s="122">
        <f>IF(AZ28=1,G28,0)</f>
        <v>61596.99</v>
      </c>
      <c r="BB28" s="122">
        <f>IF(AZ28=2,G28,0)</f>
        <v>0</v>
      </c>
      <c r="BC28" s="122">
        <f>IF(AZ28=3,G28,0)</f>
        <v>0</v>
      </c>
      <c r="BD28" s="122">
        <f>IF(AZ28=4,G28,0)</f>
        <v>0</v>
      </c>
      <c r="BE28" s="122">
        <f>IF(AZ28=5,G28,0)</f>
        <v>0</v>
      </c>
      <c r="CZ28" s="122">
        <v>1.694E-2</v>
      </c>
    </row>
    <row r="29" spans="1:104">
      <c r="A29" s="150">
        <v>14</v>
      </c>
      <c r="B29" s="151" t="s">
        <v>107</v>
      </c>
      <c r="C29" s="152" t="s">
        <v>108</v>
      </c>
      <c r="D29" s="153" t="s">
        <v>76</v>
      </c>
      <c r="E29" s="154">
        <v>1180.6199999999999</v>
      </c>
      <c r="F29" s="154">
        <v>307.5</v>
      </c>
      <c r="G29" s="155">
        <f>E29*F29</f>
        <v>363040.64999999997</v>
      </c>
      <c r="O29" s="149">
        <v>2</v>
      </c>
      <c r="AA29" s="122">
        <v>12</v>
      </c>
      <c r="AB29" s="122">
        <v>0</v>
      </c>
      <c r="AC29" s="122">
        <v>14</v>
      </c>
      <c r="AZ29" s="122">
        <v>1</v>
      </c>
      <c r="BA29" s="122">
        <f>IF(AZ29=1,G29,0)</f>
        <v>363040.64999999997</v>
      </c>
      <c r="BB29" s="122">
        <f>IF(AZ29=2,G29,0)</f>
        <v>0</v>
      </c>
      <c r="BC29" s="122">
        <f>IF(AZ29=3,G29,0)</f>
        <v>0</v>
      </c>
      <c r="BD29" s="122">
        <f>IF(AZ29=4,G29,0)</f>
        <v>0</v>
      </c>
      <c r="BE29" s="122">
        <f>IF(AZ29=5,G29,0)</f>
        <v>0</v>
      </c>
      <c r="CZ29" s="122">
        <v>4.8059999999999999E-2</v>
      </c>
    </row>
    <row r="30" spans="1:104">
      <c r="A30" s="156"/>
      <c r="B30" s="157" t="s">
        <v>66</v>
      </c>
      <c r="C30" s="158" t="str">
        <f>CONCATENATE(B27," ",C27)</f>
        <v>61 Upravy povrchů vnitřní</v>
      </c>
      <c r="D30" s="156"/>
      <c r="E30" s="159"/>
      <c r="F30" s="159"/>
      <c r="G30" s="160">
        <f>SUM(G27:G29)</f>
        <v>424637.63999999996</v>
      </c>
      <c r="O30" s="149">
        <v>4</v>
      </c>
      <c r="BA30" s="161">
        <f>SUM(BA27:BA29)</f>
        <v>424637.63999999996</v>
      </c>
      <c r="BB30" s="161">
        <f>SUM(BB27:BB29)</f>
        <v>0</v>
      </c>
      <c r="BC30" s="161">
        <f>SUM(BC27:BC29)</f>
        <v>0</v>
      </c>
      <c r="BD30" s="161">
        <f>SUM(BD27:BD29)</f>
        <v>0</v>
      </c>
      <c r="BE30" s="161">
        <f>SUM(BE27:BE29)</f>
        <v>0</v>
      </c>
    </row>
    <row r="31" spans="1:104">
      <c r="A31" s="142" t="s">
        <v>64</v>
      </c>
      <c r="B31" s="143" t="s">
        <v>109</v>
      </c>
      <c r="C31" s="144" t="s">
        <v>110</v>
      </c>
      <c r="D31" s="145"/>
      <c r="E31" s="146"/>
      <c r="F31" s="146"/>
      <c r="G31" s="147"/>
      <c r="H31" s="148"/>
      <c r="I31" s="148"/>
      <c r="O31" s="149">
        <v>1</v>
      </c>
    </row>
    <row r="32" spans="1:104">
      <c r="A32" s="150">
        <v>15</v>
      </c>
      <c r="B32" s="151" t="s">
        <v>111</v>
      </c>
      <c r="C32" s="152" t="s">
        <v>112</v>
      </c>
      <c r="D32" s="153" t="s">
        <v>76</v>
      </c>
      <c r="E32" s="154">
        <v>591.03499999999997</v>
      </c>
      <c r="F32" s="154">
        <v>1095</v>
      </c>
      <c r="G32" s="155">
        <f>E32*F32</f>
        <v>647183.32499999995</v>
      </c>
      <c r="O32" s="149">
        <v>2</v>
      </c>
      <c r="AA32" s="122">
        <v>12</v>
      </c>
      <c r="AB32" s="122">
        <v>0</v>
      </c>
      <c r="AC32" s="122">
        <v>15</v>
      </c>
      <c r="AZ32" s="122">
        <v>1</v>
      </c>
      <c r="BA32" s="122">
        <f>IF(AZ32=1,G32,0)</f>
        <v>647183.32499999995</v>
      </c>
      <c r="BB32" s="122">
        <f>IF(AZ32=2,G32,0)</f>
        <v>0</v>
      </c>
      <c r="BC32" s="122">
        <f>IF(AZ32=3,G32,0)</f>
        <v>0</v>
      </c>
      <c r="BD32" s="122">
        <f>IF(AZ32=4,G32,0)</f>
        <v>0</v>
      </c>
      <c r="BE32" s="122">
        <f>IF(AZ32=5,G32,0)</f>
        <v>0</v>
      </c>
      <c r="CZ32" s="122">
        <v>1.243E-2</v>
      </c>
    </row>
    <row r="33" spans="1:104">
      <c r="A33" s="156"/>
      <c r="B33" s="157" t="s">
        <v>66</v>
      </c>
      <c r="C33" s="158" t="str">
        <f>CONCATENATE(B31," ",C31)</f>
        <v>62 Upravy povrchů vnější</v>
      </c>
      <c r="D33" s="156"/>
      <c r="E33" s="159"/>
      <c r="F33" s="159"/>
      <c r="G33" s="160">
        <f>SUM(G31:G32)</f>
        <v>647183.32499999995</v>
      </c>
      <c r="O33" s="149">
        <v>4</v>
      </c>
      <c r="BA33" s="161">
        <f>SUM(BA31:BA32)</f>
        <v>647183.32499999995</v>
      </c>
      <c r="BB33" s="161">
        <f>SUM(BB31:BB32)</f>
        <v>0</v>
      </c>
      <c r="BC33" s="161">
        <f>SUM(BC31:BC32)</f>
        <v>0</v>
      </c>
      <c r="BD33" s="161">
        <f>SUM(BD31:BD32)</f>
        <v>0</v>
      </c>
      <c r="BE33" s="161">
        <f>SUM(BE31:BE32)</f>
        <v>0</v>
      </c>
    </row>
    <row r="34" spans="1:104">
      <c r="A34" s="142" t="s">
        <v>64</v>
      </c>
      <c r="B34" s="143" t="s">
        <v>113</v>
      </c>
      <c r="C34" s="144" t="s">
        <v>114</v>
      </c>
      <c r="D34" s="145"/>
      <c r="E34" s="146"/>
      <c r="F34" s="146"/>
      <c r="G34" s="147"/>
      <c r="H34" s="148"/>
      <c r="I34" s="148"/>
      <c r="O34" s="149">
        <v>1</v>
      </c>
    </row>
    <row r="35" spans="1:104" ht="22.5">
      <c r="A35" s="150">
        <v>16</v>
      </c>
      <c r="B35" s="151" t="s">
        <v>115</v>
      </c>
      <c r="C35" s="152" t="s">
        <v>278</v>
      </c>
      <c r="D35" s="153" t="s">
        <v>76</v>
      </c>
      <c r="E35" s="154">
        <v>717.54</v>
      </c>
      <c r="F35" s="154">
        <v>533</v>
      </c>
      <c r="G35" s="155">
        <f>E35*F35</f>
        <v>382448.82</v>
      </c>
      <c r="O35" s="149">
        <v>2</v>
      </c>
      <c r="AA35" s="122">
        <v>12</v>
      </c>
      <c r="AB35" s="122">
        <v>0</v>
      </c>
      <c r="AC35" s="122">
        <v>16</v>
      </c>
      <c r="AZ35" s="122">
        <v>1</v>
      </c>
      <c r="BA35" s="122">
        <f>IF(AZ35=1,G35,0)</f>
        <v>382448.82</v>
      </c>
      <c r="BB35" s="122">
        <f>IF(AZ35=2,G35,0)</f>
        <v>0</v>
      </c>
      <c r="BC35" s="122">
        <f>IF(AZ35=3,G35,0)</f>
        <v>0</v>
      </c>
      <c r="BD35" s="122">
        <f>IF(AZ35=4,G35,0)</f>
        <v>0</v>
      </c>
      <c r="BE35" s="122">
        <f>IF(AZ35=5,G35,0)</f>
        <v>0</v>
      </c>
      <c r="CZ35" s="122">
        <v>0.25772</v>
      </c>
    </row>
    <row r="36" spans="1:104">
      <c r="A36" s="150">
        <v>17</v>
      </c>
      <c r="B36" s="151" t="s">
        <v>116</v>
      </c>
      <c r="C36" s="152" t="s">
        <v>117</v>
      </c>
      <c r="D36" s="153" t="s">
        <v>76</v>
      </c>
      <c r="E36" s="154">
        <v>100</v>
      </c>
      <c r="F36" s="154">
        <v>400</v>
      </c>
      <c r="G36" s="155">
        <f>E36*F36</f>
        <v>40000</v>
      </c>
      <c r="O36" s="149">
        <v>2</v>
      </c>
      <c r="AA36" s="122">
        <v>12</v>
      </c>
      <c r="AB36" s="122">
        <v>0</v>
      </c>
      <c r="AC36" s="122">
        <v>17</v>
      </c>
      <c r="AZ36" s="122">
        <v>1</v>
      </c>
      <c r="BA36" s="122">
        <f>IF(AZ36=1,G36,0)</f>
        <v>40000</v>
      </c>
      <c r="BB36" s="122">
        <f>IF(AZ36=2,G36,0)</f>
        <v>0</v>
      </c>
      <c r="BC36" s="122">
        <f>IF(AZ36=3,G36,0)</f>
        <v>0</v>
      </c>
      <c r="BD36" s="122">
        <f>IF(AZ36=4,G36,0)</f>
        <v>0</v>
      </c>
      <c r="BE36" s="122">
        <f>IF(AZ36=5,G36,0)</f>
        <v>0</v>
      </c>
      <c r="CZ36" s="122">
        <v>0.25</v>
      </c>
    </row>
    <row r="37" spans="1:104">
      <c r="A37" s="150">
        <v>18</v>
      </c>
      <c r="B37" s="151" t="s">
        <v>118</v>
      </c>
      <c r="C37" s="152" t="s">
        <v>119</v>
      </c>
      <c r="D37" s="153" t="s">
        <v>71</v>
      </c>
      <c r="E37" s="154">
        <v>10</v>
      </c>
      <c r="F37" s="154">
        <v>1008</v>
      </c>
      <c r="G37" s="155">
        <f>E37*F37</f>
        <v>10080</v>
      </c>
      <c r="O37" s="149">
        <v>2</v>
      </c>
      <c r="AA37" s="122">
        <v>12</v>
      </c>
      <c r="AB37" s="122">
        <v>0</v>
      </c>
      <c r="AC37" s="122">
        <v>18</v>
      </c>
      <c r="AZ37" s="122">
        <v>1</v>
      </c>
      <c r="BA37" s="122">
        <f>IF(AZ37=1,G37,0)</f>
        <v>10080</v>
      </c>
      <c r="BB37" s="122">
        <f>IF(AZ37=2,G37,0)</f>
        <v>0</v>
      </c>
      <c r="BC37" s="122">
        <f>IF(AZ37=3,G37,0)</f>
        <v>0</v>
      </c>
      <c r="BD37" s="122">
        <f>IF(AZ37=4,G37,0)</f>
        <v>0</v>
      </c>
      <c r="BE37" s="122">
        <f>IF(AZ37=5,G37,0)</f>
        <v>0</v>
      </c>
      <c r="CZ37" s="122">
        <v>1.837</v>
      </c>
    </row>
    <row r="38" spans="1:104">
      <c r="A38" s="156"/>
      <c r="B38" s="157" t="s">
        <v>66</v>
      </c>
      <c r="C38" s="158" t="str">
        <f>CONCATENATE(B34," ",C34)</f>
        <v>63 Podlahy a podlahové konstrukce</v>
      </c>
      <c r="D38" s="156"/>
      <c r="E38" s="159"/>
      <c r="F38" s="159"/>
      <c r="G38" s="160">
        <f>SUM(G34:G37)</f>
        <v>432528.82</v>
      </c>
      <c r="O38" s="149">
        <v>4</v>
      </c>
      <c r="BA38" s="161">
        <f>SUM(BA34:BA37)</f>
        <v>432528.82</v>
      </c>
      <c r="BB38" s="161">
        <f>SUM(BB34:BB37)</f>
        <v>0</v>
      </c>
      <c r="BC38" s="161">
        <f>SUM(BC34:BC37)</f>
        <v>0</v>
      </c>
      <c r="BD38" s="161">
        <f>SUM(BD34:BD37)</f>
        <v>0</v>
      </c>
      <c r="BE38" s="161">
        <f>SUM(BE34:BE37)</f>
        <v>0</v>
      </c>
    </row>
    <row r="39" spans="1:104">
      <c r="A39" s="142" t="s">
        <v>64</v>
      </c>
      <c r="B39" s="143" t="s">
        <v>120</v>
      </c>
      <c r="C39" s="144" t="s">
        <v>121</v>
      </c>
      <c r="D39" s="145"/>
      <c r="E39" s="146"/>
      <c r="F39" s="146"/>
      <c r="G39" s="147"/>
      <c r="H39" s="148"/>
      <c r="I39" s="148"/>
      <c r="O39" s="149">
        <v>1</v>
      </c>
    </row>
    <row r="40" spans="1:104" ht="22.5">
      <c r="A40" s="150">
        <v>19</v>
      </c>
      <c r="B40" s="151" t="s">
        <v>122</v>
      </c>
      <c r="C40" s="152" t="s">
        <v>123</v>
      </c>
      <c r="D40" s="153" t="s">
        <v>90</v>
      </c>
      <c r="E40" s="154">
        <v>7</v>
      </c>
      <c r="F40" s="154">
        <v>5000</v>
      </c>
      <c r="G40" s="155">
        <f>E40*F40</f>
        <v>35000</v>
      </c>
      <c r="O40" s="149">
        <v>2</v>
      </c>
      <c r="AA40" s="122">
        <v>12</v>
      </c>
      <c r="AB40" s="122">
        <v>0</v>
      </c>
      <c r="AC40" s="122">
        <v>19</v>
      </c>
      <c r="AZ40" s="122">
        <v>1</v>
      </c>
      <c r="BA40" s="122">
        <f>IF(AZ40=1,G40,0)</f>
        <v>35000</v>
      </c>
      <c r="BB40" s="122">
        <f>IF(AZ40=2,G40,0)</f>
        <v>0</v>
      </c>
      <c r="BC40" s="122">
        <f>IF(AZ40=3,G40,0)</f>
        <v>0</v>
      </c>
      <c r="BD40" s="122">
        <f>IF(AZ40=4,G40,0)</f>
        <v>0</v>
      </c>
      <c r="BE40" s="122">
        <f>IF(AZ40=5,G40,0)</f>
        <v>0</v>
      </c>
      <c r="CZ40" s="122">
        <v>0</v>
      </c>
    </row>
    <row r="41" spans="1:104">
      <c r="A41" s="156"/>
      <c r="B41" s="157" t="s">
        <v>66</v>
      </c>
      <c r="C41" s="158" t="str">
        <f>CONCATENATE(B39," ",C39)</f>
        <v>83 Přípojka kanallizační</v>
      </c>
      <c r="D41" s="156"/>
      <c r="E41" s="159"/>
      <c r="F41" s="159"/>
      <c r="G41" s="160">
        <f>SUM(G39:G40)</f>
        <v>35000</v>
      </c>
      <c r="O41" s="149">
        <v>4</v>
      </c>
      <c r="BA41" s="161">
        <f>SUM(BA39:BA40)</f>
        <v>35000</v>
      </c>
      <c r="BB41" s="161">
        <f>SUM(BB39:BB40)</f>
        <v>0</v>
      </c>
      <c r="BC41" s="161">
        <f>SUM(BC39:BC40)</f>
        <v>0</v>
      </c>
      <c r="BD41" s="161">
        <f>SUM(BD39:BD40)</f>
        <v>0</v>
      </c>
      <c r="BE41" s="161">
        <f>SUM(BE39:BE40)</f>
        <v>0</v>
      </c>
    </row>
    <row r="42" spans="1:104">
      <c r="A42" s="142" t="s">
        <v>64</v>
      </c>
      <c r="B42" s="143" t="s">
        <v>124</v>
      </c>
      <c r="C42" s="144" t="s">
        <v>125</v>
      </c>
      <c r="D42" s="145"/>
      <c r="E42" s="146"/>
      <c r="F42" s="146"/>
      <c r="G42" s="147"/>
      <c r="H42" s="148"/>
      <c r="I42" s="148"/>
      <c r="O42" s="149">
        <v>1</v>
      </c>
    </row>
    <row r="43" spans="1:104" ht="22.5">
      <c r="A43" s="150">
        <v>20</v>
      </c>
      <c r="B43" s="151" t="s">
        <v>126</v>
      </c>
      <c r="C43" s="152" t="s">
        <v>127</v>
      </c>
      <c r="D43" s="153" t="s">
        <v>90</v>
      </c>
      <c r="E43" s="154">
        <v>10</v>
      </c>
      <c r="F43" s="154">
        <v>4000</v>
      </c>
      <c r="G43" s="155">
        <f>E43*F43</f>
        <v>40000</v>
      </c>
      <c r="O43" s="149">
        <v>2</v>
      </c>
      <c r="AA43" s="122">
        <v>12</v>
      </c>
      <c r="AB43" s="122">
        <v>0</v>
      </c>
      <c r="AC43" s="122">
        <v>20</v>
      </c>
      <c r="AZ43" s="122">
        <v>1</v>
      </c>
      <c r="BA43" s="122">
        <f>IF(AZ43=1,G43,0)</f>
        <v>40000</v>
      </c>
      <c r="BB43" s="122">
        <f>IF(AZ43=2,G43,0)</f>
        <v>0</v>
      </c>
      <c r="BC43" s="122">
        <f>IF(AZ43=3,G43,0)</f>
        <v>0</v>
      </c>
      <c r="BD43" s="122">
        <f>IF(AZ43=4,G43,0)</f>
        <v>0</v>
      </c>
      <c r="BE43" s="122">
        <f>IF(AZ43=5,G43,0)</f>
        <v>0</v>
      </c>
      <c r="CZ43" s="122">
        <v>0</v>
      </c>
    </row>
    <row r="44" spans="1:104">
      <c r="A44" s="156"/>
      <c r="B44" s="157" t="s">
        <v>66</v>
      </c>
      <c r="C44" s="158" t="str">
        <f>CONCATENATE(B42," ",C42)</f>
        <v>86 Přípojka plynovodní</v>
      </c>
      <c r="D44" s="156"/>
      <c r="E44" s="159"/>
      <c r="F44" s="159"/>
      <c r="G44" s="160">
        <f>SUM(G42:G43)</f>
        <v>40000</v>
      </c>
      <c r="O44" s="149">
        <v>4</v>
      </c>
      <c r="BA44" s="161">
        <f>SUM(BA42:BA43)</f>
        <v>40000</v>
      </c>
      <c r="BB44" s="161">
        <f>SUM(BB42:BB43)</f>
        <v>0</v>
      </c>
      <c r="BC44" s="161">
        <f>SUM(BC42:BC43)</f>
        <v>0</v>
      </c>
      <c r="BD44" s="161">
        <f>SUM(BD42:BD43)</f>
        <v>0</v>
      </c>
      <c r="BE44" s="161">
        <f>SUM(BE42:BE43)</f>
        <v>0</v>
      </c>
    </row>
    <row r="45" spans="1:104">
      <c r="A45" s="142" t="s">
        <v>64</v>
      </c>
      <c r="B45" s="143" t="s">
        <v>128</v>
      </c>
      <c r="C45" s="144" t="s">
        <v>129</v>
      </c>
      <c r="D45" s="145"/>
      <c r="E45" s="146"/>
      <c r="F45" s="146"/>
      <c r="G45" s="147"/>
      <c r="H45" s="148"/>
      <c r="I45" s="148"/>
      <c r="O45" s="149">
        <v>1</v>
      </c>
    </row>
    <row r="46" spans="1:104" ht="22.5">
      <c r="A46" s="150">
        <v>21</v>
      </c>
      <c r="B46" s="151" t="s">
        <v>130</v>
      </c>
      <c r="C46" s="152" t="s">
        <v>131</v>
      </c>
      <c r="D46" s="153" t="s">
        <v>90</v>
      </c>
      <c r="E46" s="154">
        <v>9</v>
      </c>
      <c r="F46" s="154">
        <v>2780</v>
      </c>
      <c r="G46" s="155">
        <f>E46*F46</f>
        <v>25020</v>
      </c>
      <c r="O46" s="149">
        <v>2</v>
      </c>
      <c r="AA46" s="122">
        <v>12</v>
      </c>
      <c r="AB46" s="122">
        <v>0</v>
      </c>
      <c r="AC46" s="122">
        <v>21</v>
      </c>
      <c r="AZ46" s="122">
        <v>1</v>
      </c>
      <c r="BA46" s="122">
        <f>IF(AZ46=1,G46,0)</f>
        <v>25020</v>
      </c>
      <c r="BB46" s="122">
        <f>IF(AZ46=2,G46,0)</f>
        <v>0</v>
      </c>
      <c r="BC46" s="122">
        <f>IF(AZ46=3,G46,0)</f>
        <v>0</v>
      </c>
      <c r="BD46" s="122">
        <f>IF(AZ46=4,G46,0)</f>
        <v>0</v>
      </c>
      <c r="BE46" s="122">
        <f>IF(AZ46=5,G46,0)</f>
        <v>0</v>
      </c>
      <c r="CZ46" s="122">
        <v>0</v>
      </c>
    </row>
    <row r="47" spans="1:104">
      <c r="A47" s="156"/>
      <c r="B47" s="157" t="s">
        <v>66</v>
      </c>
      <c r="C47" s="158" t="str">
        <f>CONCATENATE(B45," ",C45)</f>
        <v>87 Přípojka vodovodní</v>
      </c>
      <c r="D47" s="156"/>
      <c r="E47" s="159"/>
      <c r="F47" s="159"/>
      <c r="G47" s="160">
        <f>SUM(G45:G46)</f>
        <v>25020</v>
      </c>
      <c r="O47" s="149">
        <v>4</v>
      </c>
      <c r="BA47" s="161">
        <f>SUM(BA45:BA46)</f>
        <v>25020</v>
      </c>
      <c r="BB47" s="161">
        <f>SUM(BB45:BB46)</f>
        <v>0</v>
      </c>
      <c r="BC47" s="161">
        <f>SUM(BC45:BC46)</f>
        <v>0</v>
      </c>
      <c r="BD47" s="161">
        <f>SUM(BD45:BD46)</f>
        <v>0</v>
      </c>
      <c r="BE47" s="161">
        <f>SUM(BE45:BE46)</f>
        <v>0</v>
      </c>
    </row>
    <row r="48" spans="1:104">
      <c r="A48" s="142" t="s">
        <v>64</v>
      </c>
      <c r="B48" s="143" t="s">
        <v>132</v>
      </c>
      <c r="C48" s="144" t="s">
        <v>133</v>
      </c>
      <c r="D48" s="145"/>
      <c r="E48" s="146"/>
      <c r="F48" s="146"/>
      <c r="G48" s="147"/>
      <c r="H48" s="148"/>
      <c r="I48" s="148"/>
      <c r="O48" s="149">
        <v>1</v>
      </c>
    </row>
    <row r="49" spans="1:104">
      <c r="A49" s="150">
        <v>22</v>
      </c>
      <c r="B49" s="151" t="s">
        <v>134</v>
      </c>
      <c r="C49" s="152" t="s">
        <v>135</v>
      </c>
      <c r="D49" s="153" t="s">
        <v>136</v>
      </c>
      <c r="E49" s="154">
        <v>1</v>
      </c>
      <c r="F49" s="154">
        <v>500000</v>
      </c>
      <c r="G49" s="155">
        <f>E49*F49</f>
        <v>500000</v>
      </c>
      <c r="O49" s="149">
        <v>2</v>
      </c>
      <c r="AA49" s="122">
        <v>12</v>
      </c>
      <c r="AB49" s="122">
        <v>0</v>
      </c>
      <c r="AC49" s="122">
        <v>22</v>
      </c>
      <c r="AZ49" s="122">
        <v>1</v>
      </c>
      <c r="BA49" s="122">
        <f>IF(AZ49=1,G49,0)</f>
        <v>500000</v>
      </c>
      <c r="BB49" s="122">
        <f>IF(AZ49=2,G49,0)</f>
        <v>0</v>
      </c>
      <c r="BC49" s="122">
        <f>IF(AZ49=3,G49,0)</f>
        <v>0</v>
      </c>
      <c r="BD49" s="122">
        <f>IF(AZ49=4,G49,0)</f>
        <v>0</v>
      </c>
      <c r="BE49" s="122">
        <f>IF(AZ49=5,G49,0)</f>
        <v>0</v>
      </c>
      <c r="CZ49" s="122">
        <v>0</v>
      </c>
    </row>
    <row r="50" spans="1:104">
      <c r="A50" s="156"/>
      <c r="B50" s="157" t="s">
        <v>66</v>
      </c>
      <c r="C50" s="158" t="str">
        <f>CONCATENATE(B48," ",C48)</f>
        <v>90 Ostatní</v>
      </c>
      <c r="D50" s="156"/>
      <c r="E50" s="159"/>
      <c r="F50" s="159"/>
      <c r="G50" s="160">
        <f>SUM(G48:G49)</f>
        <v>500000</v>
      </c>
      <c r="O50" s="149">
        <v>4</v>
      </c>
      <c r="BA50" s="161">
        <f>SUM(BA48:BA49)</f>
        <v>500000</v>
      </c>
      <c r="BB50" s="161">
        <f>SUM(BB48:BB49)</f>
        <v>0</v>
      </c>
      <c r="BC50" s="161">
        <f>SUM(BC48:BC49)</f>
        <v>0</v>
      </c>
      <c r="BD50" s="161">
        <f>SUM(BD48:BD49)</f>
        <v>0</v>
      </c>
      <c r="BE50" s="161">
        <f>SUM(BE48:BE49)</f>
        <v>0</v>
      </c>
    </row>
    <row r="51" spans="1:104">
      <c r="A51" s="142" t="s">
        <v>64</v>
      </c>
      <c r="B51" s="143" t="s">
        <v>137</v>
      </c>
      <c r="C51" s="144" t="s">
        <v>138</v>
      </c>
      <c r="D51" s="145"/>
      <c r="E51" s="146"/>
      <c r="F51" s="146"/>
      <c r="G51" s="147"/>
      <c r="H51" s="148"/>
      <c r="I51" s="148"/>
      <c r="O51" s="149">
        <v>1</v>
      </c>
    </row>
    <row r="52" spans="1:104">
      <c r="A52" s="150">
        <v>23</v>
      </c>
      <c r="B52" s="151" t="s">
        <v>139</v>
      </c>
      <c r="C52" s="152" t="s">
        <v>140</v>
      </c>
      <c r="D52" s="153" t="s">
        <v>76</v>
      </c>
      <c r="E52" s="154">
        <v>515.16</v>
      </c>
      <c r="F52" s="154">
        <v>41.7</v>
      </c>
      <c r="G52" s="155">
        <f>E52*F52</f>
        <v>21482.171999999999</v>
      </c>
      <c r="O52" s="149">
        <v>2</v>
      </c>
      <c r="AA52" s="122">
        <v>12</v>
      </c>
      <c r="AB52" s="122">
        <v>0</v>
      </c>
      <c r="AC52" s="122">
        <v>23</v>
      </c>
      <c r="AZ52" s="122">
        <v>1</v>
      </c>
      <c r="BA52" s="122">
        <f>IF(AZ52=1,G52,0)</f>
        <v>21482.171999999999</v>
      </c>
      <c r="BB52" s="122">
        <f>IF(AZ52=2,G52,0)</f>
        <v>0</v>
      </c>
      <c r="BC52" s="122">
        <f>IF(AZ52=3,G52,0)</f>
        <v>0</v>
      </c>
      <c r="BD52" s="122">
        <f>IF(AZ52=4,G52,0)</f>
        <v>0</v>
      </c>
      <c r="BE52" s="122">
        <f>IF(AZ52=5,G52,0)</f>
        <v>0</v>
      </c>
      <c r="CZ52" s="122">
        <v>1.8380000000000001E-2</v>
      </c>
    </row>
    <row r="53" spans="1:104">
      <c r="A53" s="150">
        <v>24</v>
      </c>
      <c r="B53" s="151" t="s">
        <v>141</v>
      </c>
      <c r="C53" s="152" t="s">
        <v>142</v>
      </c>
      <c r="D53" s="153" t="s">
        <v>76</v>
      </c>
      <c r="E53" s="154">
        <v>1030.32</v>
      </c>
      <c r="F53" s="154">
        <v>31.3</v>
      </c>
      <c r="G53" s="155">
        <f>E53*F53</f>
        <v>32249.016</v>
      </c>
      <c r="O53" s="149">
        <v>2</v>
      </c>
      <c r="AA53" s="122">
        <v>12</v>
      </c>
      <c r="AB53" s="122">
        <v>0</v>
      </c>
      <c r="AC53" s="122">
        <v>24</v>
      </c>
      <c r="AZ53" s="122">
        <v>1</v>
      </c>
      <c r="BA53" s="122">
        <f>IF(AZ53=1,G53,0)</f>
        <v>32249.016</v>
      </c>
      <c r="BB53" s="122">
        <f>IF(AZ53=2,G53,0)</f>
        <v>0</v>
      </c>
      <c r="BC53" s="122">
        <f>IF(AZ53=3,G53,0)</f>
        <v>0</v>
      </c>
      <c r="BD53" s="122">
        <f>IF(AZ53=4,G53,0)</f>
        <v>0</v>
      </c>
      <c r="BE53" s="122">
        <f>IF(AZ53=5,G53,0)</f>
        <v>0</v>
      </c>
      <c r="CZ53" s="122">
        <v>8.4999999999999995E-4</v>
      </c>
    </row>
    <row r="54" spans="1:104">
      <c r="A54" s="150">
        <v>25</v>
      </c>
      <c r="B54" s="151" t="s">
        <v>143</v>
      </c>
      <c r="C54" s="152" t="s">
        <v>144</v>
      </c>
      <c r="D54" s="153" t="s">
        <v>76</v>
      </c>
      <c r="E54" s="154">
        <v>515.16</v>
      </c>
      <c r="F54" s="154">
        <v>28.7</v>
      </c>
      <c r="G54" s="155">
        <f>E54*F54</f>
        <v>14785.091999999999</v>
      </c>
      <c r="O54" s="149">
        <v>2</v>
      </c>
      <c r="AA54" s="122">
        <v>12</v>
      </c>
      <c r="AB54" s="122">
        <v>0</v>
      </c>
      <c r="AC54" s="122">
        <v>25</v>
      </c>
      <c r="AZ54" s="122">
        <v>1</v>
      </c>
      <c r="BA54" s="122">
        <f>IF(AZ54=1,G54,0)</f>
        <v>14785.091999999999</v>
      </c>
      <c r="BB54" s="122">
        <f>IF(AZ54=2,G54,0)</f>
        <v>0</v>
      </c>
      <c r="BC54" s="122">
        <f>IF(AZ54=3,G54,0)</f>
        <v>0</v>
      </c>
      <c r="BD54" s="122">
        <f>IF(AZ54=4,G54,0)</f>
        <v>0</v>
      </c>
      <c r="BE54" s="122">
        <f>IF(AZ54=5,G54,0)</f>
        <v>0</v>
      </c>
      <c r="CZ54" s="122">
        <v>0</v>
      </c>
    </row>
    <row r="55" spans="1:104">
      <c r="A55" s="150">
        <v>26</v>
      </c>
      <c r="B55" s="151" t="s">
        <v>145</v>
      </c>
      <c r="C55" s="152" t="s">
        <v>146</v>
      </c>
      <c r="D55" s="153" t="s">
        <v>76</v>
      </c>
      <c r="E55" s="154">
        <v>301.32</v>
      </c>
      <c r="F55" s="154">
        <v>78.5</v>
      </c>
      <c r="G55" s="155">
        <f>E55*F55</f>
        <v>23653.62</v>
      </c>
      <c r="O55" s="149">
        <v>2</v>
      </c>
      <c r="AA55" s="122">
        <v>12</v>
      </c>
      <c r="AB55" s="122">
        <v>0</v>
      </c>
      <c r="AC55" s="122">
        <v>26</v>
      </c>
      <c r="AZ55" s="122">
        <v>1</v>
      </c>
      <c r="BA55" s="122">
        <f>IF(AZ55=1,G55,0)</f>
        <v>23653.62</v>
      </c>
      <c r="BB55" s="122">
        <f>IF(AZ55=2,G55,0)</f>
        <v>0</v>
      </c>
      <c r="BC55" s="122">
        <f>IF(AZ55=3,G55,0)</f>
        <v>0</v>
      </c>
      <c r="BD55" s="122">
        <f>IF(AZ55=4,G55,0)</f>
        <v>0</v>
      </c>
      <c r="BE55" s="122">
        <f>IF(AZ55=5,G55,0)</f>
        <v>0</v>
      </c>
      <c r="CZ55" s="122">
        <v>1.2099999999999999E-3</v>
      </c>
    </row>
    <row r="56" spans="1:104">
      <c r="A56" s="150">
        <v>27</v>
      </c>
      <c r="B56" s="151" t="s">
        <v>147</v>
      </c>
      <c r="C56" s="152" t="s">
        <v>148</v>
      </c>
      <c r="D56" s="153" t="s">
        <v>76</v>
      </c>
      <c r="E56" s="154">
        <v>410.85</v>
      </c>
      <c r="F56" s="154">
        <v>101.5</v>
      </c>
      <c r="G56" s="155">
        <f>E56*F56</f>
        <v>41701.275000000001</v>
      </c>
      <c r="O56" s="149">
        <v>2</v>
      </c>
      <c r="AA56" s="122">
        <v>12</v>
      </c>
      <c r="AB56" s="122">
        <v>0</v>
      </c>
      <c r="AC56" s="122">
        <v>27</v>
      </c>
      <c r="AZ56" s="122">
        <v>1</v>
      </c>
      <c r="BA56" s="122">
        <f>IF(AZ56=1,G56,0)</f>
        <v>41701.275000000001</v>
      </c>
      <c r="BB56" s="122">
        <f>IF(AZ56=2,G56,0)</f>
        <v>0</v>
      </c>
      <c r="BC56" s="122">
        <f>IF(AZ56=3,G56,0)</f>
        <v>0</v>
      </c>
      <c r="BD56" s="122">
        <f>IF(AZ56=4,G56,0)</f>
        <v>0</v>
      </c>
      <c r="BE56" s="122">
        <f>IF(AZ56=5,G56,0)</f>
        <v>0</v>
      </c>
      <c r="CZ56" s="122">
        <v>1.58E-3</v>
      </c>
    </row>
    <row r="57" spans="1:104">
      <c r="A57" s="156"/>
      <c r="B57" s="157" t="s">
        <v>66</v>
      </c>
      <c r="C57" s="158" t="str">
        <f>CONCATENATE(B51," ",C51)</f>
        <v>94 Lešení a stavební výtahy</v>
      </c>
      <c r="D57" s="156"/>
      <c r="E57" s="159"/>
      <c r="F57" s="159"/>
      <c r="G57" s="160">
        <f>SUM(G51:G56)</f>
        <v>133871.17499999999</v>
      </c>
      <c r="O57" s="149">
        <v>4</v>
      </c>
      <c r="BA57" s="161">
        <f>SUM(BA51:BA56)</f>
        <v>133871.17499999999</v>
      </c>
      <c r="BB57" s="161">
        <f>SUM(BB51:BB56)</f>
        <v>0</v>
      </c>
      <c r="BC57" s="161">
        <f>SUM(BC51:BC56)</f>
        <v>0</v>
      </c>
      <c r="BD57" s="161">
        <f>SUM(BD51:BD56)</f>
        <v>0</v>
      </c>
      <c r="BE57" s="161">
        <f>SUM(BE51:BE56)</f>
        <v>0</v>
      </c>
    </row>
    <row r="58" spans="1:104">
      <c r="A58" s="142" t="s">
        <v>64</v>
      </c>
      <c r="B58" s="143" t="s">
        <v>149</v>
      </c>
      <c r="C58" s="144" t="s">
        <v>150</v>
      </c>
      <c r="D58" s="145"/>
      <c r="E58" s="146"/>
      <c r="F58" s="146"/>
      <c r="G58" s="147"/>
      <c r="H58" s="148"/>
      <c r="I58" s="148"/>
      <c r="O58" s="149">
        <v>1</v>
      </c>
    </row>
    <row r="59" spans="1:104">
      <c r="A59" s="150">
        <v>28</v>
      </c>
      <c r="B59" s="151" t="s">
        <v>151</v>
      </c>
      <c r="C59" s="152" t="s">
        <v>152</v>
      </c>
      <c r="D59" s="153" t="s">
        <v>76</v>
      </c>
      <c r="E59" s="154">
        <v>734.49</v>
      </c>
      <c r="F59" s="154">
        <v>73.5</v>
      </c>
      <c r="G59" s="155">
        <f>E59*F59</f>
        <v>53985.014999999999</v>
      </c>
      <c r="O59" s="149">
        <v>2</v>
      </c>
      <c r="AA59" s="122">
        <v>12</v>
      </c>
      <c r="AB59" s="122">
        <v>0</v>
      </c>
      <c r="AC59" s="122">
        <v>28</v>
      </c>
      <c r="AZ59" s="122">
        <v>1</v>
      </c>
      <c r="BA59" s="122">
        <f>IF(AZ59=1,G59,0)</f>
        <v>53985.014999999999</v>
      </c>
      <c r="BB59" s="122">
        <f>IF(AZ59=2,G59,0)</f>
        <v>0</v>
      </c>
      <c r="BC59" s="122">
        <f>IF(AZ59=3,G59,0)</f>
        <v>0</v>
      </c>
      <c r="BD59" s="122">
        <f>IF(AZ59=4,G59,0)</f>
        <v>0</v>
      </c>
      <c r="BE59" s="122">
        <f>IF(AZ59=5,G59,0)</f>
        <v>0</v>
      </c>
      <c r="CZ59" s="122">
        <v>4.0000000000000003E-5</v>
      </c>
    </row>
    <row r="60" spans="1:104">
      <c r="A60" s="156"/>
      <c r="B60" s="157" t="s">
        <v>66</v>
      </c>
      <c r="C60" s="158" t="str">
        <f>CONCATENATE(B58," ",C58)</f>
        <v>95 Dokončovací kce na pozem.stav.</v>
      </c>
      <c r="D60" s="156"/>
      <c r="E60" s="159"/>
      <c r="F60" s="159"/>
      <c r="G60" s="160">
        <f>SUM(G58:G59)</f>
        <v>53985.014999999999</v>
      </c>
      <c r="O60" s="149">
        <v>4</v>
      </c>
      <c r="BA60" s="161">
        <f>SUM(BA58:BA59)</f>
        <v>53985.014999999999</v>
      </c>
      <c r="BB60" s="161">
        <f>SUM(BB58:BB59)</f>
        <v>0</v>
      </c>
      <c r="BC60" s="161">
        <f>SUM(BC58:BC59)</f>
        <v>0</v>
      </c>
      <c r="BD60" s="161">
        <f>SUM(BD58:BD59)</f>
        <v>0</v>
      </c>
      <c r="BE60" s="161">
        <f>SUM(BE58:BE59)</f>
        <v>0</v>
      </c>
    </row>
    <row r="61" spans="1:104">
      <c r="A61" s="142" t="s">
        <v>64</v>
      </c>
      <c r="B61" s="143" t="s">
        <v>153</v>
      </c>
      <c r="C61" s="144" t="s">
        <v>154</v>
      </c>
      <c r="D61" s="145"/>
      <c r="E61" s="146"/>
      <c r="F61" s="146"/>
      <c r="G61" s="147"/>
      <c r="H61" s="148"/>
      <c r="I61" s="148"/>
      <c r="O61" s="149">
        <v>1</v>
      </c>
    </row>
    <row r="62" spans="1:104">
      <c r="A62" s="150">
        <v>29</v>
      </c>
      <c r="B62" s="151" t="s">
        <v>155</v>
      </c>
      <c r="C62" s="152" t="s">
        <v>156</v>
      </c>
      <c r="D62" s="153" t="s">
        <v>71</v>
      </c>
      <c r="E62" s="154">
        <v>1.2</v>
      </c>
      <c r="F62" s="154">
        <v>4980</v>
      </c>
      <c r="G62" s="155">
        <f t="shared" ref="G62:G76" si="6">E62*F62</f>
        <v>5976</v>
      </c>
      <c r="O62" s="149">
        <v>2</v>
      </c>
      <c r="AA62" s="122">
        <v>12</v>
      </c>
      <c r="AB62" s="122">
        <v>0</v>
      </c>
      <c r="AC62" s="122">
        <v>29</v>
      </c>
      <c r="AZ62" s="122">
        <v>1</v>
      </c>
      <c r="BA62" s="122">
        <f t="shared" ref="BA62:BA76" si="7">IF(AZ62=1,G62,0)</f>
        <v>5976</v>
      </c>
      <c r="BB62" s="122">
        <f t="shared" ref="BB62:BB76" si="8">IF(AZ62=2,G62,0)</f>
        <v>0</v>
      </c>
      <c r="BC62" s="122">
        <f t="shared" ref="BC62:BC76" si="9">IF(AZ62=3,G62,0)</f>
        <v>0</v>
      </c>
      <c r="BD62" s="122">
        <f t="shared" ref="BD62:BD76" si="10">IF(AZ62=4,G62,0)</f>
        <v>0</v>
      </c>
      <c r="BE62" s="122">
        <f t="shared" ref="BE62:BE76" si="11">IF(AZ62=5,G62,0)</f>
        <v>0</v>
      </c>
      <c r="CZ62" s="122">
        <v>0</v>
      </c>
    </row>
    <row r="63" spans="1:104">
      <c r="A63" s="150">
        <v>30</v>
      </c>
      <c r="B63" s="151" t="s">
        <v>157</v>
      </c>
      <c r="C63" s="152" t="s">
        <v>158</v>
      </c>
      <c r="D63" s="153" t="s">
        <v>159</v>
      </c>
      <c r="E63" s="154">
        <v>36</v>
      </c>
      <c r="F63" s="154">
        <v>13</v>
      </c>
      <c r="G63" s="155">
        <f t="shared" si="6"/>
        <v>468</v>
      </c>
      <c r="O63" s="149">
        <v>2</v>
      </c>
      <c r="AA63" s="122">
        <v>12</v>
      </c>
      <c r="AB63" s="122">
        <v>0</v>
      </c>
      <c r="AC63" s="122">
        <v>30</v>
      </c>
      <c r="AZ63" s="122">
        <v>1</v>
      </c>
      <c r="BA63" s="122">
        <f t="shared" si="7"/>
        <v>468</v>
      </c>
      <c r="BB63" s="122">
        <f t="shared" si="8"/>
        <v>0</v>
      </c>
      <c r="BC63" s="122">
        <f t="shared" si="9"/>
        <v>0</v>
      </c>
      <c r="BD63" s="122">
        <f t="shared" si="10"/>
        <v>0</v>
      </c>
      <c r="BE63" s="122">
        <f t="shared" si="11"/>
        <v>0</v>
      </c>
      <c r="CZ63" s="122">
        <v>0</v>
      </c>
    </row>
    <row r="64" spans="1:104">
      <c r="A64" s="150">
        <v>31</v>
      </c>
      <c r="B64" s="151" t="s">
        <v>160</v>
      </c>
      <c r="C64" s="152" t="s">
        <v>161</v>
      </c>
      <c r="D64" s="153" t="s">
        <v>76</v>
      </c>
      <c r="E64" s="154">
        <v>68.715000000000003</v>
      </c>
      <c r="F64" s="154">
        <v>169</v>
      </c>
      <c r="G64" s="155">
        <f t="shared" si="6"/>
        <v>11612.835000000001</v>
      </c>
      <c r="O64" s="149">
        <v>2</v>
      </c>
      <c r="AA64" s="122">
        <v>12</v>
      </c>
      <c r="AB64" s="122">
        <v>0</v>
      </c>
      <c r="AC64" s="122">
        <v>31</v>
      </c>
      <c r="AZ64" s="122">
        <v>1</v>
      </c>
      <c r="BA64" s="122">
        <f t="shared" si="7"/>
        <v>11612.835000000001</v>
      </c>
      <c r="BB64" s="122">
        <f t="shared" si="8"/>
        <v>0</v>
      </c>
      <c r="BC64" s="122">
        <f t="shared" si="9"/>
        <v>0</v>
      </c>
      <c r="BD64" s="122">
        <f t="shared" si="10"/>
        <v>0</v>
      </c>
      <c r="BE64" s="122">
        <f t="shared" si="11"/>
        <v>0</v>
      </c>
      <c r="CZ64" s="122">
        <v>1E-3</v>
      </c>
    </row>
    <row r="65" spans="1:104">
      <c r="A65" s="150">
        <v>32</v>
      </c>
      <c r="B65" s="151" t="s">
        <v>162</v>
      </c>
      <c r="C65" s="152" t="s">
        <v>163</v>
      </c>
      <c r="D65" s="153" t="s">
        <v>159</v>
      </c>
      <c r="E65" s="154">
        <v>7</v>
      </c>
      <c r="F65" s="154">
        <v>19.399999999999999</v>
      </c>
      <c r="G65" s="155">
        <f t="shared" si="6"/>
        <v>135.79999999999998</v>
      </c>
      <c r="O65" s="149">
        <v>2</v>
      </c>
      <c r="AA65" s="122">
        <v>12</v>
      </c>
      <c r="AB65" s="122">
        <v>0</v>
      </c>
      <c r="AC65" s="122">
        <v>32</v>
      </c>
      <c r="AZ65" s="122">
        <v>1</v>
      </c>
      <c r="BA65" s="122">
        <f t="shared" si="7"/>
        <v>135.79999999999998</v>
      </c>
      <c r="BB65" s="122">
        <f t="shared" si="8"/>
        <v>0</v>
      </c>
      <c r="BC65" s="122">
        <f t="shared" si="9"/>
        <v>0</v>
      </c>
      <c r="BD65" s="122">
        <f t="shared" si="10"/>
        <v>0</v>
      </c>
      <c r="BE65" s="122">
        <f t="shared" si="11"/>
        <v>0</v>
      </c>
      <c r="CZ65" s="122">
        <v>0</v>
      </c>
    </row>
    <row r="66" spans="1:104">
      <c r="A66" s="150">
        <v>33</v>
      </c>
      <c r="B66" s="151" t="s">
        <v>164</v>
      </c>
      <c r="C66" s="152" t="s">
        <v>165</v>
      </c>
      <c r="D66" s="153" t="s">
        <v>76</v>
      </c>
      <c r="E66" s="154">
        <v>8.8000000000000007</v>
      </c>
      <c r="F66" s="154">
        <v>150.5</v>
      </c>
      <c r="G66" s="155">
        <f t="shared" si="6"/>
        <v>1324.4</v>
      </c>
      <c r="O66" s="149">
        <v>2</v>
      </c>
      <c r="AA66" s="122">
        <v>12</v>
      </c>
      <c r="AB66" s="122">
        <v>0</v>
      </c>
      <c r="AC66" s="122">
        <v>33</v>
      </c>
      <c r="AZ66" s="122">
        <v>1</v>
      </c>
      <c r="BA66" s="122">
        <f t="shared" si="7"/>
        <v>1324.4</v>
      </c>
      <c r="BB66" s="122">
        <f t="shared" si="8"/>
        <v>0</v>
      </c>
      <c r="BC66" s="122">
        <f t="shared" si="9"/>
        <v>0</v>
      </c>
      <c r="BD66" s="122">
        <f t="shared" si="10"/>
        <v>0</v>
      </c>
      <c r="BE66" s="122">
        <f t="shared" si="11"/>
        <v>0</v>
      </c>
      <c r="CZ66" s="122">
        <v>1E-3</v>
      </c>
    </row>
    <row r="67" spans="1:104" ht="22.5">
      <c r="A67" s="150">
        <v>34</v>
      </c>
      <c r="B67" s="151" t="s">
        <v>166</v>
      </c>
      <c r="C67" s="152" t="s">
        <v>167</v>
      </c>
      <c r="D67" s="153" t="s">
        <v>90</v>
      </c>
      <c r="E67" s="154">
        <v>111.5</v>
      </c>
      <c r="F67" s="154">
        <v>332</v>
      </c>
      <c r="G67" s="155">
        <f t="shared" si="6"/>
        <v>37018</v>
      </c>
      <c r="O67" s="149">
        <v>2</v>
      </c>
      <c r="AA67" s="122">
        <v>12</v>
      </c>
      <c r="AB67" s="122">
        <v>0</v>
      </c>
      <c r="AC67" s="122">
        <v>34</v>
      </c>
      <c r="AZ67" s="122">
        <v>1</v>
      </c>
      <c r="BA67" s="122">
        <f t="shared" si="7"/>
        <v>37018</v>
      </c>
      <c r="BB67" s="122">
        <f t="shared" si="8"/>
        <v>0</v>
      </c>
      <c r="BC67" s="122">
        <f t="shared" si="9"/>
        <v>0</v>
      </c>
      <c r="BD67" s="122">
        <f t="shared" si="10"/>
        <v>0</v>
      </c>
      <c r="BE67" s="122">
        <f t="shared" si="11"/>
        <v>0</v>
      </c>
      <c r="CZ67" s="122">
        <v>0</v>
      </c>
    </row>
    <row r="68" spans="1:104">
      <c r="A68" s="150">
        <v>35</v>
      </c>
      <c r="B68" s="151" t="s">
        <v>168</v>
      </c>
      <c r="C68" s="152" t="s">
        <v>169</v>
      </c>
      <c r="D68" s="153" t="s">
        <v>90</v>
      </c>
      <c r="E68" s="154">
        <v>115.2</v>
      </c>
      <c r="F68" s="154">
        <v>132</v>
      </c>
      <c r="G68" s="155">
        <f t="shared" si="6"/>
        <v>15206.4</v>
      </c>
      <c r="O68" s="149">
        <v>2</v>
      </c>
      <c r="AA68" s="122">
        <v>12</v>
      </c>
      <c r="AB68" s="122">
        <v>0</v>
      </c>
      <c r="AC68" s="122">
        <v>35</v>
      </c>
      <c r="AZ68" s="122">
        <v>1</v>
      </c>
      <c r="BA68" s="122">
        <f t="shared" si="7"/>
        <v>15206.4</v>
      </c>
      <c r="BB68" s="122">
        <f t="shared" si="8"/>
        <v>0</v>
      </c>
      <c r="BC68" s="122">
        <f t="shared" si="9"/>
        <v>0</v>
      </c>
      <c r="BD68" s="122">
        <f t="shared" si="10"/>
        <v>0</v>
      </c>
      <c r="BE68" s="122">
        <f t="shared" si="11"/>
        <v>0</v>
      </c>
      <c r="CZ68" s="122">
        <v>0</v>
      </c>
    </row>
    <row r="69" spans="1:104" ht="22.5">
      <c r="A69" s="150">
        <v>36</v>
      </c>
      <c r="B69" s="151" t="s">
        <v>170</v>
      </c>
      <c r="C69" s="152" t="s">
        <v>171</v>
      </c>
      <c r="D69" s="153" t="s">
        <v>76</v>
      </c>
      <c r="E69" s="154">
        <v>572.66999999999996</v>
      </c>
      <c r="F69" s="154">
        <v>15.9</v>
      </c>
      <c r="G69" s="155">
        <f t="shared" si="6"/>
        <v>9105.4529999999995</v>
      </c>
      <c r="O69" s="149">
        <v>2</v>
      </c>
      <c r="AA69" s="122">
        <v>12</v>
      </c>
      <c r="AB69" s="122">
        <v>0</v>
      </c>
      <c r="AC69" s="122">
        <v>36</v>
      </c>
      <c r="AZ69" s="122">
        <v>1</v>
      </c>
      <c r="BA69" s="122">
        <f t="shared" si="7"/>
        <v>9105.4529999999995</v>
      </c>
      <c r="BB69" s="122">
        <f t="shared" si="8"/>
        <v>0</v>
      </c>
      <c r="BC69" s="122">
        <f t="shared" si="9"/>
        <v>0</v>
      </c>
      <c r="BD69" s="122">
        <f t="shared" si="10"/>
        <v>0</v>
      </c>
      <c r="BE69" s="122">
        <f t="shared" si="11"/>
        <v>0</v>
      </c>
      <c r="CZ69" s="122">
        <v>0</v>
      </c>
    </row>
    <row r="70" spans="1:104">
      <c r="A70" s="150">
        <v>37</v>
      </c>
      <c r="B70" s="151" t="s">
        <v>172</v>
      </c>
      <c r="C70" s="152" t="s">
        <v>173</v>
      </c>
      <c r="D70" s="153" t="s">
        <v>76</v>
      </c>
      <c r="E70" s="154">
        <v>150</v>
      </c>
      <c r="F70" s="154">
        <v>12.2</v>
      </c>
      <c r="G70" s="155">
        <f t="shared" si="6"/>
        <v>1830</v>
      </c>
      <c r="O70" s="149">
        <v>2</v>
      </c>
      <c r="AA70" s="122">
        <v>12</v>
      </c>
      <c r="AB70" s="122">
        <v>0</v>
      </c>
      <c r="AC70" s="122">
        <v>37</v>
      </c>
      <c r="AZ70" s="122">
        <v>1</v>
      </c>
      <c r="BA70" s="122">
        <f t="shared" si="7"/>
        <v>1830</v>
      </c>
      <c r="BB70" s="122">
        <f t="shared" si="8"/>
        <v>0</v>
      </c>
      <c r="BC70" s="122">
        <f t="shared" si="9"/>
        <v>0</v>
      </c>
      <c r="BD70" s="122">
        <f t="shared" si="10"/>
        <v>0</v>
      </c>
      <c r="BE70" s="122">
        <f t="shared" si="11"/>
        <v>0</v>
      </c>
      <c r="CZ70" s="122">
        <v>0</v>
      </c>
    </row>
    <row r="71" spans="1:104">
      <c r="A71" s="150">
        <v>38</v>
      </c>
      <c r="B71" s="151" t="s">
        <v>174</v>
      </c>
      <c r="C71" s="152" t="s">
        <v>175</v>
      </c>
      <c r="D71" s="153" t="s">
        <v>136</v>
      </c>
      <c r="E71" s="154">
        <v>1</v>
      </c>
      <c r="F71" s="154">
        <v>50000</v>
      </c>
      <c r="G71" s="155">
        <f t="shared" si="6"/>
        <v>50000</v>
      </c>
      <c r="O71" s="149">
        <v>2</v>
      </c>
      <c r="AA71" s="122">
        <v>12</v>
      </c>
      <c r="AB71" s="122">
        <v>0</v>
      </c>
      <c r="AC71" s="122">
        <v>38</v>
      </c>
      <c r="AZ71" s="122">
        <v>1</v>
      </c>
      <c r="BA71" s="122">
        <f t="shared" si="7"/>
        <v>50000</v>
      </c>
      <c r="BB71" s="122">
        <f t="shared" si="8"/>
        <v>0</v>
      </c>
      <c r="BC71" s="122">
        <f t="shared" si="9"/>
        <v>0</v>
      </c>
      <c r="BD71" s="122">
        <f t="shared" si="10"/>
        <v>0</v>
      </c>
      <c r="BE71" s="122">
        <f t="shared" si="11"/>
        <v>0</v>
      </c>
      <c r="CZ71" s="122">
        <v>0</v>
      </c>
    </row>
    <row r="72" spans="1:104">
      <c r="A72" s="150">
        <v>39</v>
      </c>
      <c r="B72" s="151" t="s">
        <v>176</v>
      </c>
      <c r="C72" s="152" t="s">
        <v>177</v>
      </c>
      <c r="D72" s="153" t="s">
        <v>178</v>
      </c>
      <c r="E72" s="154">
        <v>32.28</v>
      </c>
      <c r="F72" s="154">
        <v>500</v>
      </c>
      <c r="G72" s="155">
        <f t="shared" si="6"/>
        <v>16140</v>
      </c>
      <c r="O72" s="149">
        <v>2</v>
      </c>
      <c r="AA72" s="122">
        <v>12</v>
      </c>
      <c r="AB72" s="122">
        <v>0</v>
      </c>
      <c r="AC72" s="122">
        <v>39</v>
      </c>
      <c r="AZ72" s="122">
        <v>1</v>
      </c>
      <c r="BA72" s="122">
        <f t="shared" si="7"/>
        <v>16140</v>
      </c>
      <c r="BB72" s="122">
        <f t="shared" si="8"/>
        <v>0</v>
      </c>
      <c r="BC72" s="122">
        <f t="shared" si="9"/>
        <v>0</v>
      </c>
      <c r="BD72" s="122">
        <f t="shared" si="10"/>
        <v>0</v>
      </c>
      <c r="BE72" s="122">
        <f t="shared" si="11"/>
        <v>0</v>
      </c>
      <c r="CZ72" s="122">
        <v>0</v>
      </c>
    </row>
    <row r="73" spans="1:104">
      <c r="A73" s="150">
        <v>40</v>
      </c>
      <c r="B73" s="151" t="s">
        <v>179</v>
      </c>
      <c r="C73" s="152" t="s">
        <v>180</v>
      </c>
      <c r="D73" s="153" t="s">
        <v>178</v>
      </c>
      <c r="E73" s="154">
        <v>32.28</v>
      </c>
      <c r="F73" s="154">
        <v>252</v>
      </c>
      <c r="G73" s="155">
        <f t="shared" si="6"/>
        <v>8134.56</v>
      </c>
      <c r="O73" s="149">
        <v>2</v>
      </c>
      <c r="AA73" s="122">
        <v>12</v>
      </c>
      <c r="AB73" s="122">
        <v>0</v>
      </c>
      <c r="AC73" s="122">
        <v>40</v>
      </c>
      <c r="AZ73" s="122">
        <v>1</v>
      </c>
      <c r="BA73" s="122">
        <f t="shared" si="7"/>
        <v>8134.56</v>
      </c>
      <c r="BB73" s="122">
        <f t="shared" si="8"/>
        <v>0</v>
      </c>
      <c r="BC73" s="122">
        <f t="shared" si="9"/>
        <v>0</v>
      </c>
      <c r="BD73" s="122">
        <f t="shared" si="10"/>
        <v>0</v>
      </c>
      <c r="BE73" s="122">
        <f t="shared" si="11"/>
        <v>0</v>
      </c>
      <c r="CZ73" s="122">
        <v>0</v>
      </c>
    </row>
    <row r="74" spans="1:104">
      <c r="A74" s="150">
        <v>41</v>
      </c>
      <c r="B74" s="151" t="s">
        <v>181</v>
      </c>
      <c r="C74" s="152" t="s">
        <v>182</v>
      </c>
      <c r="D74" s="153" t="s">
        <v>178</v>
      </c>
      <c r="E74" s="154">
        <v>613.32000000000005</v>
      </c>
      <c r="F74" s="154">
        <v>14.6</v>
      </c>
      <c r="G74" s="155">
        <f t="shared" si="6"/>
        <v>8954.4719999999998</v>
      </c>
      <c r="O74" s="149">
        <v>2</v>
      </c>
      <c r="AA74" s="122">
        <v>12</v>
      </c>
      <c r="AB74" s="122">
        <v>0</v>
      </c>
      <c r="AC74" s="122">
        <v>41</v>
      </c>
      <c r="AZ74" s="122">
        <v>1</v>
      </c>
      <c r="BA74" s="122">
        <f t="shared" si="7"/>
        <v>8954.4719999999998</v>
      </c>
      <c r="BB74" s="122">
        <f t="shared" si="8"/>
        <v>0</v>
      </c>
      <c r="BC74" s="122">
        <f t="shared" si="9"/>
        <v>0</v>
      </c>
      <c r="BD74" s="122">
        <f t="shared" si="10"/>
        <v>0</v>
      </c>
      <c r="BE74" s="122">
        <f t="shared" si="11"/>
        <v>0</v>
      </c>
      <c r="CZ74" s="122">
        <v>0</v>
      </c>
    </row>
    <row r="75" spans="1:104">
      <c r="A75" s="150">
        <v>42</v>
      </c>
      <c r="B75" s="151" t="s">
        <v>183</v>
      </c>
      <c r="C75" s="152" t="s">
        <v>184</v>
      </c>
      <c r="D75" s="153" t="s">
        <v>178</v>
      </c>
      <c r="E75" s="154">
        <v>32.28</v>
      </c>
      <c r="F75" s="154">
        <v>203.5</v>
      </c>
      <c r="G75" s="155">
        <f t="shared" si="6"/>
        <v>6568.9800000000005</v>
      </c>
      <c r="O75" s="149">
        <v>2</v>
      </c>
      <c r="AA75" s="122">
        <v>12</v>
      </c>
      <c r="AB75" s="122">
        <v>0</v>
      </c>
      <c r="AC75" s="122">
        <v>42</v>
      </c>
      <c r="AZ75" s="122">
        <v>1</v>
      </c>
      <c r="BA75" s="122">
        <f t="shared" si="7"/>
        <v>6568.9800000000005</v>
      </c>
      <c r="BB75" s="122">
        <f t="shared" si="8"/>
        <v>0</v>
      </c>
      <c r="BC75" s="122">
        <f t="shared" si="9"/>
        <v>0</v>
      </c>
      <c r="BD75" s="122">
        <f t="shared" si="10"/>
        <v>0</v>
      </c>
      <c r="BE75" s="122">
        <f t="shared" si="11"/>
        <v>0</v>
      </c>
      <c r="CZ75" s="122">
        <v>0</v>
      </c>
    </row>
    <row r="76" spans="1:104">
      <c r="A76" s="150">
        <v>43</v>
      </c>
      <c r="B76" s="151" t="s">
        <v>185</v>
      </c>
      <c r="C76" s="152" t="s">
        <v>186</v>
      </c>
      <c r="D76" s="153" t="s">
        <v>178</v>
      </c>
      <c r="E76" s="154">
        <v>258.24</v>
      </c>
      <c r="F76" s="154">
        <v>22.7</v>
      </c>
      <c r="G76" s="155">
        <f t="shared" si="6"/>
        <v>5862.0479999999998</v>
      </c>
      <c r="O76" s="149">
        <v>2</v>
      </c>
      <c r="AA76" s="122">
        <v>12</v>
      </c>
      <c r="AB76" s="122">
        <v>0</v>
      </c>
      <c r="AC76" s="122">
        <v>43</v>
      </c>
      <c r="AZ76" s="122">
        <v>1</v>
      </c>
      <c r="BA76" s="122">
        <f t="shared" si="7"/>
        <v>5862.0479999999998</v>
      </c>
      <c r="BB76" s="122">
        <f t="shared" si="8"/>
        <v>0</v>
      </c>
      <c r="BC76" s="122">
        <f t="shared" si="9"/>
        <v>0</v>
      </c>
      <c r="BD76" s="122">
        <f t="shared" si="10"/>
        <v>0</v>
      </c>
      <c r="BE76" s="122">
        <f t="shared" si="11"/>
        <v>0</v>
      </c>
      <c r="CZ76" s="122">
        <v>0</v>
      </c>
    </row>
    <row r="77" spans="1:104">
      <c r="A77" s="156"/>
      <c r="B77" s="157" t="s">
        <v>66</v>
      </c>
      <c r="C77" s="158" t="str">
        <f>CONCATENATE(B61," ",C61)</f>
        <v>96 Bourání konstrukcí</v>
      </c>
      <c r="D77" s="156"/>
      <c r="E77" s="159"/>
      <c r="F77" s="159"/>
      <c r="G77" s="160">
        <f>SUM(G61:G76)</f>
        <v>178336.948</v>
      </c>
      <c r="O77" s="149">
        <v>4</v>
      </c>
      <c r="BA77" s="161">
        <f>SUM(BA61:BA76)</f>
        <v>178336.948</v>
      </c>
      <c r="BB77" s="161">
        <f>SUM(BB61:BB76)</f>
        <v>0</v>
      </c>
      <c r="BC77" s="161">
        <f>SUM(BC61:BC76)</f>
        <v>0</v>
      </c>
      <c r="BD77" s="161">
        <f>SUM(BD61:BD76)</f>
        <v>0</v>
      </c>
      <c r="BE77" s="161">
        <f>SUM(BE61:BE76)</f>
        <v>0</v>
      </c>
    </row>
    <row r="78" spans="1:104">
      <c r="A78" s="142" t="s">
        <v>64</v>
      </c>
      <c r="B78" s="143" t="s">
        <v>187</v>
      </c>
      <c r="C78" s="144" t="s">
        <v>188</v>
      </c>
      <c r="D78" s="145"/>
      <c r="E78" s="146"/>
      <c r="F78" s="146"/>
      <c r="G78" s="147"/>
      <c r="H78" s="148"/>
      <c r="I78" s="148"/>
      <c r="O78" s="149">
        <v>1</v>
      </c>
    </row>
    <row r="79" spans="1:104">
      <c r="A79" s="150">
        <v>44</v>
      </c>
      <c r="B79" s="151" t="s">
        <v>189</v>
      </c>
      <c r="C79" s="152" t="s">
        <v>190</v>
      </c>
      <c r="D79" s="153" t="s">
        <v>178</v>
      </c>
      <c r="E79" s="154">
        <v>715.29100000000005</v>
      </c>
      <c r="F79" s="154">
        <v>476</v>
      </c>
      <c r="G79" s="155">
        <f>E79*F79</f>
        <v>340478.516</v>
      </c>
      <c r="O79" s="149">
        <v>2</v>
      </c>
      <c r="AA79" s="122">
        <v>12</v>
      </c>
      <c r="AB79" s="122">
        <v>0</v>
      </c>
      <c r="AC79" s="122">
        <v>44</v>
      </c>
      <c r="AZ79" s="122">
        <v>1</v>
      </c>
      <c r="BA79" s="122">
        <f>IF(AZ79=1,G79,0)</f>
        <v>340478.516</v>
      </c>
      <c r="BB79" s="122">
        <f>IF(AZ79=2,G79,0)</f>
        <v>0</v>
      </c>
      <c r="BC79" s="122">
        <f>IF(AZ79=3,G79,0)</f>
        <v>0</v>
      </c>
      <c r="BD79" s="122">
        <f>IF(AZ79=4,G79,0)</f>
        <v>0</v>
      </c>
      <c r="BE79" s="122">
        <f>IF(AZ79=5,G79,0)</f>
        <v>0</v>
      </c>
      <c r="CZ79" s="122">
        <v>0</v>
      </c>
    </row>
    <row r="80" spans="1:104">
      <c r="A80" s="156"/>
      <c r="B80" s="157" t="s">
        <v>66</v>
      </c>
      <c r="C80" s="158" t="str">
        <f>CONCATENATE(B78," ",C78)</f>
        <v>99 Staveništní přesun hmot</v>
      </c>
      <c r="D80" s="156"/>
      <c r="E80" s="159"/>
      <c r="F80" s="159"/>
      <c r="G80" s="160">
        <f>SUM(G78:G79)</f>
        <v>340478.516</v>
      </c>
      <c r="O80" s="149">
        <v>4</v>
      </c>
      <c r="BA80" s="161">
        <f>SUM(BA78:BA79)</f>
        <v>340478.516</v>
      </c>
      <c r="BB80" s="161">
        <f>SUM(BB78:BB79)</f>
        <v>0</v>
      </c>
      <c r="BC80" s="161">
        <f>SUM(BC78:BC79)</f>
        <v>0</v>
      </c>
      <c r="BD80" s="161">
        <f>SUM(BD78:BD79)</f>
        <v>0</v>
      </c>
      <c r="BE80" s="161">
        <f>SUM(BE78:BE79)</f>
        <v>0</v>
      </c>
    </row>
    <row r="81" spans="1:104">
      <c r="A81" s="142" t="s">
        <v>64</v>
      </c>
      <c r="B81" s="143" t="s">
        <v>191</v>
      </c>
      <c r="C81" s="144" t="s">
        <v>192</v>
      </c>
      <c r="D81" s="145"/>
      <c r="E81" s="146"/>
      <c r="F81" s="146"/>
      <c r="G81" s="147"/>
      <c r="H81" s="148"/>
      <c r="I81" s="148"/>
      <c r="O81" s="149">
        <v>1</v>
      </c>
    </row>
    <row r="82" spans="1:104">
      <c r="A82" s="150">
        <v>45</v>
      </c>
      <c r="B82" s="151" t="s">
        <v>193</v>
      </c>
      <c r="C82" s="152" t="s">
        <v>194</v>
      </c>
      <c r="D82" s="153" t="s">
        <v>76</v>
      </c>
      <c r="E82" s="154">
        <v>150</v>
      </c>
      <c r="F82" s="154">
        <v>498.5</v>
      </c>
      <c r="G82" s="155">
        <f>E82*F82</f>
        <v>74775</v>
      </c>
      <c r="O82" s="149">
        <v>2</v>
      </c>
      <c r="AA82" s="122">
        <v>12</v>
      </c>
      <c r="AB82" s="122">
        <v>0</v>
      </c>
      <c r="AC82" s="122">
        <v>45</v>
      </c>
      <c r="AZ82" s="122">
        <v>2</v>
      </c>
      <c r="BA82" s="122">
        <f>IF(AZ82=1,G82,0)</f>
        <v>0</v>
      </c>
      <c r="BB82" s="122">
        <f>IF(AZ82=2,G82,0)</f>
        <v>74775</v>
      </c>
      <c r="BC82" s="122">
        <f>IF(AZ82=3,G82,0)</f>
        <v>0</v>
      </c>
      <c r="BD82" s="122">
        <f>IF(AZ82=4,G82,0)</f>
        <v>0</v>
      </c>
      <c r="BE82" s="122">
        <f>IF(AZ82=5,G82,0)</f>
        <v>0</v>
      </c>
      <c r="CZ82" s="122">
        <v>1.137E-2</v>
      </c>
    </row>
    <row r="83" spans="1:104">
      <c r="A83" s="156"/>
      <c r="B83" s="157" t="s">
        <v>66</v>
      </c>
      <c r="C83" s="158" t="str">
        <f>CONCATENATE(B81," ",C81)</f>
        <v>711 Izolace proti vodě</v>
      </c>
      <c r="D83" s="156"/>
      <c r="E83" s="159"/>
      <c r="F83" s="159"/>
      <c r="G83" s="160">
        <f>SUM(G81:G82)</f>
        <v>74775</v>
      </c>
      <c r="O83" s="149">
        <v>4</v>
      </c>
      <c r="BA83" s="161">
        <f>SUM(BA81:BA82)</f>
        <v>0</v>
      </c>
      <c r="BB83" s="161">
        <f>SUM(BB81:BB82)</f>
        <v>74775</v>
      </c>
      <c r="BC83" s="161">
        <f>SUM(BC81:BC82)</f>
        <v>0</v>
      </c>
      <c r="BD83" s="161">
        <f>SUM(BD81:BD82)</f>
        <v>0</v>
      </c>
      <c r="BE83" s="161">
        <f>SUM(BE81:BE82)</f>
        <v>0</v>
      </c>
    </row>
    <row r="84" spans="1:104">
      <c r="A84" s="142" t="s">
        <v>64</v>
      </c>
      <c r="B84" s="143" t="s">
        <v>195</v>
      </c>
      <c r="C84" s="144" t="s">
        <v>196</v>
      </c>
      <c r="D84" s="145"/>
      <c r="E84" s="146"/>
      <c r="F84" s="146"/>
      <c r="G84" s="147"/>
      <c r="H84" s="148"/>
      <c r="I84" s="148"/>
      <c r="O84" s="149">
        <v>1</v>
      </c>
    </row>
    <row r="85" spans="1:104" ht="22.5">
      <c r="A85" s="150">
        <v>46</v>
      </c>
      <c r="B85" s="151" t="s">
        <v>197</v>
      </c>
      <c r="C85" s="152" t="s">
        <v>198</v>
      </c>
      <c r="D85" s="153" t="s">
        <v>76</v>
      </c>
      <c r="E85" s="154">
        <v>651.39</v>
      </c>
      <c r="F85" s="154">
        <v>539</v>
      </c>
      <c r="G85" s="155">
        <f>E85*F85</f>
        <v>351099.21</v>
      </c>
      <c r="O85" s="149">
        <v>2</v>
      </c>
      <c r="AA85" s="122">
        <v>12</v>
      </c>
      <c r="AB85" s="122">
        <v>0</v>
      </c>
      <c r="AC85" s="122">
        <v>46</v>
      </c>
      <c r="AZ85" s="122">
        <v>2</v>
      </c>
      <c r="BA85" s="122">
        <f>IF(AZ85=1,G85,0)</f>
        <v>0</v>
      </c>
      <c r="BB85" s="122">
        <f>IF(AZ85=2,G85,0)</f>
        <v>351099.21</v>
      </c>
      <c r="BC85" s="122">
        <f>IF(AZ85=3,G85,0)</f>
        <v>0</v>
      </c>
      <c r="BD85" s="122">
        <f>IF(AZ85=4,G85,0)</f>
        <v>0</v>
      </c>
      <c r="BE85" s="122">
        <f>IF(AZ85=5,G85,0)</f>
        <v>0</v>
      </c>
      <c r="CZ85" s="122">
        <v>1.401E-2</v>
      </c>
    </row>
    <row r="86" spans="1:104">
      <c r="A86" s="156"/>
      <c r="B86" s="157" t="s">
        <v>66</v>
      </c>
      <c r="C86" s="158" t="str">
        <f>CONCATENATE(B84," ",C84)</f>
        <v>712 Živičné krytiny</v>
      </c>
      <c r="D86" s="156"/>
      <c r="E86" s="159"/>
      <c r="F86" s="159"/>
      <c r="G86" s="160">
        <f>SUM(G84:G85)</f>
        <v>351099.21</v>
      </c>
      <c r="O86" s="149">
        <v>4</v>
      </c>
      <c r="BA86" s="161">
        <f>SUM(BA84:BA85)</f>
        <v>0</v>
      </c>
      <c r="BB86" s="161">
        <f>SUM(BB84:BB85)</f>
        <v>351099.21</v>
      </c>
      <c r="BC86" s="161">
        <f>SUM(BC84:BC85)</f>
        <v>0</v>
      </c>
      <c r="BD86" s="161">
        <f>SUM(BD84:BD85)</f>
        <v>0</v>
      </c>
      <c r="BE86" s="161">
        <f>SUM(BE84:BE85)</f>
        <v>0</v>
      </c>
    </row>
    <row r="87" spans="1:104">
      <c r="A87" s="142" t="s">
        <v>64</v>
      </c>
      <c r="B87" s="143" t="s">
        <v>199</v>
      </c>
      <c r="C87" s="144" t="s">
        <v>200</v>
      </c>
      <c r="D87" s="145"/>
      <c r="E87" s="146"/>
      <c r="F87" s="146"/>
      <c r="G87" s="147"/>
      <c r="H87" s="148"/>
      <c r="I87" s="148"/>
      <c r="O87" s="149">
        <v>1</v>
      </c>
    </row>
    <row r="88" spans="1:104" ht="22.5">
      <c r="A88" s="150">
        <v>47</v>
      </c>
      <c r="B88" s="151" t="s">
        <v>201</v>
      </c>
      <c r="C88" s="152" t="s">
        <v>202</v>
      </c>
      <c r="D88" s="153" t="s">
        <v>76</v>
      </c>
      <c r="E88" s="154">
        <v>572.66999999999996</v>
      </c>
      <c r="F88" s="154">
        <v>580</v>
      </c>
      <c r="G88" s="155">
        <f>E88*F88</f>
        <v>332148.59999999998</v>
      </c>
      <c r="O88" s="149">
        <v>2</v>
      </c>
      <c r="AA88" s="122">
        <v>12</v>
      </c>
      <c r="AB88" s="122">
        <v>0</v>
      </c>
      <c r="AC88" s="122">
        <v>47</v>
      </c>
      <c r="AZ88" s="122">
        <v>2</v>
      </c>
      <c r="BA88" s="122">
        <f>IF(AZ88=1,G88,0)</f>
        <v>0</v>
      </c>
      <c r="BB88" s="122">
        <f>IF(AZ88=2,G88,0)</f>
        <v>332148.59999999998</v>
      </c>
      <c r="BC88" s="122">
        <f>IF(AZ88=3,G88,0)</f>
        <v>0</v>
      </c>
      <c r="BD88" s="122">
        <f>IF(AZ88=4,G88,0)</f>
        <v>0</v>
      </c>
      <c r="BE88" s="122">
        <f>IF(AZ88=5,G88,0)</f>
        <v>0</v>
      </c>
      <c r="CZ88" s="122">
        <v>6.5399999999999998E-3</v>
      </c>
    </row>
    <row r="89" spans="1:104">
      <c r="A89" s="156"/>
      <c r="B89" s="157" t="s">
        <v>66</v>
      </c>
      <c r="C89" s="158" t="str">
        <f>CONCATENATE(B87," ",C87)</f>
        <v>713 Izolace tepelné</v>
      </c>
      <c r="D89" s="156"/>
      <c r="E89" s="159"/>
      <c r="F89" s="159"/>
      <c r="G89" s="160">
        <f>SUM(G87:G88)</f>
        <v>332148.59999999998</v>
      </c>
      <c r="O89" s="149">
        <v>4</v>
      </c>
      <c r="BA89" s="161">
        <f>SUM(BA87:BA88)</f>
        <v>0</v>
      </c>
      <c r="BB89" s="161">
        <f>SUM(BB87:BB88)</f>
        <v>332148.59999999998</v>
      </c>
      <c r="BC89" s="161">
        <f>SUM(BC87:BC88)</f>
        <v>0</v>
      </c>
      <c r="BD89" s="161">
        <f>SUM(BD87:BD88)</f>
        <v>0</v>
      </c>
      <c r="BE89" s="161">
        <f>SUM(BE87:BE88)</f>
        <v>0</v>
      </c>
    </row>
    <row r="90" spans="1:104">
      <c r="A90" s="142" t="s">
        <v>64</v>
      </c>
      <c r="B90" s="143" t="s">
        <v>203</v>
      </c>
      <c r="C90" s="144" t="s">
        <v>204</v>
      </c>
      <c r="D90" s="145"/>
      <c r="E90" s="146"/>
      <c r="F90" s="146"/>
      <c r="G90" s="147"/>
      <c r="H90" s="148"/>
      <c r="I90" s="148"/>
      <c r="O90" s="149">
        <v>1</v>
      </c>
    </row>
    <row r="91" spans="1:104" ht="22.5">
      <c r="A91" s="150">
        <v>48</v>
      </c>
      <c r="B91" s="151" t="s">
        <v>205</v>
      </c>
      <c r="C91" s="152" t="s">
        <v>206</v>
      </c>
      <c r="D91" s="153" t="s">
        <v>136</v>
      </c>
      <c r="E91" s="154">
        <v>1</v>
      </c>
      <c r="F91" s="154">
        <v>500000</v>
      </c>
      <c r="G91" s="155">
        <f>E91*F91</f>
        <v>500000</v>
      </c>
      <c r="O91" s="149">
        <v>2</v>
      </c>
      <c r="AA91" s="122">
        <v>12</v>
      </c>
      <c r="AB91" s="122">
        <v>0</v>
      </c>
      <c r="AC91" s="122">
        <v>48</v>
      </c>
      <c r="AZ91" s="122">
        <v>2</v>
      </c>
      <c r="BA91" s="122">
        <f>IF(AZ91=1,G91,0)</f>
        <v>0</v>
      </c>
      <c r="BB91" s="122">
        <f>IF(AZ91=2,G91,0)</f>
        <v>500000</v>
      </c>
      <c r="BC91" s="122">
        <f>IF(AZ91=3,G91,0)</f>
        <v>0</v>
      </c>
      <c r="BD91" s="122">
        <f>IF(AZ91=4,G91,0)</f>
        <v>0</v>
      </c>
      <c r="BE91" s="122">
        <f>IF(AZ91=5,G91,0)</f>
        <v>0</v>
      </c>
      <c r="CZ91" s="122">
        <v>0</v>
      </c>
    </row>
    <row r="92" spans="1:104">
      <c r="A92" s="156"/>
      <c r="B92" s="157" t="s">
        <v>66</v>
      </c>
      <c r="C92" s="158" t="str">
        <f>CONCATENATE(B90," ",C90)</f>
        <v>720 Zdravotechnická instalace</v>
      </c>
      <c r="D92" s="156"/>
      <c r="E92" s="159"/>
      <c r="F92" s="159"/>
      <c r="G92" s="160">
        <f>SUM(G90:G91)</f>
        <v>500000</v>
      </c>
      <c r="O92" s="149">
        <v>4</v>
      </c>
      <c r="BA92" s="161">
        <f>SUM(BA90:BA91)</f>
        <v>0</v>
      </c>
      <c r="BB92" s="161">
        <f>SUM(BB90:BB91)</f>
        <v>500000</v>
      </c>
      <c r="BC92" s="161">
        <f>SUM(BC90:BC91)</f>
        <v>0</v>
      </c>
      <c r="BD92" s="161">
        <f>SUM(BD90:BD91)</f>
        <v>0</v>
      </c>
      <c r="BE92" s="161">
        <f>SUM(BE90:BE91)</f>
        <v>0</v>
      </c>
    </row>
    <row r="93" spans="1:104">
      <c r="A93" s="142" t="s">
        <v>64</v>
      </c>
      <c r="B93" s="143" t="s">
        <v>207</v>
      </c>
      <c r="C93" s="144" t="s">
        <v>208</v>
      </c>
      <c r="D93" s="145"/>
      <c r="E93" s="146"/>
      <c r="F93" s="146"/>
      <c r="G93" s="147"/>
      <c r="H93" s="148"/>
      <c r="I93" s="148"/>
      <c r="O93" s="149">
        <v>1</v>
      </c>
    </row>
    <row r="94" spans="1:104" ht="22.5">
      <c r="A94" s="150">
        <v>49</v>
      </c>
      <c r="B94" s="151" t="s">
        <v>209</v>
      </c>
      <c r="C94" s="152" t="s">
        <v>210</v>
      </c>
      <c r="D94" s="153" t="s">
        <v>136</v>
      </c>
      <c r="E94" s="154">
        <v>1</v>
      </c>
      <c r="F94" s="154">
        <v>500000</v>
      </c>
      <c r="G94" s="155">
        <f>E94*F94</f>
        <v>500000</v>
      </c>
      <c r="O94" s="149">
        <v>2</v>
      </c>
      <c r="AA94" s="122">
        <v>12</v>
      </c>
      <c r="AB94" s="122">
        <v>0</v>
      </c>
      <c r="AC94" s="122">
        <v>49</v>
      </c>
      <c r="AZ94" s="122">
        <v>2</v>
      </c>
      <c r="BA94" s="122">
        <f>IF(AZ94=1,G94,0)</f>
        <v>0</v>
      </c>
      <c r="BB94" s="122">
        <f>IF(AZ94=2,G94,0)</f>
        <v>500000</v>
      </c>
      <c r="BC94" s="122">
        <f>IF(AZ94=3,G94,0)</f>
        <v>0</v>
      </c>
      <c r="BD94" s="122">
        <f>IF(AZ94=4,G94,0)</f>
        <v>0</v>
      </c>
      <c r="BE94" s="122">
        <f>IF(AZ94=5,G94,0)</f>
        <v>0</v>
      </c>
      <c r="CZ94" s="122">
        <v>0</v>
      </c>
    </row>
    <row r="95" spans="1:104">
      <c r="A95" s="156"/>
      <c r="B95" s="157" t="s">
        <v>66</v>
      </c>
      <c r="C95" s="158" t="str">
        <f>CONCATENATE(B93," ",C93)</f>
        <v>730 Ústřední vytápění</v>
      </c>
      <c r="D95" s="156"/>
      <c r="E95" s="159"/>
      <c r="F95" s="159"/>
      <c r="G95" s="160">
        <f>SUM(G93:G94)</f>
        <v>500000</v>
      </c>
      <c r="O95" s="149">
        <v>4</v>
      </c>
      <c r="BA95" s="161">
        <f>SUM(BA93:BA94)</f>
        <v>0</v>
      </c>
      <c r="BB95" s="161">
        <f>SUM(BB93:BB94)</f>
        <v>500000</v>
      </c>
      <c r="BC95" s="161">
        <f>SUM(BC93:BC94)</f>
        <v>0</v>
      </c>
      <c r="BD95" s="161">
        <f>SUM(BD93:BD94)</f>
        <v>0</v>
      </c>
      <c r="BE95" s="161">
        <f>SUM(BE93:BE94)</f>
        <v>0</v>
      </c>
    </row>
    <row r="96" spans="1:104">
      <c r="A96" s="142" t="s">
        <v>64</v>
      </c>
      <c r="B96" s="143" t="s">
        <v>211</v>
      </c>
      <c r="C96" s="144" t="s">
        <v>212</v>
      </c>
      <c r="D96" s="145"/>
      <c r="E96" s="146"/>
      <c r="F96" s="146"/>
      <c r="G96" s="147"/>
      <c r="H96" s="148"/>
      <c r="I96" s="148"/>
      <c r="O96" s="149">
        <v>1</v>
      </c>
    </row>
    <row r="97" spans="1:104">
      <c r="A97" s="150">
        <v>50</v>
      </c>
      <c r="B97" s="151" t="s">
        <v>213</v>
      </c>
      <c r="C97" s="152" t="s">
        <v>214</v>
      </c>
      <c r="D97" s="153" t="s">
        <v>90</v>
      </c>
      <c r="E97" s="154">
        <v>98.4</v>
      </c>
      <c r="F97" s="154">
        <v>324.5</v>
      </c>
      <c r="G97" s="155">
        <f>E97*F97</f>
        <v>31930.800000000003</v>
      </c>
      <c r="O97" s="149">
        <v>2</v>
      </c>
      <c r="AA97" s="122">
        <v>12</v>
      </c>
      <c r="AB97" s="122">
        <v>0</v>
      </c>
      <c r="AC97" s="122">
        <v>50</v>
      </c>
      <c r="AZ97" s="122">
        <v>2</v>
      </c>
      <c r="BA97" s="122">
        <f>IF(AZ97=1,G97,0)</f>
        <v>0</v>
      </c>
      <c r="BB97" s="122">
        <f>IF(AZ97=2,G97,0)</f>
        <v>31930.800000000003</v>
      </c>
      <c r="BC97" s="122">
        <f>IF(AZ97=3,G97,0)</f>
        <v>0</v>
      </c>
      <c r="BD97" s="122">
        <f>IF(AZ97=4,G97,0)</f>
        <v>0</v>
      </c>
      <c r="BE97" s="122">
        <f>IF(AZ97=5,G97,0)</f>
        <v>0</v>
      </c>
      <c r="CZ97" s="122">
        <v>4.3E-3</v>
      </c>
    </row>
    <row r="98" spans="1:104">
      <c r="A98" s="150">
        <v>51</v>
      </c>
      <c r="B98" s="151" t="s">
        <v>215</v>
      </c>
      <c r="C98" s="152" t="s">
        <v>216</v>
      </c>
      <c r="D98" s="153" t="s">
        <v>90</v>
      </c>
      <c r="E98" s="154">
        <v>50.75</v>
      </c>
      <c r="F98" s="154">
        <v>349</v>
      </c>
      <c r="G98" s="155">
        <f>E98*F98</f>
        <v>17711.75</v>
      </c>
      <c r="O98" s="149">
        <v>2</v>
      </c>
      <c r="AA98" s="122">
        <v>12</v>
      </c>
      <c r="AB98" s="122">
        <v>0</v>
      </c>
      <c r="AC98" s="122">
        <v>51</v>
      </c>
      <c r="AZ98" s="122">
        <v>2</v>
      </c>
      <c r="BA98" s="122">
        <f>IF(AZ98=1,G98,0)</f>
        <v>0</v>
      </c>
      <c r="BB98" s="122">
        <f>IF(AZ98=2,G98,0)</f>
        <v>17711.75</v>
      </c>
      <c r="BC98" s="122">
        <f>IF(AZ98=3,G98,0)</f>
        <v>0</v>
      </c>
      <c r="BD98" s="122">
        <f>IF(AZ98=4,G98,0)</f>
        <v>0</v>
      </c>
      <c r="BE98" s="122">
        <f>IF(AZ98=5,G98,0)</f>
        <v>0</v>
      </c>
      <c r="CZ98" s="122">
        <v>3.4499999999999999E-3</v>
      </c>
    </row>
    <row r="99" spans="1:104">
      <c r="A99" s="150">
        <v>52</v>
      </c>
      <c r="B99" s="151" t="s">
        <v>217</v>
      </c>
      <c r="C99" s="152" t="s">
        <v>218</v>
      </c>
      <c r="D99" s="153" t="s">
        <v>90</v>
      </c>
      <c r="E99" s="154">
        <v>98.4</v>
      </c>
      <c r="F99" s="154">
        <v>330.5</v>
      </c>
      <c r="G99" s="155">
        <f>E99*F99</f>
        <v>32521.200000000001</v>
      </c>
      <c r="O99" s="149">
        <v>2</v>
      </c>
      <c r="AA99" s="122">
        <v>12</v>
      </c>
      <c r="AB99" s="122">
        <v>0</v>
      </c>
      <c r="AC99" s="122">
        <v>52</v>
      </c>
      <c r="AZ99" s="122">
        <v>2</v>
      </c>
      <c r="BA99" s="122">
        <f>IF(AZ99=1,G99,0)</f>
        <v>0</v>
      </c>
      <c r="BB99" s="122">
        <f>IF(AZ99=2,G99,0)</f>
        <v>32521.200000000001</v>
      </c>
      <c r="BC99" s="122">
        <f>IF(AZ99=3,G99,0)</f>
        <v>0</v>
      </c>
      <c r="BD99" s="122">
        <f>IF(AZ99=4,G99,0)</f>
        <v>0</v>
      </c>
      <c r="BE99" s="122">
        <f>IF(AZ99=5,G99,0)</f>
        <v>0</v>
      </c>
      <c r="CZ99" s="122">
        <v>3.4199999999999999E-3</v>
      </c>
    </row>
    <row r="100" spans="1:104" ht="22.5">
      <c r="A100" s="150">
        <v>53</v>
      </c>
      <c r="B100" s="151" t="s">
        <v>219</v>
      </c>
      <c r="C100" s="152" t="s">
        <v>220</v>
      </c>
      <c r="D100" s="153" t="s">
        <v>136</v>
      </c>
      <c r="E100" s="154">
        <v>1</v>
      </c>
      <c r="F100" s="154">
        <v>10000</v>
      </c>
      <c r="G100" s="155">
        <f>E100*F100</f>
        <v>10000</v>
      </c>
      <c r="O100" s="149">
        <v>2</v>
      </c>
      <c r="AA100" s="122">
        <v>12</v>
      </c>
      <c r="AB100" s="122">
        <v>0</v>
      </c>
      <c r="AC100" s="122">
        <v>53</v>
      </c>
      <c r="AZ100" s="122">
        <v>2</v>
      </c>
      <c r="BA100" s="122">
        <f>IF(AZ100=1,G100,0)</f>
        <v>0</v>
      </c>
      <c r="BB100" s="122">
        <f>IF(AZ100=2,G100,0)</f>
        <v>10000</v>
      </c>
      <c r="BC100" s="122">
        <f>IF(AZ100=3,G100,0)</f>
        <v>0</v>
      </c>
      <c r="BD100" s="122">
        <f>IF(AZ100=4,G100,0)</f>
        <v>0</v>
      </c>
      <c r="BE100" s="122">
        <f>IF(AZ100=5,G100,0)</f>
        <v>0</v>
      </c>
      <c r="CZ100" s="122">
        <v>0</v>
      </c>
    </row>
    <row r="101" spans="1:104">
      <c r="A101" s="156"/>
      <c r="B101" s="157" t="s">
        <v>66</v>
      </c>
      <c r="C101" s="158" t="str">
        <f>CONCATENATE(B96," ",C96)</f>
        <v>764 Konstrukce klempířské</v>
      </c>
      <c r="D101" s="156"/>
      <c r="E101" s="159"/>
      <c r="F101" s="159"/>
      <c r="G101" s="160">
        <f>SUM(G96:G100)</f>
        <v>92163.75</v>
      </c>
      <c r="O101" s="149">
        <v>4</v>
      </c>
      <c r="BA101" s="161">
        <f>SUM(BA96:BA100)</f>
        <v>0</v>
      </c>
      <c r="BB101" s="161">
        <f>SUM(BB96:BB100)</f>
        <v>92163.75</v>
      </c>
      <c r="BC101" s="161">
        <f>SUM(BC96:BC100)</f>
        <v>0</v>
      </c>
      <c r="BD101" s="161">
        <f>SUM(BD96:BD100)</f>
        <v>0</v>
      </c>
      <c r="BE101" s="161">
        <f>SUM(BE96:BE100)</f>
        <v>0</v>
      </c>
    </row>
    <row r="102" spans="1:104">
      <c r="A102" s="142" t="s">
        <v>64</v>
      </c>
      <c r="B102" s="143" t="s">
        <v>221</v>
      </c>
      <c r="C102" s="144" t="s">
        <v>222</v>
      </c>
      <c r="D102" s="145"/>
      <c r="E102" s="146"/>
      <c r="F102" s="146"/>
      <c r="G102" s="147"/>
      <c r="H102" s="148"/>
      <c r="I102" s="148"/>
      <c r="O102" s="149">
        <v>1</v>
      </c>
    </row>
    <row r="103" spans="1:104">
      <c r="A103" s="150">
        <v>54</v>
      </c>
      <c r="B103" s="151" t="s">
        <v>223</v>
      </c>
      <c r="C103" s="152" t="s">
        <v>224</v>
      </c>
      <c r="D103" s="153" t="s">
        <v>65</v>
      </c>
      <c r="E103" s="154">
        <v>17</v>
      </c>
      <c r="F103" s="154">
        <v>4800</v>
      </c>
      <c r="G103" s="155">
        <f>E103*F103</f>
        <v>81600</v>
      </c>
      <c r="O103" s="149">
        <v>2</v>
      </c>
      <c r="AA103" s="122">
        <v>12</v>
      </c>
      <c r="AB103" s="122">
        <v>0</v>
      </c>
      <c r="AC103" s="122">
        <v>54</v>
      </c>
      <c r="AZ103" s="122">
        <v>2</v>
      </c>
      <c r="BA103" s="122">
        <f>IF(AZ103=1,G103,0)</f>
        <v>0</v>
      </c>
      <c r="BB103" s="122">
        <f>IF(AZ103=2,G103,0)</f>
        <v>81600</v>
      </c>
      <c r="BC103" s="122">
        <f>IF(AZ103=3,G103,0)</f>
        <v>0</v>
      </c>
      <c r="BD103" s="122">
        <f>IF(AZ103=4,G103,0)</f>
        <v>0</v>
      </c>
      <c r="BE103" s="122">
        <f>IF(AZ103=5,G103,0)</f>
        <v>0</v>
      </c>
      <c r="CZ103" s="122">
        <v>0</v>
      </c>
    </row>
    <row r="104" spans="1:104" ht="22.5">
      <c r="A104" s="150">
        <v>55</v>
      </c>
      <c r="B104" s="151" t="s">
        <v>225</v>
      </c>
      <c r="C104" s="152" t="s">
        <v>226</v>
      </c>
      <c r="D104" s="153" t="s">
        <v>65</v>
      </c>
      <c r="E104" s="154">
        <v>6</v>
      </c>
      <c r="F104" s="154">
        <v>7800</v>
      </c>
      <c r="G104" s="155">
        <f>E104*F104</f>
        <v>46800</v>
      </c>
      <c r="O104" s="149">
        <v>2</v>
      </c>
      <c r="AA104" s="122">
        <v>12</v>
      </c>
      <c r="AB104" s="122">
        <v>0</v>
      </c>
      <c r="AC104" s="122">
        <v>55</v>
      </c>
      <c r="AZ104" s="122">
        <v>2</v>
      </c>
      <c r="BA104" s="122">
        <f>IF(AZ104=1,G104,0)</f>
        <v>0</v>
      </c>
      <c r="BB104" s="122">
        <f>IF(AZ104=2,G104,0)</f>
        <v>46800</v>
      </c>
      <c r="BC104" s="122">
        <f>IF(AZ104=3,G104,0)</f>
        <v>0</v>
      </c>
      <c r="BD104" s="122">
        <f>IF(AZ104=4,G104,0)</f>
        <v>0</v>
      </c>
      <c r="BE104" s="122">
        <f>IF(AZ104=5,G104,0)</f>
        <v>0</v>
      </c>
      <c r="CZ104" s="122">
        <v>0</v>
      </c>
    </row>
    <row r="105" spans="1:104">
      <c r="A105" s="156"/>
      <c r="B105" s="157" t="s">
        <v>66</v>
      </c>
      <c r="C105" s="158" t="str">
        <f>CONCATENATE(B102," ",C102)</f>
        <v>766 Konstrukce truhlářské</v>
      </c>
      <c r="D105" s="156"/>
      <c r="E105" s="159"/>
      <c r="F105" s="159"/>
      <c r="G105" s="160">
        <f>SUM(G102:G104)</f>
        <v>128400</v>
      </c>
      <c r="O105" s="149">
        <v>4</v>
      </c>
      <c r="BA105" s="161">
        <f>SUM(BA102:BA104)</f>
        <v>0</v>
      </c>
      <c r="BB105" s="161">
        <f>SUM(BB102:BB104)</f>
        <v>128400</v>
      </c>
      <c r="BC105" s="161">
        <f>SUM(BC102:BC104)</f>
        <v>0</v>
      </c>
      <c r="BD105" s="161">
        <f>SUM(BD102:BD104)</f>
        <v>0</v>
      </c>
      <c r="BE105" s="161">
        <f>SUM(BE102:BE104)</f>
        <v>0</v>
      </c>
    </row>
    <row r="106" spans="1:104">
      <c r="A106" s="142" t="s">
        <v>64</v>
      </c>
      <c r="B106" s="143" t="s">
        <v>227</v>
      </c>
      <c r="C106" s="144" t="s">
        <v>228</v>
      </c>
      <c r="D106" s="145"/>
      <c r="E106" s="146"/>
      <c r="F106" s="146"/>
      <c r="G106" s="147"/>
      <c r="H106" s="148"/>
      <c r="I106" s="148"/>
      <c r="O106" s="149">
        <v>1</v>
      </c>
    </row>
    <row r="107" spans="1:104">
      <c r="A107" s="150">
        <v>56</v>
      </c>
      <c r="B107" s="151" t="s">
        <v>229</v>
      </c>
      <c r="C107" s="152" t="s">
        <v>230</v>
      </c>
      <c r="D107" s="153" t="s">
        <v>231</v>
      </c>
      <c r="E107" s="154">
        <v>7</v>
      </c>
      <c r="F107" s="154">
        <v>9350</v>
      </c>
      <c r="G107" s="155">
        <f>E107*F107</f>
        <v>65450</v>
      </c>
      <c r="O107" s="149">
        <v>2</v>
      </c>
      <c r="AA107" s="122">
        <v>12</v>
      </c>
      <c r="AB107" s="122">
        <v>0</v>
      </c>
      <c r="AC107" s="122">
        <v>56</v>
      </c>
      <c r="AZ107" s="122">
        <v>2</v>
      </c>
      <c r="BA107" s="122">
        <f>IF(AZ107=1,G107,0)</f>
        <v>0</v>
      </c>
      <c r="BB107" s="122">
        <f>IF(AZ107=2,G107,0)</f>
        <v>65450</v>
      </c>
      <c r="BC107" s="122">
        <f>IF(AZ107=3,G107,0)</f>
        <v>0</v>
      </c>
      <c r="BD107" s="122">
        <f>IF(AZ107=4,G107,0)</f>
        <v>0</v>
      </c>
      <c r="BE107" s="122">
        <f>IF(AZ107=5,G107,0)</f>
        <v>0</v>
      </c>
      <c r="CZ107" s="122">
        <v>0.64841000000000004</v>
      </c>
    </row>
    <row r="108" spans="1:104">
      <c r="A108" s="150">
        <v>57</v>
      </c>
      <c r="B108" s="151" t="s">
        <v>232</v>
      </c>
      <c r="C108" s="152" t="s">
        <v>233</v>
      </c>
      <c r="D108" s="153" t="s">
        <v>136</v>
      </c>
      <c r="E108" s="154">
        <v>1</v>
      </c>
      <c r="F108" s="154">
        <v>30000</v>
      </c>
      <c r="G108" s="155">
        <f>E108*F108</f>
        <v>30000</v>
      </c>
      <c r="O108" s="149">
        <v>2</v>
      </c>
      <c r="AA108" s="122">
        <v>12</v>
      </c>
      <c r="AB108" s="122">
        <v>0</v>
      </c>
      <c r="AC108" s="122">
        <v>57</v>
      </c>
      <c r="AZ108" s="122">
        <v>2</v>
      </c>
      <c r="BA108" s="122">
        <f>IF(AZ108=1,G108,0)</f>
        <v>0</v>
      </c>
      <c r="BB108" s="122">
        <f>IF(AZ108=2,G108,0)</f>
        <v>30000</v>
      </c>
      <c r="BC108" s="122">
        <f>IF(AZ108=3,G108,0)</f>
        <v>0</v>
      </c>
      <c r="BD108" s="122">
        <f>IF(AZ108=4,G108,0)</f>
        <v>0</v>
      </c>
      <c r="BE108" s="122">
        <f>IF(AZ108=5,G108,0)</f>
        <v>0</v>
      </c>
      <c r="CZ108" s="122">
        <v>0</v>
      </c>
    </row>
    <row r="109" spans="1:104">
      <c r="A109" s="150">
        <v>58</v>
      </c>
      <c r="B109" s="151" t="s">
        <v>234</v>
      </c>
      <c r="C109" s="152" t="s">
        <v>235</v>
      </c>
      <c r="D109" s="153" t="s">
        <v>90</v>
      </c>
      <c r="E109" s="154">
        <v>21.5</v>
      </c>
      <c r="F109" s="154">
        <v>5000</v>
      </c>
      <c r="G109" s="155">
        <f>E109*F109</f>
        <v>107500</v>
      </c>
      <c r="O109" s="149">
        <v>2</v>
      </c>
      <c r="AA109" s="122">
        <v>12</v>
      </c>
      <c r="AB109" s="122">
        <v>0</v>
      </c>
      <c r="AC109" s="122">
        <v>58</v>
      </c>
      <c r="AZ109" s="122">
        <v>2</v>
      </c>
      <c r="BA109" s="122">
        <f>IF(AZ109=1,G109,0)</f>
        <v>0</v>
      </c>
      <c r="BB109" s="122">
        <f>IF(AZ109=2,G109,0)</f>
        <v>107500</v>
      </c>
      <c r="BC109" s="122">
        <f>IF(AZ109=3,G109,0)</f>
        <v>0</v>
      </c>
      <c r="BD109" s="122">
        <f>IF(AZ109=4,G109,0)</f>
        <v>0</v>
      </c>
      <c r="BE109" s="122">
        <f>IF(AZ109=5,G109,0)</f>
        <v>0</v>
      </c>
      <c r="CZ109" s="122">
        <v>0</v>
      </c>
    </row>
    <row r="110" spans="1:104">
      <c r="A110" s="156"/>
      <c r="B110" s="157" t="s">
        <v>66</v>
      </c>
      <c r="C110" s="158" t="str">
        <f>CONCATENATE(B106," ",C106)</f>
        <v>767 Konstrukce zámečnické</v>
      </c>
      <c r="D110" s="156"/>
      <c r="E110" s="159"/>
      <c r="F110" s="159"/>
      <c r="G110" s="160">
        <f>SUM(G106:G109)</f>
        <v>202950</v>
      </c>
      <c r="O110" s="149">
        <v>4</v>
      </c>
      <c r="BA110" s="161">
        <f>SUM(BA106:BA109)</f>
        <v>0</v>
      </c>
      <c r="BB110" s="161">
        <f>SUM(BB106:BB109)</f>
        <v>202950</v>
      </c>
      <c r="BC110" s="161">
        <f>SUM(BC106:BC109)</f>
        <v>0</v>
      </c>
      <c r="BD110" s="161">
        <f>SUM(BD106:BD109)</f>
        <v>0</v>
      </c>
      <c r="BE110" s="161">
        <f>SUM(BE106:BE109)</f>
        <v>0</v>
      </c>
    </row>
    <row r="111" spans="1:104">
      <c r="A111" s="142" t="s">
        <v>64</v>
      </c>
      <c r="B111" s="143" t="s">
        <v>236</v>
      </c>
      <c r="C111" s="144" t="s">
        <v>237</v>
      </c>
      <c r="D111" s="145"/>
      <c r="E111" s="146"/>
      <c r="F111" s="146"/>
      <c r="G111" s="147"/>
      <c r="H111" s="148"/>
      <c r="I111" s="148"/>
      <c r="O111" s="149">
        <v>1</v>
      </c>
    </row>
    <row r="112" spans="1:104">
      <c r="A112" s="150">
        <v>59</v>
      </c>
      <c r="B112" s="151" t="s">
        <v>238</v>
      </c>
      <c r="C112" s="152" t="s">
        <v>239</v>
      </c>
      <c r="D112" s="153" t="s">
        <v>76</v>
      </c>
      <c r="E112" s="154">
        <v>129.10499999999999</v>
      </c>
      <c r="F112" s="154">
        <v>5500</v>
      </c>
      <c r="G112" s="155">
        <f>E112*F112</f>
        <v>710077.5</v>
      </c>
      <c r="O112" s="149">
        <v>2</v>
      </c>
      <c r="AA112" s="122">
        <v>12</v>
      </c>
      <c r="AB112" s="122">
        <v>0</v>
      </c>
      <c r="AC112" s="122">
        <v>59</v>
      </c>
      <c r="AZ112" s="122">
        <v>2</v>
      </c>
      <c r="BA112" s="122">
        <f>IF(AZ112=1,G112,0)</f>
        <v>0</v>
      </c>
      <c r="BB112" s="122">
        <f>IF(AZ112=2,G112,0)</f>
        <v>710077.5</v>
      </c>
      <c r="BC112" s="122">
        <f>IF(AZ112=3,G112,0)</f>
        <v>0</v>
      </c>
      <c r="BD112" s="122">
        <f>IF(AZ112=4,G112,0)</f>
        <v>0</v>
      </c>
      <c r="BE112" s="122">
        <f>IF(AZ112=5,G112,0)</f>
        <v>0</v>
      </c>
      <c r="CZ112" s="122">
        <v>0</v>
      </c>
    </row>
    <row r="113" spans="1:104">
      <c r="A113" s="150">
        <v>60</v>
      </c>
      <c r="B113" s="151" t="s">
        <v>240</v>
      </c>
      <c r="C113" s="152" t="s">
        <v>241</v>
      </c>
      <c r="D113" s="153" t="s">
        <v>65</v>
      </c>
      <c r="E113" s="154">
        <v>3</v>
      </c>
      <c r="F113" s="154">
        <v>20000</v>
      </c>
      <c r="G113" s="155">
        <f>E113*F113</f>
        <v>60000</v>
      </c>
      <c r="O113" s="149">
        <v>2</v>
      </c>
      <c r="AA113" s="122">
        <v>12</v>
      </c>
      <c r="AB113" s="122">
        <v>0</v>
      </c>
      <c r="AC113" s="122">
        <v>60</v>
      </c>
      <c r="AZ113" s="122">
        <v>2</v>
      </c>
      <c r="BA113" s="122">
        <f>IF(AZ113=1,G113,0)</f>
        <v>0</v>
      </c>
      <c r="BB113" s="122">
        <f>IF(AZ113=2,G113,0)</f>
        <v>60000</v>
      </c>
      <c r="BC113" s="122">
        <f>IF(AZ113=3,G113,0)</f>
        <v>0</v>
      </c>
      <c r="BD113" s="122">
        <f>IF(AZ113=4,G113,0)</f>
        <v>0</v>
      </c>
      <c r="BE113" s="122">
        <f>IF(AZ113=5,G113,0)</f>
        <v>0</v>
      </c>
      <c r="CZ113" s="122">
        <v>0</v>
      </c>
    </row>
    <row r="114" spans="1:104">
      <c r="A114" s="156"/>
      <c r="B114" s="157" t="s">
        <v>66</v>
      </c>
      <c r="C114" s="158" t="str">
        <f>CONCATENATE(B111," ",C111)</f>
        <v>769 Otvorove prvky z plastu</v>
      </c>
      <c r="D114" s="156"/>
      <c r="E114" s="159"/>
      <c r="F114" s="159"/>
      <c r="G114" s="160">
        <f>SUM(G111:G113)</f>
        <v>770077.5</v>
      </c>
      <c r="O114" s="149">
        <v>4</v>
      </c>
      <c r="BA114" s="161">
        <f>SUM(BA111:BA113)</f>
        <v>0</v>
      </c>
      <c r="BB114" s="161">
        <f>SUM(BB111:BB113)</f>
        <v>770077.5</v>
      </c>
      <c r="BC114" s="161">
        <f>SUM(BC111:BC113)</f>
        <v>0</v>
      </c>
      <c r="BD114" s="161">
        <f>SUM(BD111:BD113)</f>
        <v>0</v>
      </c>
      <c r="BE114" s="161">
        <f>SUM(BE111:BE113)</f>
        <v>0</v>
      </c>
    </row>
    <row r="115" spans="1:104">
      <c r="A115" s="142" t="s">
        <v>64</v>
      </c>
      <c r="B115" s="143" t="s">
        <v>242</v>
      </c>
      <c r="C115" s="144" t="s">
        <v>243</v>
      </c>
      <c r="D115" s="145"/>
      <c r="E115" s="146"/>
      <c r="F115" s="146"/>
      <c r="G115" s="147"/>
      <c r="H115" s="148"/>
      <c r="I115" s="148"/>
      <c r="O115" s="149">
        <v>1</v>
      </c>
    </row>
    <row r="116" spans="1:104" ht="22.5">
      <c r="A116" s="150">
        <v>61</v>
      </c>
      <c r="B116" s="151" t="s">
        <v>244</v>
      </c>
      <c r="C116" s="152" t="s">
        <v>245</v>
      </c>
      <c r="D116" s="153" t="s">
        <v>76</v>
      </c>
      <c r="E116" s="154">
        <v>40.6</v>
      </c>
      <c r="F116" s="154">
        <v>1188</v>
      </c>
      <c r="G116" s="155">
        <f>E116*F116</f>
        <v>48232.800000000003</v>
      </c>
      <c r="O116" s="149">
        <v>2</v>
      </c>
      <c r="AA116" s="122">
        <v>12</v>
      </c>
      <c r="AB116" s="122">
        <v>0</v>
      </c>
      <c r="AC116" s="122">
        <v>61</v>
      </c>
      <c r="AZ116" s="122">
        <v>2</v>
      </c>
      <c r="BA116" s="122">
        <f>IF(AZ116=1,G116,0)</f>
        <v>0</v>
      </c>
      <c r="BB116" s="122">
        <f>IF(AZ116=2,G116,0)</f>
        <v>48232.800000000003</v>
      </c>
      <c r="BC116" s="122">
        <f>IF(AZ116=3,G116,0)</f>
        <v>0</v>
      </c>
      <c r="BD116" s="122">
        <f>IF(AZ116=4,G116,0)</f>
        <v>0</v>
      </c>
      <c r="BE116" s="122">
        <f>IF(AZ116=5,G116,0)</f>
        <v>0</v>
      </c>
      <c r="CZ116" s="122">
        <v>7.084E-2</v>
      </c>
    </row>
    <row r="117" spans="1:104">
      <c r="A117" s="156"/>
      <c r="B117" s="157" t="s">
        <v>66</v>
      </c>
      <c r="C117" s="158" t="str">
        <f>CONCATENATE(B115," ",C115)</f>
        <v>771 Podlahy z dlaždic a obklady</v>
      </c>
      <c r="D117" s="156"/>
      <c r="E117" s="159"/>
      <c r="F117" s="159"/>
      <c r="G117" s="160">
        <f>SUM(G115:G116)</f>
        <v>48232.800000000003</v>
      </c>
      <c r="O117" s="149">
        <v>4</v>
      </c>
      <c r="BA117" s="161">
        <f>SUM(BA115:BA116)</f>
        <v>0</v>
      </c>
      <c r="BB117" s="161">
        <f>SUM(BB115:BB116)</f>
        <v>48232.800000000003</v>
      </c>
      <c r="BC117" s="161">
        <f>SUM(BC115:BC116)</f>
        <v>0</v>
      </c>
      <c r="BD117" s="161">
        <f>SUM(BD115:BD116)</f>
        <v>0</v>
      </c>
      <c r="BE117" s="161">
        <f>SUM(BE115:BE116)</f>
        <v>0</v>
      </c>
    </row>
    <row r="118" spans="1:104">
      <c r="A118" s="142" t="s">
        <v>64</v>
      </c>
      <c r="B118" s="143" t="s">
        <v>246</v>
      </c>
      <c r="C118" s="144" t="s">
        <v>247</v>
      </c>
      <c r="D118" s="145"/>
      <c r="E118" s="146"/>
      <c r="F118" s="146"/>
      <c r="G118" s="147"/>
      <c r="H118" s="148"/>
      <c r="I118" s="148"/>
      <c r="O118" s="149">
        <v>1</v>
      </c>
    </row>
    <row r="119" spans="1:104">
      <c r="A119" s="150">
        <v>62</v>
      </c>
      <c r="B119" s="151" t="s">
        <v>248</v>
      </c>
      <c r="C119" s="152" t="s">
        <v>249</v>
      </c>
      <c r="D119" s="153" t="s">
        <v>76</v>
      </c>
      <c r="E119" s="154">
        <v>142.91999999999999</v>
      </c>
      <c r="F119" s="154">
        <v>1120</v>
      </c>
      <c r="G119" s="155">
        <f>E119*F119</f>
        <v>160070.39999999999</v>
      </c>
      <c r="O119" s="149">
        <v>2</v>
      </c>
      <c r="AA119" s="122">
        <v>12</v>
      </c>
      <c r="AB119" s="122">
        <v>0</v>
      </c>
      <c r="AC119" s="122">
        <v>62</v>
      </c>
      <c r="AZ119" s="122">
        <v>2</v>
      </c>
      <c r="BA119" s="122">
        <f>IF(AZ119=1,G119,0)</f>
        <v>0</v>
      </c>
      <c r="BB119" s="122">
        <f>IF(AZ119=2,G119,0)</f>
        <v>160070.39999999999</v>
      </c>
      <c r="BC119" s="122">
        <f>IF(AZ119=3,G119,0)</f>
        <v>0</v>
      </c>
      <c r="BD119" s="122">
        <f>IF(AZ119=4,G119,0)</f>
        <v>0</v>
      </c>
      <c r="BE119" s="122">
        <f>IF(AZ119=5,G119,0)</f>
        <v>0</v>
      </c>
      <c r="CZ119" s="122">
        <v>1.728E-2</v>
      </c>
    </row>
    <row r="120" spans="1:104">
      <c r="A120" s="156"/>
      <c r="B120" s="157" t="s">
        <v>66</v>
      </c>
      <c r="C120" s="158" t="str">
        <f>CONCATENATE(B118," ",C118)</f>
        <v>781 Obklady keramické</v>
      </c>
      <c r="D120" s="156"/>
      <c r="E120" s="159"/>
      <c r="F120" s="159"/>
      <c r="G120" s="160">
        <f>SUM(G118:G119)</f>
        <v>160070.39999999999</v>
      </c>
      <c r="O120" s="149">
        <v>4</v>
      </c>
      <c r="BA120" s="161">
        <f>SUM(BA118:BA119)</f>
        <v>0</v>
      </c>
      <c r="BB120" s="161">
        <f>SUM(BB118:BB119)</f>
        <v>160070.39999999999</v>
      </c>
      <c r="BC120" s="161">
        <f>SUM(BC118:BC119)</f>
        <v>0</v>
      </c>
      <c r="BD120" s="161">
        <f>SUM(BD118:BD119)</f>
        <v>0</v>
      </c>
      <c r="BE120" s="161">
        <f>SUM(BE118:BE119)</f>
        <v>0</v>
      </c>
    </row>
    <row r="121" spans="1:104">
      <c r="A121" s="142" t="s">
        <v>64</v>
      </c>
      <c r="B121" s="143" t="s">
        <v>250</v>
      </c>
      <c r="C121" s="144" t="s">
        <v>251</v>
      </c>
      <c r="D121" s="145"/>
      <c r="E121" s="146"/>
      <c r="F121" s="146"/>
      <c r="G121" s="147"/>
      <c r="H121" s="148"/>
      <c r="I121" s="148"/>
      <c r="O121" s="149">
        <v>1</v>
      </c>
    </row>
    <row r="122" spans="1:104">
      <c r="A122" s="150">
        <v>63</v>
      </c>
      <c r="B122" s="151" t="s">
        <v>252</v>
      </c>
      <c r="C122" s="152" t="s">
        <v>253</v>
      </c>
      <c r="D122" s="153" t="s">
        <v>136</v>
      </c>
      <c r="E122" s="154">
        <v>1</v>
      </c>
      <c r="F122" s="154">
        <v>150000</v>
      </c>
      <c r="G122" s="155">
        <f>E122*F122</f>
        <v>150000</v>
      </c>
      <c r="O122" s="149">
        <v>2</v>
      </c>
      <c r="AA122" s="122">
        <v>12</v>
      </c>
      <c r="AB122" s="122">
        <v>0</v>
      </c>
      <c r="AC122" s="122">
        <v>63</v>
      </c>
      <c r="AZ122" s="122">
        <v>2</v>
      </c>
      <c r="BA122" s="122">
        <f>IF(AZ122=1,G122,0)</f>
        <v>0</v>
      </c>
      <c r="BB122" s="122">
        <f>IF(AZ122=2,G122,0)</f>
        <v>150000</v>
      </c>
      <c r="BC122" s="122">
        <f>IF(AZ122=3,G122,0)</f>
        <v>0</v>
      </c>
      <c r="BD122" s="122">
        <f>IF(AZ122=4,G122,0)</f>
        <v>0</v>
      </c>
      <c r="BE122" s="122">
        <f>IF(AZ122=5,G122,0)</f>
        <v>0</v>
      </c>
      <c r="CZ122" s="122">
        <v>0</v>
      </c>
    </row>
    <row r="123" spans="1:104">
      <c r="A123" s="156"/>
      <c r="B123" s="157" t="s">
        <v>66</v>
      </c>
      <c r="C123" s="158" t="str">
        <f>CONCATENATE(B121," ",C121)</f>
        <v>783 Nátěry</v>
      </c>
      <c r="D123" s="156"/>
      <c r="E123" s="159"/>
      <c r="F123" s="159"/>
      <c r="G123" s="160">
        <f>SUM(G121:G122)</f>
        <v>150000</v>
      </c>
      <c r="O123" s="149">
        <v>4</v>
      </c>
      <c r="BA123" s="161">
        <f>SUM(BA121:BA122)</f>
        <v>0</v>
      </c>
      <c r="BB123" s="161">
        <f>SUM(BB121:BB122)</f>
        <v>150000</v>
      </c>
      <c r="BC123" s="161">
        <f>SUM(BC121:BC122)</f>
        <v>0</v>
      </c>
      <c r="BD123" s="161">
        <f>SUM(BD121:BD122)</f>
        <v>0</v>
      </c>
      <c r="BE123" s="161">
        <f>SUM(BE121:BE122)</f>
        <v>0</v>
      </c>
    </row>
    <row r="124" spans="1:104">
      <c r="A124" s="142" t="s">
        <v>64</v>
      </c>
      <c r="B124" s="143" t="s">
        <v>254</v>
      </c>
      <c r="C124" s="144" t="s">
        <v>255</v>
      </c>
      <c r="D124" s="145"/>
      <c r="E124" s="146"/>
      <c r="F124" s="146"/>
      <c r="G124" s="147"/>
      <c r="H124" s="148"/>
      <c r="I124" s="148"/>
      <c r="O124" s="149">
        <v>1</v>
      </c>
    </row>
    <row r="125" spans="1:104">
      <c r="A125" s="150">
        <v>64</v>
      </c>
      <c r="B125" s="151" t="s">
        <v>256</v>
      </c>
      <c r="C125" s="152" t="s">
        <v>257</v>
      </c>
      <c r="D125" s="153" t="s">
        <v>76</v>
      </c>
      <c r="E125" s="154">
        <v>2403.71</v>
      </c>
      <c r="F125" s="154">
        <v>60</v>
      </c>
      <c r="G125" s="155">
        <f>E125*F125</f>
        <v>144222.6</v>
      </c>
      <c r="O125" s="149">
        <v>2</v>
      </c>
      <c r="AA125" s="122">
        <v>12</v>
      </c>
      <c r="AB125" s="122">
        <v>0</v>
      </c>
      <c r="AC125" s="122">
        <v>64</v>
      </c>
      <c r="AZ125" s="122">
        <v>2</v>
      </c>
      <c r="BA125" s="122">
        <f>IF(AZ125=1,G125,0)</f>
        <v>0</v>
      </c>
      <c r="BB125" s="122">
        <f>IF(AZ125=2,G125,0)</f>
        <v>144222.6</v>
      </c>
      <c r="BC125" s="122">
        <f>IF(AZ125=3,G125,0)</f>
        <v>0</v>
      </c>
      <c r="BD125" s="122">
        <f>IF(AZ125=4,G125,0)</f>
        <v>0</v>
      </c>
      <c r="BE125" s="122">
        <f>IF(AZ125=5,G125,0)</f>
        <v>0</v>
      </c>
      <c r="CZ125" s="122">
        <v>6.3000000000000003E-4</v>
      </c>
    </row>
    <row r="126" spans="1:104">
      <c r="A126" s="156"/>
      <c r="B126" s="157" t="s">
        <v>66</v>
      </c>
      <c r="C126" s="158" t="str">
        <f>CONCATENATE(B124," ",C124)</f>
        <v>784 Malby</v>
      </c>
      <c r="D126" s="156"/>
      <c r="E126" s="159"/>
      <c r="F126" s="159"/>
      <c r="G126" s="160">
        <f>SUM(G124:G125)</f>
        <v>144222.6</v>
      </c>
      <c r="O126" s="149">
        <v>4</v>
      </c>
      <c r="BA126" s="161">
        <f>SUM(BA124:BA125)</f>
        <v>0</v>
      </c>
      <c r="BB126" s="161">
        <f>SUM(BB124:BB125)</f>
        <v>144222.6</v>
      </c>
      <c r="BC126" s="161">
        <f>SUM(BC124:BC125)</f>
        <v>0</v>
      </c>
      <c r="BD126" s="161">
        <f>SUM(BD124:BD125)</f>
        <v>0</v>
      </c>
      <c r="BE126" s="161">
        <f>SUM(BE124:BE125)</f>
        <v>0</v>
      </c>
    </row>
    <row r="127" spans="1:104">
      <c r="A127" s="142" t="s">
        <v>64</v>
      </c>
      <c r="B127" s="143" t="s">
        <v>258</v>
      </c>
      <c r="C127" s="144" t="s">
        <v>259</v>
      </c>
      <c r="D127" s="145"/>
      <c r="E127" s="146"/>
      <c r="F127" s="146"/>
      <c r="G127" s="147"/>
      <c r="H127" s="148"/>
      <c r="I127" s="148"/>
      <c r="O127" s="149">
        <v>1</v>
      </c>
    </row>
    <row r="128" spans="1:104">
      <c r="A128" s="150">
        <v>65</v>
      </c>
      <c r="B128" s="151" t="s">
        <v>260</v>
      </c>
      <c r="C128" s="152" t="s">
        <v>261</v>
      </c>
      <c r="D128" s="153" t="s">
        <v>136</v>
      </c>
      <c r="E128" s="154">
        <v>1</v>
      </c>
      <c r="F128" s="154">
        <v>650000</v>
      </c>
      <c r="G128" s="155">
        <f>E128*F128</f>
        <v>650000</v>
      </c>
      <c r="O128" s="149">
        <v>2</v>
      </c>
      <c r="AA128" s="122">
        <v>12</v>
      </c>
      <c r="AB128" s="122">
        <v>0</v>
      </c>
      <c r="AC128" s="122">
        <v>65</v>
      </c>
      <c r="AZ128" s="122">
        <v>4</v>
      </c>
      <c r="BA128" s="122">
        <f>IF(AZ128=1,G128,0)</f>
        <v>0</v>
      </c>
      <c r="BB128" s="122">
        <f>IF(AZ128=2,G128,0)</f>
        <v>0</v>
      </c>
      <c r="BC128" s="122">
        <f>IF(AZ128=3,G128,0)</f>
        <v>0</v>
      </c>
      <c r="BD128" s="122">
        <f>IF(AZ128=4,G128,0)</f>
        <v>650000</v>
      </c>
      <c r="BE128" s="122">
        <f>IF(AZ128=5,G128,0)</f>
        <v>0</v>
      </c>
      <c r="CZ128" s="122">
        <v>0</v>
      </c>
    </row>
    <row r="129" spans="1:104">
      <c r="A129" s="156"/>
      <c r="B129" s="157" t="s">
        <v>66</v>
      </c>
      <c r="C129" s="158" t="str">
        <f>CONCATENATE(B127," ",C127)</f>
        <v>M21 Elektromontáže</v>
      </c>
      <c r="D129" s="156"/>
      <c r="E129" s="159"/>
      <c r="F129" s="159"/>
      <c r="G129" s="160">
        <f>SUM(G127:G128)</f>
        <v>650000</v>
      </c>
      <c r="O129" s="149">
        <v>4</v>
      </c>
      <c r="BA129" s="161">
        <f>SUM(BA127:BA128)</f>
        <v>0</v>
      </c>
      <c r="BB129" s="161">
        <f>SUM(BB127:BB128)</f>
        <v>0</v>
      </c>
      <c r="BC129" s="161">
        <f>SUM(BC127:BC128)</f>
        <v>0</v>
      </c>
      <c r="BD129" s="161">
        <f>SUM(BD127:BD128)</f>
        <v>650000</v>
      </c>
      <c r="BE129" s="161">
        <f>SUM(BE127:BE128)</f>
        <v>0</v>
      </c>
    </row>
    <row r="130" spans="1:104">
      <c r="A130" s="142" t="s">
        <v>64</v>
      </c>
      <c r="B130" s="143" t="s">
        <v>262</v>
      </c>
      <c r="C130" s="144" t="s">
        <v>263</v>
      </c>
      <c r="D130" s="145"/>
      <c r="E130" s="146"/>
      <c r="F130" s="146"/>
      <c r="G130" s="147"/>
      <c r="H130" s="148"/>
      <c r="I130" s="148"/>
      <c r="O130" s="149">
        <v>1</v>
      </c>
    </row>
    <row r="131" spans="1:104">
      <c r="A131" s="150">
        <v>66</v>
      </c>
      <c r="B131" s="151" t="s">
        <v>264</v>
      </c>
      <c r="C131" s="152" t="s">
        <v>265</v>
      </c>
      <c r="D131" s="153" t="s">
        <v>136</v>
      </c>
      <c r="E131" s="154">
        <v>1</v>
      </c>
      <c r="F131" s="154">
        <v>200000</v>
      </c>
      <c r="G131" s="155">
        <f>E131*F131</f>
        <v>200000</v>
      </c>
      <c r="O131" s="149">
        <v>2</v>
      </c>
      <c r="AA131" s="122">
        <v>12</v>
      </c>
      <c r="AB131" s="122">
        <v>0</v>
      </c>
      <c r="AC131" s="122">
        <v>66</v>
      </c>
      <c r="AZ131" s="122">
        <v>4</v>
      </c>
      <c r="BA131" s="122">
        <f>IF(AZ131=1,G131,0)</f>
        <v>0</v>
      </c>
      <c r="BB131" s="122">
        <f>IF(AZ131=2,G131,0)</f>
        <v>0</v>
      </c>
      <c r="BC131" s="122">
        <f>IF(AZ131=3,G131,0)</f>
        <v>0</v>
      </c>
      <c r="BD131" s="122">
        <f>IF(AZ131=4,G131,0)</f>
        <v>200000</v>
      </c>
      <c r="BE131" s="122">
        <f>IF(AZ131=5,G131,0)</f>
        <v>0</v>
      </c>
      <c r="CZ131" s="122">
        <v>0</v>
      </c>
    </row>
    <row r="132" spans="1:104">
      <c r="A132" s="156"/>
      <c r="B132" s="157" t="s">
        <v>66</v>
      </c>
      <c r="C132" s="158" t="str">
        <f>CONCATENATE(B130," ",C130)</f>
        <v>M22 Montáž sdělovací a zabezp.tech</v>
      </c>
      <c r="D132" s="156"/>
      <c r="E132" s="159"/>
      <c r="F132" s="159"/>
      <c r="G132" s="160">
        <f>SUM(G130:G131)</f>
        <v>200000</v>
      </c>
      <c r="O132" s="149">
        <v>4</v>
      </c>
      <c r="BA132" s="161">
        <f>SUM(BA130:BA131)</f>
        <v>0</v>
      </c>
      <c r="BB132" s="161">
        <f>SUM(BB130:BB131)</f>
        <v>0</v>
      </c>
      <c r="BC132" s="161">
        <f>SUM(BC130:BC131)</f>
        <v>0</v>
      </c>
      <c r="BD132" s="161">
        <f>SUM(BD130:BD131)</f>
        <v>200000</v>
      </c>
      <c r="BE132" s="161">
        <f>SUM(BE130:BE131)</f>
        <v>0</v>
      </c>
    </row>
    <row r="133" spans="1:104">
      <c r="A133" s="142" t="s">
        <v>64</v>
      </c>
      <c r="B133" s="143" t="s">
        <v>266</v>
      </c>
      <c r="C133" s="144" t="s">
        <v>267</v>
      </c>
      <c r="D133" s="145"/>
      <c r="E133" s="146"/>
      <c r="F133" s="146"/>
      <c r="G133" s="147"/>
      <c r="H133" s="148"/>
      <c r="I133" s="148"/>
      <c r="O133" s="149">
        <v>1</v>
      </c>
    </row>
    <row r="134" spans="1:104">
      <c r="A134" s="150">
        <v>67</v>
      </c>
      <c r="B134" s="151" t="s">
        <v>268</v>
      </c>
      <c r="C134" s="152" t="s">
        <v>269</v>
      </c>
      <c r="D134" s="153" t="s">
        <v>136</v>
      </c>
      <c r="E134" s="154">
        <v>1</v>
      </c>
      <c r="F134" s="154">
        <v>50000</v>
      </c>
      <c r="G134" s="155">
        <f>E134*F134</f>
        <v>50000</v>
      </c>
      <c r="O134" s="149">
        <v>2</v>
      </c>
      <c r="AA134" s="122">
        <v>12</v>
      </c>
      <c r="AB134" s="122">
        <v>0</v>
      </c>
      <c r="AC134" s="122">
        <v>67</v>
      </c>
      <c r="AZ134" s="122">
        <v>4</v>
      </c>
      <c r="BA134" s="122">
        <f>IF(AZ134=1,G134,0)</f>
        <v>0</v>
      </c>
      <c r="BB134" s="122">
        <f>IF(AZ134=2,G134,0)</f>
        <v>0</v>
      </c>
      <c r="BC134" s="122">
        <f>IF(AZ134=3,G134,0)</f>
        <v>0</v>
      </c>
      <c r="BD134" s="122">
        <f>IF(AZ134=4,G134,0)</f>
        <v>50000</v>
      </c>
      <c r="BE134" s="122">
        <f>IF(AZ134=5,G134,0)</f>
        <v>0</v>
      </c>
      <c r="CZ134" s="122">
        <v>0</v>
      </c>
    </row>
    <row r="135" spans="1:104">
      <c r="A135" s="156"/>
      <c r="B135" s="157" t="s">
        <v>66</v>
      </c>
      <c r="C135" s="158" t="str">
        <f>CONCATENATE(B133," ",C133)</f>
        <v>M24 Montáže vzduchotechnických zař</v>
      </c>
      <c r="D135" s="156"/>
      <c r="E135" s="159"/>
      <c r="F135" s="159"/>
      <c r="G135" s="160">
        <f>SUM(G133:G134)</f>
        <v>50000</v>
      </c>
      <c r="O135" s="149">
        <v>4</v>
      </c>
      <c r="BA135" s="161">
        <f>SUM(BA133:BA134)</f>
        <v>0</v>
      </c>
      <c r="BB135" s="161">
        <f>SUM(BB133:BB134)</f>
        <v>0</v>
      </c>
      <c r="BC135" s="161">
        <f>SUM(BC133:BC134)</f>
        <v>0</v>
      </c>
      <c r="BD135" s="161">
        <f>SUM(BD133:BD134)</f>
        <v>50000</v>
      </c>
      <c r="BE135" s="161">
        <f>SUM(BE133:BE134)</f>
        <v>0</v>
      </c>
    </row>
    <row r="136" spans="1:104">
      <c r="A136" s="123"/>
      <c r="B136" s="123"/>
      <c r="C136" s="123"/>
      <c r="D136" s="123"/>
      <c r="E136" s="123"/>
      <c r="F136" s="123"/>
      <c r="G136" s="123"/>
    </row>
    <row r="137" spans="1:104">
      <c r="E137" s="122"/>
    </row>
    <row r="138" spans="1:104">
      <c r="E138" s="122"/>
    </row>
    <row r="139" spans="1:104">
      <c r="E139" s="122"/>
    </row>
    <row r="140" spans="1:104">
      <c r="E140" s="122"/>
    </row>
    <row r="141" spans="1:104">
      <c r="E141" s="122"/>
    </row>
    <row r="142" spans="1:104">
      <c r="E142" s="122"/>
    </row>
    <row r="143" spans="1:104">
      <c r="E143" s="122"/>
    </row>
    <row r="144" spans="1:104">
      <c r="E144" s="122"/>
    </row>
    <row r="145" spans="1:7">
      <c r="E145" s="122"/>
    </row>
    <row r="146" spans="1:7">
      <c r="E146" s="122"/>
    </row>
    <row r="147" spans="1:7">
      <c r="E147" s="122"/>
    </row>
    <row r="148" spans="1:7">
      <c r="E148" s="122"/>
    </row>
    <row r="149" spans="1:7">
      <c r="E149" s="122"/>
    </row>
    <row r="150" spans="1:7">
      <c r="E150" s="122"/>
    </row>
    <row r="151" spans="1:7">
      <c r="E151" s="122"/>
    </row>
    <row r="152" spans="1:7">
      <c r="E152" s="122"/>
    </row>
    <row r="153" spans="1:7">
      <c r="E153" s="122"/>
    </row>
    <row r="154" spans="1:7">
      <c r="E154" s="122"/>
    </row>
    <row r="155" spans="1:7">
      <c r="E155" s="122"/>
    </row>
    <row r="156" spans="1:7">
      <c r="E156" s="122"/>
    </row>
    <row r="157" spans="1:7">
      <c r="E157" s="122"/>
    </row>
    <row r="158" spans="1:7">
      <c r="E158" s="122"/>
    </row>
    <row r="159" spans="1:7">
      <c r="A159" s="162"/>
      <c r="B159" s="162"/>
      <c r="C159" s="162"/>
      <c r="D159" s="162"/>
      <c r="E159" s="162"/>
      <c r="F159" s="162"/>
      <c r="G159" s="162"/>
    </row>
    <row r="160" spans="1:7">
      <c r="A160" s="162"/>
      <c r="B160" s="162"/>
      <c r="C160" s="162"/>
      <c r="D160" s="162"/>
      <c r="E160" s="162"/>
      <c r="F160" s="162"/>
      <c r="G160" s="162"/>
    </row>
    <row r="161" spans="1:7">
      <c r="A161" s="162"/>
      <c r="B161" s="162"/>
      <c r="C161" s="162"/>
      <c r="D161" s="162"/>
      <c r="E161" s="162"/>
      <c r="F161" s="162"/>
      <c r="G161" s="162"/>
    </row>
    <row r="162" spans="1:7">
      <c r="A162" s="162"/>
      <c r="B162" s="162"/>
      <c r="C162" s="162"/>
      <c r="D162" s="162"/>
      <c r="E162" s="162"/>
      <c r="F162" s="162"/>
      <c r="G162" s="162"/>
    </row>
    <row r="163" spans="1:7">
      <c r="E163" s="122"/>
    </row>
    <row r="164" spans="1:7">
      <c r="E164" s="122"/>
    </row>
    <row r="165" spans="1:7">
      <c r="E165" s="122"/>
    </row>
    <row r="166" spans="1:7">
      <c r="E166" s="122"/>
    </row>
    <row r="167" spans="1:7">
      <c r="E167" s="122"/>
    </row>
    <row r="168" spans="1:7">
      <c r="E168" s="122"/>
    </row>
    <row r="169" spans="1:7">
      <c r="E169" s="122"/>
    </row>
    <row r="170" spans="1:7">
      <c r="E170" s="122"/>
    </row>
    <row r="171" spans="1:7">
      <c r="E171" s="122"/>
    </row>
    <row r="172" spans="1:7">
      <c r="E172" s="122"/>
    </row>
    <row r="173" spans="1:7">
      <c r="E173" s="122"/>
    </row>
    <row r="174" spans="1:7">
      <c r="E174" s="122"/>
    </row>
    <row r="175" spans="1:7">
      <c r="E175" s="122"/>
    </row>
    <row r="176" spans="1:7">
      <c r="E176" s="122"/>
    </row>
    <row r="177" spans="5:5">
      <c r="E177" s="122"/>
    </row>
    <row r="178" spans="5:5">
      <c r="E178" s="122"/>
    </row>
    <row r="179" spans="5:5">
      <c r="E179" s="122"/>
    </row>
    <row r="180" spans="5:5">
      <c r="E180" s="122"/>
    </row>
    <row r="181" spans="5:5">
      <c r="E181" s="122"/>
    </row>
    <row r="182" spans="5:5">
      <c r="E182" s="122"/>
    </row>
    <row r="183" spans="5:5">
      <c r="E183" s="122"/>
    </row>
    <row r="184" spans="5:5">
      <c r="E184" s="122"/>
    </row>
    <row r="185" spans="5:5">
      <c r="E185" s="122"/>
    </row>
    <row r="186" spans="5:5">
      <c r="E186" s="122"/>
    </row>
    <row r="187" spans="5:5">
      <c r="E187" s="122"/>
    </row>
    <row r="188" spans="5:5">
      <c r="E188" s="122"/>
    </row>
    <row r="189" spans="5:5">
      <c r="E189" s="122"/>
    </row>
    <row r="190" spans="5:5">
      <c r="E190" s="122"/>
    </row>
    <row r="191" spans="5:5">
      <c r="E191" s="122"/>
    </row>
    <row r="192" spans="5:5">
      <c r="E192" s="122"/>
    </row>
    <row r="193" spans="1:7">
      <c r="E193" s="122"/>
    </row>
    <row r="194" spans="1:7">
      <c r="A194" s="163"/>
      <c r="B194" s="163"/>
    </row>
    <row r="195" spans="1:7">
      <c r="A195" s="162"/>
      <c r="B195" s="162"/>
      <c r="C195" s="165"/>
      <c r="D195" s="165"/>
      <c r="E195" s="166"/>
      <c r="F195" s="165"/>
      <c r="G195" s="167"/>
    </row>
    <row r="196" spans="1:7">
      <c r="A196" s="168"/>
      <c r="B196" s="168"/>
      <c r="C196" s="162"/>
      <c r="D196" s="162"/>
      <c r="E196" s="169"/>
      <c r="F196" s="162"/>
      <c r="G196" s="162"/>
    </row>
    <row r="197" spans="1:7">
      <c r="A197" s="162"/>
      <c r="B197" s="162"/>
      <c r="C197" s="162"/>
      <c r="D197" s="162"/>
      <c r="E197" s="169"/>
      <c r="F197" s="162"/>
      <c r="G197" s="162"/>
    </row>
    <row r="198" spans="1:7">
      <c r="A198" s="162"/>
      <c r="B198" s="162"/>
      <c r="C198" s="162"/>
      <c r="D198" s="162"/>
      <c r="E198" s="169"/>
      <c r="F198" s="162"/>
      <c r="G198" s="162"/>
    </row>
    <row r="199" spans="1:7">
      <c r="A199" s="162"/>
      <c r="B199" s="162"/>
      <c r="C199" s="162"/>
      <c r="D199" s="162"/>
      <c r="E199" s="169"/>
      <c r="F199" s="162"/>
      <c r="G199" s="162"/>
    </row>
    <row r="200" spans="1:7">
      <c r="A200" s="162"/>
      <c r="B200" s="162"/>
      <c r="C200" s="162"/>
      <c r="D200" s="162"/>
      <c r="E200" s="169"/>
      <c r="F200" s="162"/>
      <c r="G200" s="162"/>
    </row>
    <row r="201" spans="1:7">
      <c r="A201" s="162"/>
      <c r="B201" s="162"/>
      <c r="C201" s="162"/>
      <c r="D201" s="162"/>
      <c r="E201" s="169"/>
      <c r="F201" s="162"/>
      <c r="G201" s="162"/>
    </row>
    <row r="202" spans="1:7">
      <c r="A202" s="162"/>
      <c r="B202" s="162"/>
      <c r="C202" s="162"/>
      <c r="D202" s="162"/>
      <c r="E202" s="169"/>
      <c r="F202" s="162"/>
      <c r="G202" s="162"/>
    </row>
    <row r="203" spans="1:7">
      <c r="A203" s="162"/>
      <c r="B203" s="162"/>
      <c r="C203" s="162"/>
      <c r="D203" s="162"/>
      <c r="E203" s="169"/>
      <c r="F203" s="162"/>
      <c r="G203" s="162"/>
    </row>
    <row r="204" spans="1:7">
      <c r="A204" s="162"/>
      <c r="B204" s="162"/>
      <c r="C204" s="162"/>
      <c r="D204" s="162"/>
      <c r="E204" s="169"/>
      <c r="F204" s="162"/>
      <c r="G204" s="162"/>
    </row>
    <row r="205" spans="1:7">
      <c r="A205" s="162"/>
      <c r="B205" s="162"/>
      <c r="C205" s="162"/>
      <c r="D205" s="162"/>
      <c r="E205" s="169"/>
      <c r="F205" s="162"/>
      <c r="G205" s="162"/>
    </row>
    <row r="206" spans="1:7">
      <c r="A206" s="162"/>
      <c r="B206" s="162"/>
      <c r="C206" s="162"/>
      <c r="D206" s="162"/>
      <c r="E206" s="169"/>
      <c r="F206" s="162"/>
      <c r="G206" s="162"/>
    </row>
    <row r="207" spans="1:7">
      <c r="A207" s="162"/>
      <c r="B207" s="162"/>
      <c r="C207" s="162"/>
      <c r="D207" s="162"/>
      <c r="E207" s="169"/>
      <c r="F207" s="162"/>
      <c r="G207" s="162"/>
    </row>
    <row r="208" spans="1:7">
      <c r="A208" s="162"/>
      <c r="B208" s="162"/>
      <c r="C208" s="162"/>
      <c r="D208" s="162"/>
      <c r="E208" s="169"/>
      <c r="F208" s="162"/>
      <c r="G208" s="162"/>
    </row>
  </sheetData>
  <mergeCells count="4">
    <mergeCell ref="A1:G1"/>
    <mergeCell ref="A3:B3"/>
    <mergeCell ref="A4:B4"/>
    <mergeCell ref="E4:G4"/>
  </mergeCells>
  <printOptions gridLinesSet="0"/>
  <pageMargins left="0.59055118110236227" right="0.39370078740157483" top="0.19685039370078741" bottom="0.19685039370078741" header="0" footer="0.19685039370078741"/>
  <pageSetup paperSize="9" scale="98" orientation="portrait" horizontalDpi="300" r:id="rId1"/>
  <headerFooter alignWithMargins="0">
    <oddFooter>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35</vt:i4>
      </vt:variant>
    </vt:vector>
  </HeadingPairs>
  <TitlesOfParts>
    <vt:vector size="38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Jarmila Boukalová</dc:creator>
  <cp:lastModifiedBy>DES PRAHA</cp:lastModifiedBy>
  <cp:lastPrinted>2014-02-03T13:20:13Z</cp:lastPrinted>
  <dcterms:created xsi:type="dcterms:W3CDTF">2014-01-28T17:50:31Z</dcterms:created>
  <dcterms:modified xsi:type="dcterms:W3CDTF">2014-02-03T13:20:20Z</dcterms:modified>
</cp:coreProperties>
</file>