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345" windowWidth="17955" windowHeight="66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Rekapitulace!$G$34</definedName>
    <definedName name="Dodavka0">Položky!#REF!</definedName>
    <definedName name="HSV">Rekapitulace!$E$34</definedName>
    <definedName name="HSV0">Položky!#REF!</definedName>
    <definedName name="HZS">Rekapitulace!$I$34</definedName>
    <definedName name="HZS0">Položky!#REF!</definedName>
    <definedName name="JKSO">'Krycí list'!$F$4</definedName>
    <definedName name="MJ">'Krycí list'!$G$4</definedName>
    <definedName name="Mont">Rekapitulace!$H$34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Položky!$A$1:$G$106</definedName>
    <definedName name="_xlnm.Print_Area" localSheetId="1">Rekapitulace!$A$1:$I$42</definedName>
    <definedName name="PocetMJ">'Krycí list'!$G$7</definedName>
    <definedName name="Poznamka">'Krycí list'!$B$37</definedName>
    <definedName name="Projektant">'Krycí list'!$C$7</definedName>
    <definedName name="PSV">Rekapitulace!$F$34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5" i="1"/>
  <c r="D14"/>
  <c r="BE105" i="3"/>
  <c r="BC105"/>
  <c r="BB105"/>
  <c r="BA105"/>
  <c r="G105"/>
  <c r="BD105" s="1"/>
  <c r="BE104"/>
  <c r="BC104"/>
  <c r="BB104"/>
  <c r="BA104"/>
  <c r="G104"/>
  <c r="BD104" s="1"/>
  <c r="BD106" s="1"/>
  <c r="H33" i="2" s="1"/>
  <c r="B33"/>
  <c r="A33"/>
  <c r="BE106" i="3"/>
  <c r="I33" i="2" s="1"/>
  <c r="BC106" i="3"/>
  <c r="G33" i="2" s="1"/>
  <c r="BB106" i="3"/>
  <c r="F33" i="2" s="1"/>
  <c r="BA106" i="3"/>
  <c r="E33" i="2" s="1"/>
  <c r="G106" i="3"/>
  <c r="C106"/>
  <c r="BE101"/>
  <c r="BC101"/>
  <c r="BC102" s="1"/>
  <c r="G32" i="2" s="1"/>
  <c r="BB101" i="3"/>
  <c r="BB102" s="1"/>
  <c r="F32" i="2" s="1"/>
  <c r="BA101" i="3"/>
  <c r="G101"/>
  <c r="G102" s="1"/>
  <c r="B32" i="2"/>
  <c r="A32"/>
  <c r="BE102" i="3"/>
  <c r="I32" i="2" s="1"/>
  <c r="BA102" i="3"/>
  <c r="E32" i="2" s="1"/>
  <c r="C102" i="3"/>
  <c r="BE98"/>
  <c r="BE99" s="1"/>
  <c r="I31" i="2" s="1"/>
  <c r="BC98" i="3"/>
  <c r="BB98"/>
  <c r="BB99" s="1"/>
  <c r="F31" i="2" s="1"/>
  <c r="BA98" i="3"/>
  <c r="G98"/>
  <c r="G99" s="1"/>
  <c r="B31" i="2"/>
  <c r="A31"/>
  <c r="BC99" i="3"/>
  <c r="G31" i="2" s="1"/>
  <c r="BA99" i="3"/>
  <c r="E31" i="2" s="1"/>
  <c r="C99" i="3"/>
  <c r="BE95"/>
  <c r="BC95"/>
  <c r="BB95"/>
  <c r="BB96" s="1"/>
  <c r="F30" i="2" s="1"/>
  <c r="BA95" i="3"/>
  <c r="G95"/>
  <c r="G96" s="1"/>
  <c r="B30" i="2"/>
  <c r="A30"/>
  <c r="BE96" i="3"/>
  <c r="I30" i="2" s="1"/>
  <c r="BC96" i="3"/>
  <c r="G30" i="2" s="1"/>
  <c r="BA96" i="3"/>
  <c r="E30" i="2" s="1"/>
  <c r="C96" i="3"/>
  <c r="BE92"/>
  <c r="BD92"/>
  <c r="BD93" s="1"/>
  <c r="H29" i="2" s="1"/>
  <c r="BC92" i="3"/>
  <c r="BA92"/>
  <c r="G92"/>
  <c r="G93" s="1"/>
  <c r="B29" i="2"/>
  <c r="A29"/>
  <c r="BE93" i="3"/>
  <c r="I29" i="2" s="1"/>
  <c r="BC93" i="3"/>
  <c r="G29" i="2" s="1"/>
  <c r="BA93" i="3"/>
  <c r="E29" i="2" s="1"/>
  <c r="C93" i="3"/>
  <c r="BE89"/>
  <c r="BD89"/>
  <c r="BD90" s="1"/>
  <c r="H28" i="2" s="1"/>
  <c r="BC89" i="3"/>
  <c r="BA89"/>
  <c r="G89"/>
  <c r="G90" s="1"/>
  <c r="B28" i="2"/>
  <c r="A28"/>
  <c r="BE90" i="3"/>
  <c r="I28" i="2" s="1"/>
  <c r="BC90" i="3"/>
  <c r="G28" i="2" s="1"/>
  <c r="BA90" i="3"/>
  <c r="E28" i="2" s="1"/>
  <c r="C90" i="3"/>
  <c r="BE86"/>
  <c r="BD86"/>
  <c r="BD87" s="1"/>
  <c r="H27" i="2" s="1"/>
  <c r="BC86" i="3"/>
  <c r="BA86"/>
  <c r="G86"/>
  <c r="G87" s="1"/>
  <c r="B27" i="2"/>
  <c r="A27"/>
  <c r="BE87" i="3"/>
  <c r="I27" i="2" s="1"/>
  <c r="BC87" i="3"/>
  <c r="G27" i="2" s="1"/>
  <c r="BA87" i="3"/>
  <c r="E27" i="2" s="1"/>
  <c r="C87" i="3"/>
  <c r="BE83"/>
  <c r="BD83"/>
  <c r="BD84" s="1"/>
  <c r="H26" i="2" s="1"/>
  <c r="BC83" i="3"/>
  <c r="BA83"/>
  <c r="G83"/>
  <c r="G84" s="1"/>
  <c r="B26" i="2"/>
  <c r="A26"/>
  <c r="BE84" i="3"/>
  <c r="I26" i="2" s="1"/>
  <c r="BC84" i="3"/>
  <c r="G26" i="2" s="1"/>
  <c r="BA84" i="3"/>
  <c r="E26" i="2" s="1"/>
  <c r="C84" i="3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D81" s="1"/>
  <c r="H25" i="2" s="1"/>
  <c r="BC77" i="3"/>
  <c r="BA77"/>
  <c r="G77"/>
  <c r="G81" s="1"/>
  <c r="B25" i="2"/>
  <c r="A25"/>
  <c r="BE81" i="3"/>
  <c r="I25" i="2" s="1"/>
  <c r="BC81" i="3"/>
  <c r="G25" i="2" s="1"/>
  <c r="BA81" i="3"/>
  <c r="E25" i="2" s="1"/>
  <c r="C81" i="3"/>
  <c r="BE74"/>
  <c r="BD74"/>
  <c r="BC74"/>
  <c r="BA74"/>
  <c r="G74"/>
  <c r="BB74" s="1"/>
  <c r="BE73"/>
  <c r="BD73"/>
  <c r="BD75" s="1"/>
  <c r="H24" i="2" s="1"/>
  <c r="BC73" i="3"/>
  <c r="BA73"/>
  <c r="G73"/>
  <c r="G75" s="1"/>
  <c r="B24" i="2"/>
  <c r="A24"/>
  <c r="BE75" i="3"/>
  <c r="I24" i="2" s="1"/>
  <c r="BC75" i="3"/>
  <c r="G24" i="2" s="1"/>
  <c r="BA75" i="3"/>
  <c r="E24" i="2" s="1"/>
  <c r="C75" i="3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D71" s="1"/>
  <c r="H23" i="2" s="1"/>
  <c r="BC67" i="3"/>
  <c r="BA67"/>
  <c r="G67"/>
  <c r="G71" s="1"/>
  <c r="B23" i="2"/>
  <c r="A23"/>
  <c r="BE71" i="3"/>
  <c r="I23" i="2" s="1"/>
  <c r="BC71" i="3"/>
  <c r="G23" i="2" s="1"/>
  <c r="BA71" i="3"/>
  <c r="E23" i="2" s="1"/>
  <c r="C71" i="3"/>
  <c r="BE64"/>
  <c r="BD64"/>
  <c r="BD65" s="1"/>
  <c r="H22" i="2" s="1"/>
  <c r="BC64" i="3"/>
  <c r="BA64"/>
  <c r="G64"/>
  <c r="G65" s="1"/>
  <c r="B22" i="2"/>
  <c r="A22"/>
  <c r="BE65" i="3"/>
  <c r="I22" i="2" s="1"/>
  <c r="BC65" i="3"/>
  <c r="G22" i="2" s="1"/>
  <c r="BA65" i="3"/>
  <c r="E22" i="2" s="1"/>
  <c r="C65" i="3"/>
  <c r="BE61"/>
  <c r="BD61"/>
  <c r="BD62" s="1"/>
  <c r="H21" i="2" s="1"/>
  <c r="BC61" i="3"/>
  <c r="BA61"/>
  <c r="G61"/>
  <c r="G62" s="1"/>
  <c r="B21" i="2"/>
  <c r="A21"/>
  <c r="BE62" i="3"/>
  <c r="I21" i="2" s="1"/>
  <c r="BC62" i="3"/>
  <c r="G21" i="2" s="1"/>
  <c r="BA62" i="3"/>
  <c r="E21" i="2" s="1"/>
  <c r="C62" i="3"/>
  <c r="BE58"/>
  <c r="BD58"/>
  <c r="BD59" s="1"/>
  <c r="H20" i="2" s="1"/>
  <c r="BC58" i="3"/>
  <c r="BA58"/>
  <c r="G58"/>
  <c r="BB58" s="1"/>
  <c r="BB59" s="1"/>
  <c r="F20" i="2" s="1"/>
  <c r="B20"/>
  <c r="A20"/>
  <c r="BE59" i="3"/>
  <c r="I20" i="2" s="1"/>
  <c r="BC59" i="3"/>
  <c r="G20" i="2" s="1"/>
  <c r="BA59" i="3"/>
  <c r="E20" i="2" s="1"/>
  <c r="C59" i="3"/>
  <c r="BE55"/>
  <c r="BD55"/>
  <c r="BD56" s="1"/>
  <c r="H19" i="2" s="1"/>
  <c r="BC55" i="3"/>
  <c r="BB55"/>
  <c r="BB56" s="1"/>
  <c r="F19" i="2" s="1"/>
  <c r="G55" i="3"/>
  <c r="BA55" s="1"/>
  <c r="BA56" s="1"/>
  <c r="E19" i="2" s="1"/>
  <c r="B19"/>
  <c r="A19"/>
  <c r="BE56" i="3"/>
  <c r="I19" i="2" s="1"/>
  <c r="BC56" i="3"/>
  <c r="G19" i="2" s="1"/>
  <c r="C56" i="3"/>
  <c r="BE52"/>
  <c r="BD52"/>
  <c r="BD53" s="1"/>
  <c r="H18" i="2" s="1"/>
  <c r="BC52" i="3"/>
  <c r="BB52"/>
  <c r="BB53" s="1"/>
  <c r="F18" i="2" s="1"/>
  <c r="G52" i="3"/>
  <c r="BA52" s="1"/>
  <c r="BA53" s="1"/>
  <c r="E18" i="2" s="1"/>
  <c r="B18"/>
  <c r="A18"/>
  <c r="BE53" i="3"/>
  <c r="I18" i="2" s="1"/>
  <c r="BC53" i="3"/>
  <c r="G18" i="2" s="1"/>
  <c r="C53" i="3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E46"/>
  <c r="BD46"/>
  <c r="BD50" s="1"/>
  <c r="H17" i="2" s="1"/>
  <c r="BC46" i="3"/>
  <c r="BB46"/>
  <c r="BB50" s="1"/>
  <c r="F17" i="2" s="1"/>
  <c r="G46" i="3"/>
  <c r="BA46" s="1"/>
  <c r="BA50" s="1"/>
  <c r="E17" i="2" s="1"/>
  <c r="B17"/>
  <c r="A17"/>
  <c r="BE50" i="3"/>
  <c r="I17" i="2" s="1"/>
  <c r="BC50" i="3"/>
  <c r="G17" i="2" s="1"/>
  <c r="C50" i="3"/>
  <c r="BE43"/>
  <c r="BD43"/>
  <c r="BD44" s="1"/>
  <c r="H16" i="2" s="1"/>
  <c r="BC43" i="3"/>
  <c r="BB43"/>
  <c r="BB44" s="1"/>
  <c r="F16" i="2" s="1"/>
  <c r="G43" i="3"/>
  <c r="BA43" s="1"/>
  <c r="BA44" s="1"/>
  <c r="E16" i="2" s="1"/>
  <c r="B16"/>
  <c r="A16"/>
  <c r="BE44" i="3"/>
  <c r="I16" i="2" s="1"/>
  <c r="BC44" i="3"/>
  <c r="G16" i="2" s="1"/>
  <c r="C44" i="3"/>
  <c r="BE40"/>
  <c r="BD40"/>
  <c r="BD41" s="1"/>
  <c r="H15" i="2" s="1"/>
  <c r="BC40" i="3"/>
  <c r="BB40"/>
  <c r="BB41" s="1"/>
  <c r="F15" i="2" s="1"/>
  <c r="G40" i="3"/>
  <c r="BA40" s="1"/>
  <c r="BA41" s="1"/>
  <c r="E15" i="2" s="1"/>
  <c r="B15"/>
  <c r="A15"/>
  <c r="BE41" i="3"/>
  <c r="I15" i="2" s="1"/>
  <c r="BC41" i="3"/>
  <c r="G15" i="2" s="1"/>
  <c r="C41" i="3"/>
  <c r="BE37"/>
  <c r="BD37"/>
  <c r="BD38" s="1"/>
  <c r="H14" i="2" s="1"/>
  <c r="BC37" i="3"/>
  <c r="BB37"/>
  <c r="BB38" s="1"/>
  <c r="F14" i="2" s="1"/>
  <c r="G37" i="3"/>
  <c r="BA37" s="1"/>
  <c r="BA38" s="1"/>
  <c r="E14" i="2" s="1"/>
  <c r="B14"/>
  <c r="A14"/>
  <c r="BE38" i="3"/>
  <c r="I14" i="2" s="1"/>
  <c r="BC38" i="3"/>
  <c r="G14" i="2" s="1"/>
  <c r="C38" i="3"/>
  <c r="BE34"/>
  <c r="BD34"/>
  <c r="BD35" s="1"/>
  <c r="H13" i="2" s="1"/>
  <c r="BC34" i="3"/>
  <c r="BB34"/>
  <c r="BB35" s="1"/>
  <c r="F13" i="2" s="1"/>
  <c r="G34" i="3"/>
  <c r="BA34" s="1"/>
  <c r="BA35" s="1"/>
  <c r="E13" i="2" s="1"/>
  <c r="B13"/>
  <c r="A13"/>
  <c r="BE35" i="3"/>
  <c r="I13" i="2" s="1"/>
  <c r="BC35" i="3"/>
  <c r="G13" i="2" s="1"/>
  <c r="C35" i="3"/>
  <c r="BE31"/>
  <c r="BD31"/>
  <c r="BD32" s="1"/>
  <c r="H12" i="2" s="1"/>
  <c r="BC31" i="3"/>
  <c r="BB31"/>
  <c r="BB32" s="1"/>
  <c r="F12" i="2" s="1"/>
  <c r="G31" i="3"/>
  <c r="BA31" s="1"/>
  <c r="BA32" s="1"/>
  <c r="E12" i="2" s="1"/>
  <c r="B12"/>
  <c r="A12"/>
  <c r="BE32" i="3"/>
  <c r="I12" i="2" s="1"/>
  <c r="BC32" i="3"/>
  <c r="G12" i="2" s="1"/>
  <c r="C32" i="3"/>
  <c r="BE28"/>
  <c r="BD28"/>
  <c r="BD29" s="1"/>
  <c r="H11" i="2" s="1"/>
  <c r="BC28" i="3"/>
  <c r="BB28"/>
  <c r="BB29" s="1"/>
  <c r="F11" i="2" s="1"/>
  <c r="G28" i="3"/>
  <c r="BA28" s="1"/>
  <c r="BA29" s="1"/>
  <c r="E11" i="2" s="1"/>
  <c r="B11"/>
  <c r="A11"/>
  <c r="BE29" i="3"/>
  <c r="I11" i="2" s="1"/>
  <c r="BC29" i="3"/>
  <c r="G11" i="2" s="1"/>
  <c r="C29" i="3"/>
  <c r="BE25"/>
  <c r="BD25"/>
  <c r="BC25"/>
  <c r="BB25"/>
  <c r="G25"/>
  <c r="BA25" s="1"/>
  <c r="BE24"/>
  <c r="BD24"/>
  <c r="BC24"/>
  <c r="BB24"/>
  <c r="G24"/>
  <c r="BA24" s="1"/>
  <c r="BE23"/>
  <c r="BD23"/>
  <c r="BD26" s="1"/>
  <c r="BC23"/>
  <c r="BB23"/>
  <c r="BB26" s="1"/>
  <c r="F10" i="2" s="1"/>
  <c r="G23" i="3"/>
  <c r="H10" i="2"/>
  <c r="B10"/>
  <c r="A10"/>
  <c r="BE26" i="3"/>
  <c r="I10" i="2" s="1"/>
  <c r="BC26" i="3"/>
  <c r="G10" i="2" s="1"/>
  <c r="C26" i="3"/>
  <c r="BE20"/>
  <c r="BD20"/>
  <c r="BC20"/>
  <c r="BB20"/>
  <c r="G20"/>
  <c r="BA20" s="1"/>
  <c r="BE19"/>
  <c r="BD19"/>
  <c r="BC19"/>
  <c r="BB19"/>
  <c r="G19"/>
  <c r="BA19" s="1"/>
  <c r="BE18"/>
  <c r="BD18"/>
  <c r="BC18"/>
  <c r="BB18"/>
  <c r="BB21" s="1"/>
  <c r="F9" i="2" s="1"/>
  <c r="G18" i="3"/>
  <c r="BA18" s="1"/>
  <c r="BE17"/>
  <c r="BD17"/>
  <c r="BC17"/>
  <c r="BB17"/>
  <c r="G17"/>
  <c r="BA17" s="1"/>
  <c r="B9" i="2"/>
  <c r="A9"/>
  <c r="BE21" i="3"/>
  <c r="I9" i="2" s="1"/>
  <c r="BC21" i="3"/>
  <c r="G9" i="2" s="1"/>
  <c r="BA21" i="3"/>
  <c r="E9" i="2" s="1"/>
  <c r="C21" i="3"/>
  <c r="BE14"/>
  <c r="BD14"/>
  <c r="BC14"/>
  <c r="BB14"/>
  <c r="G14"/>
  <c r="BA14" s="1"/>
  <c r="BE13"/>
  <c r="BD13"/>
  <c r="BD15" s="1"/>
  <c r="H8" i="2" s="1"/>
  <c r="BC13" i="3"/>
  <c r="BB13"/>
  <c r="BB15" s="1"/>
  <c r="F8" i="2" s="1"/>
  <c r="G13" i="3"/>
  <c r="BA13" s="1"/>
  <c r="BA15" s="1"/>
  <c r="E8" i="2" s="1"/>
  <c r="B8"/>
  <c r="A8"/>
  <c r="BE15" i="3"/>
  <c r="I8" i="2" s="1"/>
  <c r="BC15" i="3"/>
  <c r="G8" i="2" s="1"/>
  <c r="C15" i="3"/>
  <c r="BE10"/>
  <c r="BD10"/>
  <c r="BC10"/>
  <c r="BB10"/>
  <c r="G10"/>
  <c r="BA10" s="1"/>
  <c r="BE9"/>
  <c r="BD9"/>
  <c r="BC9"/>
  <c r="BB9"/>
  <c r="G9"/>
  <c r="BA9" s="1"/>
  <c r="BE8"/>
  <c r="BD8"/>
  <c r="BD11" s="1"/>
  <c r="H7" i="2" s="1"/>
  <c r="BC8" i="3"/>
  <c r="BB8"/>
  <c r="BB11" s="1"/>
  <c r="F7" i="2" s="1"/>
  <c r="G8" i="3"/>
  <c r="BA8" s="1"/>
  <c r="BA11" s="1"/>
  <c r="E7" i="2" s="1"/>
  <c r="B7"/>
  <c r="A7"/>
  <c r="BE11" i="3"/>
  <c r="I7" i="2" s="1"/>
  <c r="BC11" i="3"/>
  <c r="G7" i="2" s="1"/>
  <c r="C11" i="3"/>
  <c r="C4"/>
  <c r="F3"/>
  <c r="C3"/>
  <c r="C2" i="2"/>
  <c r="C1"/>
  <c r="F31" i="1"/>
  <c r="G8"/>
  <c r="G34" i="2" l="1"/>
  <c r="C14" i="1" s="1"/>
  <c r="BD21" i="3"/>
  <c r="H9" i="2" s="1"/>
  <c r="I34"/>
  <c r="C20" i="1" s="1"/>
  <c r="BA23" i="3"/>
  <c r="BA26" s="1"/>
  <c r="E10" i="2" s="1"/>
  <c r="E34" s="1"/>
  <c r="G26" i="3"/>
  <c r="G11"/>
  <c r="G15"/>
  <c r="G21"/>
  <c r="G29"/>
  <c r="G32"/>
  <c r="G35"/>
  <c r="G38"/>
  <c r="G41"/>
  <c r="G44"/>
  <c r="G50"/>
  <c r="G53"/>
  <c r="G56"/>
  <c r="G59"/>
  <c r="BB61"/>
  <c r="BB62" s="1"/>
  <c r="F21" i="2" s="1"/>
  <c r="BB64" i="3"/>
  <c r="BB65" s="1"/>
  <c r="F22" i="2" s="1"/>
  <c r="BB67" i="3"/>
  <c r="BB71" s="1"/>
  <c r="F23" i="2" s="1"/>
  <c r="BB73" i="3"/>
  <c r="BB75" s="1"/>
  <c r="F24" i="2" s="1"/>
  <c r="BB77" i="3"/>
  <c r="BB81" s="1"/>
  <c r="F25" i="2" s="1"/>
  <c r="BB83" i="3"/>
  <c r="BB84" s="1"/>
  <c r="F26" i="2" s="1"/>
  <c r="BB86" i="3"/>
  <c r="BB87" s="1"/>
  <c r="F27" i="2" s="1"/>
  <c r="BB89" i="3"/>
  <c r="BB90" s="1"/>
  <c r="F28" i="2" s="1"/>
  <c r="BB92" i="3"/>
  <c r="BB93" s="1"/>
  <c r="F29" i="2" s="1"/>
  <c r="BD95" i="3"/>
  <c r="BD96" s="1"/>
  <c r="H30" i="2" s="1"/>
  <c r="H34" s="1"/>
  <c r="C15" i="1" s="1"/>
  <c r="BD98" i="3"/>
  <c r="BD99" s="1"/>
  <c r="H31" i="2" s="1"/>
  <c r="BD101" i="3"/>
  <c r="BD102" s="1"/>
  <c r="H32" i="2" s="1"/>
  <c r="F34" l="1"/>
  <c r="C17" i="1" s="1"/>
  <c r="G40" i="2"/>
  <c r="I40" s="1"/>
  <c r="G15" i="1" s="1"/>
  <c r="G39" i="2"/>
  <c r="I39" s="1"/>
  <c r="C16" i="1"/>
  <c r="C18" s="1"/>
  <c r="C21" s="1"/>
  <c r="H41" i="2" l="1"/>
  <c r="G22" i="1" s="1"/>
  <c r="C22" s="1"/>
  <c r="F32" s="1"/>
  <c r="G14"/>
  <c r="F33" l="1"/>
  <c r="F34" s="1"/>
  <c r="G21"/>
</calcChain>
</file>

<file path=xl/sharedStrings.xml><?xml version="1.0" encoding="utf-8"?>
<sst xmlns="http://schemas.openxmlformats.org/spreadsheetml/2006/main" count="347" uniqueCount="226">
  <si>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</si>
  <si>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</si>
  <si>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</si>
  <si>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</si>
  <si>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</si>
  <si>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</si>
  <si>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</si>
  <si>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</si>
  <si>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</si>
  <si>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</si>
  <si>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</si>
  <si>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</si>
  <si>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</si>
  <si>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</si>
  <si>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</si>
  <si>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</si>
  <si>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</si>
  <si>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</si>
  <si>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</si>
  <si>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</si>
  <si>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</si>
  <si>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</si>
  <si>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</si>
  <si>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</si>
  <si>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</si>
  <si>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</si>
  <si>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</si>
  <si>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</si>
  <si>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</si>
  <si>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</si>
  <si>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</si>
  <si>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</si>
  <si>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</si>
  <si>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</si>
  <si>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</si>
  <si>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</si>
  <si>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</si>
  <si>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</si>
  <si>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</si>
  <si>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</si>
  <si>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</si>
  <si>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</si>
  <si>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</si>
  <si>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</si>
  <si>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</si>
  <si>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</si>
  <si>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</si>
  <si>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</si>
  <si>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</si>
  <si>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</si>
  <si>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</si>
  <si>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</si>
  <si>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</si>
  <si>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</si>
  <si>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</si>
  <si>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</si>
  <si>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</si>
  <si>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</si>
  <si>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</si>
  <si>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</si>
  <si>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</si>
  <si>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</si>
  <si>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</si>
  <si>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</si>
  <si>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</si>
  <si>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</si>
  <si>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</si>
  <si>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</si>
  <si>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</si>
  <si>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121 10-0001.RA0</t>
  </si>
  <si>
    <t xml:space="preserve">Sejmutí ornice, naložení, odvoz a uložení </t>
  </si>
  <si>
    <t>m3</t>
  </si>
  <si>
    <t>131 10-0010.RAA</t>
  </si>
  <si>
    <t>Hloubení nezapažených jam v hornině1-4 odvoz do 1 km, uložení na skládku</t>
  </si>
  <si>
    <t>122 10-0010.RAA</t>
  </si>
  <si>
    <t>Odkopávky nezapažené v hornině 1-4 naložení, odvoz 1 km, uložení</t>
  </si>
  <si>
    <t>2</t>
  </si>
  <si>
    <t>Základy,zvláštní zakládání</t>
  </si>
  <si>
    <t>275 32-0030.RAB</t>
  </si>
  <si>
    <t>Základová patka ŽB z betonu C 16/20, vč. bednění výztuž 120 kg/m3, štěrkopískový podklad 10 cm</t>
  </si>
  <si>
    <t>274 32-0030.RAC</t>
  </si>
  <si>
    <t>Základový pas ŽB z betonu C 16/20, vč. bednění výztuž 150 kg/m3, štěrkopískový podklad 10 cm</t>
  </si>
  <si>
    <t>3</t>
  </si>
  <si>
    <t>Svislé a kompletní konstrukce</t>
  </si>
  <si>
    <t>342 26-4051.RT1</t>
  </si>
  <si>
    <t>Podhled sádrokartonový na zavěšenou ocel. konstr. desky standard tl. 12,5 mm, bez izolace</t>
  </si>
  <si>
    <t>m2</t>
  </si>
  <si>
    <t>342 26-4051.RT3</t>
  </si>
  <si>
    <t>Podhled sádrokartonový na zavěšenou ocel. konstr. desky standard impreg. tl. 12,5 mm, bez izolace</t>
  </si>
  <si>
    <t>342 26-1213.RT3</t>
  </si>
  <si>
    <t>Příčka sádrokarton. ocel.kce, 2x oplášť. tl.150 mm desky standard impreg. tl. 12,5 mm, Orsil tl. 5 cm</t>
  </si>
  <si>
    <t>63</t>
  </si>
  <si>
    <t>Podlahy a podlahové konstrukce</t>
  </si>
  <si>
    <t>631 31-3511.RT4</t>
  </si>
  <si>
    <t>Mazanina betonová tl. 8 - 12 cm C 12/15  (B 12,5) -drátkobeton</t>
  </si>
  <si>
    <t>631 31-5621.R00</t>
  </si>
  <si>
    <t xml:space="preserve">Mazanina betonová tl. 12 - 24 cm C 20/25  (B 25) </t>
  </si>
  <si>
    <t>631 57-1001.R00</t>
  </si>
  <si>
    <t xml:space="preserve">Násyp z kameniva těženého 0 - 4, zpevňující </t>
  </si>
  <si>
    <t>83</t>
  </si>
  <si>
    <t>Přípojka kanallizační</t>
  </si>
  <si>
    <t>830 911</t>
  </si>
  <si>
    <t>Kanalizační přípojka vč. zemních prací a napojení na stáv.areálovou kanalizaci</t>
  </si>
  <si>
    <t>m</t>
  </si>
  <si>
    <t>85</t>
  </si>
  <si>
    <t>Přípojka teplovodní</t>
  </si>
  <si>
    <t>850 911</t>
  </si>
  <si>
    <t>Teplovodní přípojka vč. napojení na areálový teplovod</t>
  </si>
  <si>
    <t>87</t>
  </si>
  <si>
    <t>Přípojka vodovodní</t>
  </si>
  <si>
    <t>870 911</t>
  </si>
  <si>
    <t>Vodovodní přípojka vč. zemních prací a napojení na stáv.areálový vodovod</t>
  </si>
  <si>
    <t>88</t>
  </si>
  <si>
    <t>Přípojka silnoproudu</t>
  </si>
  <si>
    <t>880 911</t>
  </si>
  <si>
    <t>Přípojka elektro vč. zemních prací a napojení na areálový rozvod</t>
  </si>
  <si>
    <t>89</t>
  </si>
  <si>
    <t>Přípojka slaboproudu</t>
  </si>
  <si>
    <t>890 911</t>
  </si>
  <si>
    <t>Přípojka slaboproudu vč. zemních prací a napojení na areálový rozvod</t>
  </si>
  <si>
    <t>soub</t>
  </si>
  <si>
    <t>90</t>
  </si>
  <si>
    <t>Ostatní</t>
  </si>
  <si>
    <t>900 101</t>
  </si>
  <si>
    <t xml:space="preserve">Průzkumy a náklady na projekty </t>
  </si>
  <si>
    <t>94</t>
  </si>
  <si>
    <t>Lešení a stavební výtahy</t>
  </si>
  <si>
    <t>941 94-1031.R00</t>
  </si>
  <si>
    <t xml:space="preserve">Montáž lešení leh.řad.s podlahami,š.do 1 m, H 10 m </t>
  </si>
  <si>
    <t>941 94-1191.R00</t>
  </si>
  <si>
    <t xml:space="preserve">Příplatek za každý měsíc použití lešení k pol.1031 </t>
  </si>
  <si>
    <t>941 94-1831.R00</t>
  </si>
  <si>
    <t xml:space="preserve">Demontáž lešení leh.řad.s podlahami,š.1 m, H 10 m </t>
  </si>
  <si>
    <t>941 95-5001.R00</t>
  </si>
  <si>
    <t xml:space="preserve">Lešení lehké pomocné, výška podlahy do 1,2 m </t>
  </si>
  <si>
    <t>95</t>
  </si>
  <si>
    <t>Dokončovací kce na pozem.stav.</t>
  </si>
  <si>
    <t>952 90-1111.R00</t>
  </si>
  <si>
    <t xml:space="preserve">Vyčištění budov o výšce podlaží do 4 m </t>
  </si>
  <si>
    <t>99</t>
  </si>
  <si>
    <t>Staveništní přesun hmot</t>
  </si>
  <si>
    <t>998 02-1021.R00</t>
  </si>
  <si>
    <t xml:space="preserve">Přesun hmot pro haly ocelové výšky do 20 m </t>
  </si>
  <si>
    <t>t</t>
  </si>
  <si>
    <t>713</t>
  </si>
  <si>
    <t>Izolace tepelné</t>
  </si>
  <si>
    <t>713 10-0110.RAD</t>
  </si>
  <si>
    <t>Izolace tepelné volně položené tloušťka 24 cm, překrytí A 400/H</t>
  </si>
  <si>
    <t>720</t>
  </si>
  <si>
    <t>Zdravotechnická instalace</t>
  </si>
  <si>
    <t>720 01</t>
  </si>
  <si>
    <t>Vnitřní instalace vody, kanalizace vč. zařizovacích předmětů</t>
  </si>
  <si>
    <t>730</t>
  </si>
  <si>
    <t>Ústřední vytápění</t>
  </si>
  <si>
    <t>730 01</t>
  </si>
  <si>
    <t>Vytápění objektu vč.domovního výměníku s lokál.ohřevem TUV</t>
  </si>
  <si>
    <t>764</t>
  </si>
  <si>
    <t>Konstrukce klempířské</t>
  </si>
  <si>
    <t>764 41-0010.RAB</t>
  </si>
  <si>
    <t>Oplechování parapetů z Pz plechu rš 330 mm</t>
  </si>
  <si>
    <t>764 35-2203.R00</t>
  </si>
  <si>
    <t xml:space="preserve">Žlaby z Pz plechu podokapní půlkruhové, rš 330 mm </t>
  </si>
  <si>
    <t>764 45-4202.R00</t>
  </si>
  <si>
    <t xml:space="preserve">Odpadní trouby z Pz plechu, kruhové, D 100 mm </t>
  </si>
  <si>
    <t>764 109</t>
  </si>
  <si>
    <t>Lemování průniků střechy a ostatní drobné klempířské prvky</t>
  </si>
  <si>
    <t>766</t>
  </si>
  <si>
    <t>Konstrukce truhlářské</t>
  </si>
  <si>
    <t>766 101</t>
  </si>
  <si>
    <t>Dveře vnitří jednokřídlové vč. kování, zárubně a osazení</t>
  </si>
  <si>
    <t>766 102</t>
  </si>
  <si>
    <t>Dveře vnitřní dvoukřídlové vč.kování, zárubně a osazení</t>
  </si>
  <si>
    <t>769</t>
  </si>
  <si>
    <t>Otvorove prvky z plastu</t>
  </si>
  <si>
    <t>769 101</t>
  </si>
  <si>
    <t>Okna plastová vč. izolačního dvojskla ,kování a osazení</t>
  </si>
  <si>
    <t>769 102</t>
  </si>
  <si>
    <t xml:space="preserve">Dveře vstupní plast dvoukřídl.vč. kování a osazení </t>
  </si>
  <si>
    <t>769 103</t>
  </si>
  <si>
    <t xml:space="preserve">Rolovací vrata do keramické dílny </t>
  </si>
  <si>
    <t xml:space="preserve">Dveře vstupní plast jednokřídl.vč. kování a osaz </t>
  </si>
  <si>
    <t>771</t>
  </si>
  <si>
    <t>Podlahy z dlaždic a obklady</t>
  </si>
  <si>
    <t>771 57-0010.RA0</t>
  </si>
  <si>
    <t>Dlažba z dlaždic keramických 15 x 15 cm do tmele vč. dodávky dlaždic</t>
  </si>
  <si>
    <t>781</t>
  </si>
  <si>
    <t>Obklady keramické</t>
  </si>
  <si>
    <t>781 47-5114.RA0</t>
  </si>
  <si>
    <t xml:space="preserve">Obklad vnitřní keram.do tmele vč. dodávky obkladač </t>
  </si>
  <si>
    <t>783</t>
  </si>
  <si>
    <t>Nátěry</t>
  </si>
  <si>
    <t>783 12-4299/R</t>
  </si>
  <si>
    <t xml:space="preserve">Nátěr syntetický ocelové konstrukce </t>
  </si>
  <si>
    <t>784</t>
  </si>
  <si>
    <t>Malby</t>
  </si>
  <si>
    <t>784 45-0075.RA0</t>
  </si>
  <si>
    <t xml:space="preserve">Malba disperzní, penetrace 1x, malba bílá 2x </t>
  </si>
  <si>
    <t>M21</t>
  </si>
  <si>
    <t>Elektromontáže</t>
  </si>
  <si>
    <t>210 01</t>
  </si>
  <si>
    <t xml:space="preserve">Elektroinstalace vč. svítidel </t>
  </si>
  <si>
    <t>M22</t>
  </si>
  <si>
    <t>Montáž sdělovací a zabezp.tech</t>
  </si>
  <si>
    <t>220 01</t>
  </si>
  <si>
    <t xml:space="preserve">Slaboproud </t>
  </si>
  <si>
    <t>M24</t>
  </si>
  <si>
    <t>Montáže vzduchotechnických zař</t>
  </si>
  <si>
    <t>240 01</t>
  </si>
  <si>
    <t xml:space="preserve">Vzduchotechnika </t>
  </si>
  <si>
    <t>M43</t>
  </si>
  <si>
    <t>Montáže ocelových konstrukcí</t>
  </si>
  <si>
    <t>430 101</t>
  </si>
  <si>
    <t xml:space="preserve">Dodávka a montáž ocelové haly </t>
  </si>
  <si>
    <t>430 02</t>
  </si>
  <si>
    <t xml:space="preserve">Obvodový plášť haly vč. nátěru </t>
  </si>
  <si>
    <t>0,00</t>
  </si>
  <si>
    <t>Zařízení staveniště</t>
  </si>
  <si>
    <t>Boukalová Jarmila</t>
  </si>
  <si>
    <t>Novostavba výrobně vzdělávací haly</t>
  </si>
  <si>
    <t>Boukalová</t>
  </si>
  <si>
    <t>leden 2013</t>
  </si>
  <si>
    <t>Rezerva</t>
  </si>
  <si>
    <t>KRYCÍ LIST PROPOČTU KE STUDII</t>
  </si>
  <si>
    <t>IZ V Příbram</t>
  </si>
  <si>
    <t>DES Praha, s.r.o</t>
  </si>
  <si>
    <t>VS ČR GŘ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</si>
</sst>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8" sqref="C8:D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222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0</v>
      </c>
      <c r="B3" s="4"/>
      <c r="C3" s="5" t="s">
        <v>1</v>
      </c>
      <c r="D3" s="5"/>
      <c r="E3" s="5"/>
      <c r="F3" s="5" t="s">
        <v>2</v>
      </c>
      <c r="G3" s="6"/>
    </row>
    <row r="4" spans="1:57" ht="12.95" customHeight="1">
      <c r="A4" s="7"/>
      <c r="B4" s="8"/>
      <c r="C4" s="9" t="s">
        <v>218</v>
      </c>
      <c r="D4" s="10"/>
      <c r="E4" s="10"/>
      <c r="F4" s="11"/>
      <c r="G4" s="12"/>
    </row>
    <row r="5" spans="1:57" ht="12.95" customHeight="1">
      <c r="A5" s="13" t="s">
        <v>4</v>
      </c>
      <c r="B5" s="14"/>
      <c r="C5" s="15" t="s">
        <v>5</v>
      </c>
      <c r="D5" s="15"/>
      <c r="E5" s="15"/>
      <c r="F5" s="16" t="s">
        <v>6</v>
      </c>
      <c r="G5" s="17"/>
    </row>
    <row r="6" spans="1:57" ht="12.95" customHeight="1">
      <c r="A6" s="7"/>
      <c r="B6" s="8"/>
      <c r="C6" s="9" t="s">
        <v>223</v>
      </c>
      <c r="D6" s="10"/>
      <c r="E6" s="10"/>
      <c r="F6" s="18"/>
      <c r="G6" s="12"/>
    </row>
    <row r="7" spans="1:57">
      <c r="A7" s="13" t="s">
        <v>7</v>
      </c>
      <c r="B7" s="15"/>
      <c r="C7" s="176" t="s">
        <v>224</v>
      </c>
      <c r="D7" s="177"/>
      <c r="E7" s="19" t="s">
        <v>8</v>
      </c>
      <c r="F7" s="20"/>
      <c r="G7" s="21">
        <v>0</v>
      </c>
      <c r="H7" s="22"/>
      <c r="I7" s="22"/>
    </row>
    <row r="8" spans="1:57">
      <c r="A8" s="13" t="s">
        <v>9</v>
      </c>
      <c r="B8" s="15"/>
      <c r="C8" s="176" t="s">
        <v>225</v>
      </c>
      <c r="D8" s="177"/>
      <c r="E8" s="16" t="s">
        <v>10</v>
      </c>
      <c r="F8" s="15"/>
      <c r="G8" s="23">
        <f>IF(PocetMJ=0,,ROUND((F30+F32)/PocetMJ,1))</f>
        <v>0</v>
      </c>
    </row>
    <row r="9" spans="1:57">
      <c r="A9" s="24" t="s">
        <v>11</v>
      </c>
      <c r="B9" s="25"/>
      <c r="C9" s="25"/>
      <c r="D9" s="25"/>
      <c r="E9" s="26" t="s">
        <v>12</v>
      </c>
      <c r="F9" s="25"/>
      <c r="G9" s="27"/>
    </row>
    <row r="10" spans="1:57">
      <c r="A10" s="28" t="s">
        <v>13</v>
      </c>
      <c r="B10" s="11"/>
      <c r="C10" s="11"/>
      <c r="D10" s="11"/>
      <c r="E10" s="29" t="s">
        <v>14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78" t="s">
        <v>217</v>
      </c>
      <c r="F11" s="179"/>
      <c r="G11" s="180"/>
    </row>
    <row r="12" spans="1:57" ht="28.5" customHeight="1" thickBot="1">
      <c r="A12" s="31" t="s">
        <v>15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>
      <c r="A14" s="40"/>
      <c r="B14" s="41" t="s">
        <v>18</v>
      </c>
      <c r="C14" s="42">
        <f>Dodavka</f>
        <v>0</v>
      </c>
      <c r="D14" s="43" t="str">
        <f>Rekapitulace!A39</f>
        <v>Rezerva</v>
      </c>
      <c r="E14" s="44"/>
      <c r="F14" s="45"/>
      <c r="G14" s="42">
        <f>Rekapitulace!I39</f>
        <v>264475.65967000002</v>
      </c>
    </row>
    <row r="15" spans="1:57" ht="15.95" customHeight="1">
      <c r="A15" s="40" t="s">
        <v>19</v>
      </c>
      <c r="B15" s="41" t="s">
        <v>20</v>
      </c>
      <c r="C15" s="42">
        <f>Mont</f>
        <v>3913602</v>
      </c>
      <c r="D15" s="24" t="str">
        <f>Rekapitulace!A40</f>
        <v>Zařízení staveniště</v>
      </c>
      <c r="E15" s="46"/>
      <c r="F15" s="47"/>
      <c r="G15" s="42">
        <f>Rekapitulace!I40</f>
        <v>185132.96176899999</v>
      </c>
    </row>
    <row r="16" spans="1:57" ht="15.95" customHeight="1">
      <c r="A16" s="40" t="s">
        <v>21</v>
      </c>
      <c r="B16" s="41" t="s">
        <v>22</v>
      </c>
      <c r="C16" s="42">
        <f>HSV</f>
        <v>2697554.4934</v>
      </c>
      <c r="D16" s="24"/>
      <c r="E16" s="46"/>
      <c r="F16" s="47"/>
      <c r="G16" s="42"/>
    </row>
    <row r="17" spans="1:7" ht="15.95" customHeight="1">
      <c r="A17" s="48" t="s">
        <v>23</v>
      </c>
      <c r="B17" s="41" t="s">
        <v>24</v>
      </c>
      <c r="C17" s="42">
        <f>PSV</f>
        <v>2591958.7000000002</v>
      </c>
      <c r="D17" s="24"/>
      <c r="E17" s="46"/>
      <c r="F17" s="47"/>
      <c r="G17" s="42"/>
    </row>
    <row r="18" spans="1:7" ht="15.95" customHeight="1">
      <c r="A18" s="49" t="s">
        <v>25</v>
      </c>
      <c r="B18" s="41"/>
      <c r="C18" s="42">
        <f>SUM(C14:C17)</f>
        <v>9203115.1933999993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26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27</v>
      </c>
      <c r="B21" s="11"/>
      <c r="C21" s="42">
        <f>C18+C20</f>
        <v>9203115.1933999993</v>
      </c>
      <c r="D21" s="24" t="s">
        <v>28</v>
      </c>
      <c r="E21" s="46"/>
      <c r="F21" s="47"/>
      <c r="G21" s="42">
        <f>G22-SUM(G14:G20)</f>
        <v>0</v>
      </c>
    </row>
    <row r="22" spans="1:7" ht="15.95" customHeight="1" thickBot="1">
      <c r="A22" s="24" t="s">
        <v>29</v>
      </c>
      <c r="B22" s="25"/>
      <c r="C22" s="51">
        <f>C21+G22</f>
        <v>9652723.8148389999</v>
      </c>
      <c r="D22" s="52" t="s">
        <v>30</v>
      </c>
      <c r="E22" s="53"/>
      <c r="F22" s="54"/>
      <c r="G22" s="42">
        <f>VRN</f>
        <v>449608.62143900001</v>
      </c>
    </row>
    <row r="23" spans="1:7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>
      <c r="A24" s="13"/>
      <c r="B24" s="15" t="s">
        <v>219</v>
      </c>
      <c r="C24" s="16" t="s">
        <v>34</v>
      </c>
      <c r="D24" s="15"/>
      <c r="E24" s="16" t="s">
        <v>34</v>
      </c>
      <c r="F24" s="15"/>
      <c r="G24" s="17"/>
    </row>
    <row r="25" spans="1:7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>
      <c r="A26" s="28"/>
      <c r="B26" s="174" t="s">
        <v>220</v>
      </c>
      <c r="C26" s="29" t="s">
        <v>36</v>
      </c>
      <c r="D26" s="11"/>
      <c r="E26" s="29" t="s">
        <v>37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38</v>
      </c>
      <c r="B29" s="15"/>
      <c r="C29" s="57">
        <v>0</v>
      </c>
      <c r="D29" s="15" t="s">
        <v>39</v>
      </c>
      <c r="E29" s="16"/>
      <c r="F29" s="58">
        <v>0</v>
      </c>
      <c r="G29" s="17"/>
    </row>
    <row r="30" spans="1:7">
      <c r="A30" s="13" t="s">
        <v>38</v>
      </c>
      <c r="B30" s="15"/>
      <c r="C30" s="57">
        <v>15</v>
      </c>
      <c r="D30" s="15" t="s">
        <v>39</v>
      </c>
      <c r="E30" s="16"/>
      <c r="F30" s="58">
        <v>0</v>
      </c>
      <c r="G30" s="17"/>
    </row>
    <row r="31" spans="1:7">
      <c r="A31" s="13" t="s">
        <v>40</v>
      </c>
      <c r="B31" s="15"/>
      <c r="C31" s="57">
        <v>15</v>
      </c>
      <c r="D31" s="15" t="s">
        <v>39</v>
      </c>
      <c r="E31" s="16"/>
      <c r="F31" s="59">
        <f>ROUND(PRODUCT(F30,C31/100),0)</f>
        <v>0</v>
      </c>
      <c r="G31" s="27"/>
    </row>
    <row r="32" spans="1:7">
      <c r="A32" s="13" t="s">
        <v>38</v>
      </c>
      <c r="B32" s="15"/>
      <c r="C32" s="57">
        <v>21</v>
      </c>
      <c r="D32" s="15" t="s">
        <v>39</v>
      </c>
      <c r="E32" s="16"/>
      <c r="F32" s="58">
        <f>C22</f>
        <v>9652723.8148389999</v>
      </c>
      <c r="G32" s="17"/>
    </row>
    <row r="33" spans="1:8">
      <c r="A33" s="13" t="s">
        <v>40</v>
      </c>
      <c r="B33" s="15"/>
      <c r="C33" s="57">
        <v>21</v>
      </c>
      <c r="D33" s="15" t="s">
        <v>39</v>
      </c>
      <c r="E33" s="16"/>
      <c r="F33" s="59">
        <f>ROUND(PRODUCT(F32,C33/100),0)</f>
        <v>2027072</v>
      </c>
      <c r="G33" s="27"/>
    </row>
    <row r="34" spans="1:8" s="65" customFormat="1" ht="19.5" customHeight="1" thickBot="1">
      <c r="A34" s="60" t="s">
        <v>41</v>
      </c>
      <c r="B34" s="61"/>
      <c r="C34" s="61"/>
      <c r="D34" s="61"/>
      <c r="E34" s="62"/>
      <c r="F34" s="63">
        <f>ROUND(SUM(F29:F33),0)</f>
        <v>11679796</v>
      </c>
      <c r="G34" s="64"/>
    </row>
    <row r="36" spans="1:8">
      <c r="A36" s="66" t="s">
        <v>42</v>
      </c>
      <c r="B36" s="66"/>
      <c r="C36" s="66"/>
      <c r="D36" s="66"/>
      <c r="E36" s="66"/>
      <c r="F36" s="66"/>
      <c r="G36" s="66"/>
      <c r="H36" t="s">
        <v>3</v>
      </c>
    </row>
    <row r="37" spans="1:8" ht="14.25" customHeight="1">
      <c r="A37" s="66"/>
      <c r="B37" s="181"/>
      <c r="C37" s="181"/>
      <c r="D37" s="181"/>
      <c r="E37" s="181"/>
      <c r="F37" s="181"/>
      <c r="G37" s="181"/>
      <c r="H37" t="s">
        <v>3</v>
      </c>
    </row>
    <row r="38" spans="1:8" ht="12.75" customHeight="1">
      <c r="A38" s="67"/>
      <c r="B38" s="181"/>
      <c r="C38" s="181"/>
      <c r="D38" s="181"/>
      <c r="E38" s="181"/>
      <c r="F38" s="181"/>
      <c r="G38" s="181"/>
      <c r="H38" t="s">
        <v>3</v>
      </c>
    </row>
    <row r="39" spans="1:8">
      <c r="A39" s="67"/>
      <c r="B39" s="181"/>
      <c r="C39" s="181"/>
      <c r="D39" s="181"/>
      <c r="E39" s="181"/>
      <c r="F39" s="181"/>
      <c r="G39" s="181"/>
      <c r="H39" t="s">
        <v>3</v>
      </c>
    </row>
    <row r="40" spans="1:8">
      <c r="A40" s="67"/>
      <c r="B40" s="181"/>
      <c r="C40" s="181"/>
      <c r="D40" s="181"/>
      <c r="E40" s="181"/>
      <c r="F40" s="181"/>
      <c r="G40" s="181"/>
      <c r="H40" t="s">
        <v>3</v>
      </c>
    </row>
    <row r="41" spans="1:8">
      <c r="A41" s="67"/>
      <c r="B41" s="181"/>
      <c r="C41" s="181"/>
      <c r="D41" s="181"/>
      <c r="E41" s="181"/>
      <c r="F41" s="181"/>
      <c r="G41" s="181"/>
      <c r="H41" t="s">
        <v>3</v>
      </c>
    </row>
    <row r="42" spans="1:8">
      <c r="A42" s="67"/>
      <c r="B42" s="181"/>
      <c r="C42" s="181"/>
      <c r="D42" s="181"/>
      <c r="E42" s="181"/>
      <c r="F42" s="181"/>
      <c r="G42" s="181"/>
      <c r="H42" t="s">
        <v>3</v>
      </c>
    </row>
    <row r="43" spans="1:8">
      <c r="A43" s="67"/>
      <c r="B43" s="181"/>
      <c r="C43" s="181"/>
      <c r="D43" s="181"/>
      <c r="E43" s="181"/>
      <c r="F43" s="181"/>
      <c r="G43" s="181"/>
      <c r="H43" t="s">
        <v>3</v>
      </c>
    </row>
    <row r="44" spans="1:8">
      <c r="A44" s="67"/>
      <c r="B44" s="181"/>
      <c r="C44" s="181"/>
      <c r="D44" s="181"/>
      <c r="E44" s="181"/>
      <c r="F44" s="181"/>
      <c r="G44" s="181"/>
      <c r="H44" t="s">
        <v>3</v>
      </c>
    </row>
    <row r="45" spans="1:8" ht="3" customHeight="1">
      <c r="A45" s="67"/>
      <c r="B45" s="181"/>
      <c r="C45" s="181"/>
      <c r="D45" s="181"/>
      <c r="E45" s="181"/>
      <c r="F45" s="181"/>
      <c r="G45" s="181"/>
      <c r="H45" t="s">
        <v>3</v>
      </c>
    </row>
    <row r="46" spans="1:8">
      <c r="B46" s="175"/>
      <c r="C46" s="175"/>
      <c r="D46" s="175"/>
      <c r="E46" s="175"/>
      <c r="F46" s="175"/>
      <c r="G46" s="175"/>
    </row>
    <row r="47" spans="1:8">
      <c r="B47" s="175"/>
      <c r="C47" s="175"/>
      <c r="D47" s="175"/>
      <c r="E47" s="175"/>
      <c r="F47" s="175"/>
      <c r="G47" s="175"/>
    </row>
    <row r="48" spans="1:8">
      <c r="B48" s="175"/>
      <c r="C48" s="175"/>
      <c r="D48" s="175"/>
      <c r="E48" s="175"/>
      <c r="F48" s="175"/>
      <c r="G48" s="175"/>
    </row>
    <row r="49" spans="2:7">
      <c r="B49" s="175"/>
      <c r="C49" s="175"/>
      <c r="D49" s="175"/>
      <c r="E49" s="175"/>
      <c r="F49" s="175"/>
      <c r="G49" s="175"/>
    </row>
    <row r="50" spans="2:7">
      <c r="B50" s="175"/>
      <c r="C50" s="175"/>
      <c r="D50" s="175"/>
      <c r="E50" s="175"/>
      <c r="F50" s="175"/>
      <c r="G50" s="175"/>
    </row>
    <row r="51" spans="2:7">
      <c r="B51" s="175"/>
      <c r="C51" s="175"/>
      <c r="D51" s="175"/>
      <c r="E51" s="175"/>
      <c r="F51" s="175"/>
      <c r="G51" s="175"/>
    </row>
    <row r="52" spans="2:7">
      <c r="B52" s="175"/>
      <c r="C52" s="175"/>
      <c r="D52" s="175"/>
      <c r="E52" s="175"/>
      <c r="F52" s="175"/>
      <c r="G52" s="175"/>
    </row>
    <row r="53" spans="2:7">
      <c r="B53" s="175"/>
      <c r="C53" s="175"/>
      <c r="D53" s="175"/>
      <c r="E53" s="175"/>
      <c r="F53" s="175"/>
      <c r="G53" s="175"/>
    </row>
    <row r="54" spans="2:7">
      <c r="B54" s="175"/>
      <c r="C54" s="175"/>
      <c r="D54" s="175"/>
      <c r="E54" s="175"/>
      <c r="F54" s="175"/>
      <c r="G54" s="175"/>
    </row>
    <row r="55" spans="2:7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2"/>
  <sheetViews>
    <sheetView topLeftCell="A26" workbookViewId="0">
      <selection activeCell="A40" sqref="A4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82" t="s">
        <v>4</v>
      </c>
      <c r="B1" s="183"/>
      <c r="C1" s="68" t="str">
        <f>CONCATENATE(cislostavby," ",nazevstavby)</f>
        <v xml:space="preserve"> IZ V Příbram</v>
      </c>
      <c r="D1" s="69"/>
      <c r="E1" s="70"/>
      <c r="F1" s="69"/>
      <c r="G1" s="71"/>
      <c r="H1" s="72"/>
      <c r="I1" s="73"/>
    </row>
    <row r="2" spans="1:9" ht="13.5" thickBot="1">
      <c r="A2" s="184" t="s">
        <v>0</v>
      </c>
      <c r="B2" s="185"/>
      <c r="C2" s="74" t="str">
        <f>CONCATENATE(cisloobjektu," ",nazevobjektu)</f>
        <v xml:space="preserve"> Novostavba výrobně vzdělávací haly</v>
      </c>
      <c r="D2" s="75"/>
      <c r="E2" s="76"/>
      <c r="F2" s="75"/>
      <c r="G2" s="186"/>
      <c r="H2" s="186"/>
      <c r="I2" s="187"/>
    </row>
    <row r="3" spans="1:9" ht="13.5" thickTop="1">
      <c r="F3" s="11"/>
    </row>
    <row r="4" spans="1:9" ht="19.5" customHeight="1">
      <c r="A4" s="77" t="s">
        <v>43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44</v>
      </c>
      <c r="C6" s="80"/>
      <c r="D6" s="81"/>
      <c r="E6" s="82" t="s">
        <v>45</v>
      </c>
      <c r="F6" s="83" t="s">
        <v>46</v>
      </c>
      <c r="G6" s="83" t="s">
        <v>47</v>
      </c>
      <c r="H6" s="83" t="s">
        <v>48</v>
      </c>
      <c r="I6" s="84" t="s">
        <v>26</v>
      </c>
    </row>
    <row r="7" spans="1:9" s="11" customFormat="1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Položky!BA11</f>
        <v>105788.25</v>
      </c>
      <c r="F7" s="172">
        <f>Položky!BB11</f>
        <v>0</v>
      </c>
      <c r="G7" s="172">
        <f>Položky!BC11</f>
        <v>0</v>
      </c>
      <c r="H7" s="172">
        <f>Položky!BD11</f>
        <v>0</v>
      </c>
      <c r="I7" s="173">
        <f>Položky!BE11</f>
        <v>0</v>
      </c>
    </row>
    <row r="8" spans="1:9" s="11" customFormat="1">
      <c r="A8" s="170" t="str">
        <f>Položky!B12</f>
        <v>2</v>
      </c>
      <c r="B8" s="85" t="str">
        <f>Položky!C12</f>
        <v>Základy,zvláštní zakládání</v>
      </c>
      <c r="C8" s="86"/>
      <c r="D8" s="87"/>
      <c r="E8" s="171">
        <f>Položky!BA15</f>
        <v>469690.75</v>
      </c>
      <c r="F8" s="172">
        <f>Položky!BB15</f>
        <v>0</v>
      </c>
      <c r="G8" s="172">
        <f>Položky!BC15</f>
        <v>0</v>
      </c>
      <c r="H8" s="172">
        <f>Položky!BD15</f>
        <v>0</v>
      </c>
      <c r="I8" s="173">
        <f>Položky!BE15</f>
        <v>0</v>
      </c>
    </row>
    <row r="9" spans="1:9" s="11" customFormat="1">
      <c r="A9" s="170" t="str">
        <f>Položky!B16</f>
        <v>3</v>
      </c>
      <c r="B9" s="85" t="str">
        <f>Položky!C16</f>
        <v>Svislé a kompletní konstrukce</v>
      </c>
      <c r="C9" s="86"/>
      <c r="D9" s="87"/>
      <c r="E9" s="171">
        <f>Položky!BA21</f>
        <v>767716.82</v>
      </c>
      <c r="F9" s="172">
        <f>Položky!BB21</f>
        <v>0</v>
      </c>
      <c r="G9" s="172">
        <f>Položky!BC21</f>
        <v>0</v>
      </c>
      <c r="H9" s="172">
        <f>Položky!BD21</f>
        <v>0</v>
      </c>
      <c r="I9" s="173">
        <f>Položky!BE21</f>
        <v>0</v>
      </c>
    </row>
    <row r="10" spans="1:9" s="11" customFormat="1">
      <c r="A10" s="170" t="str">
        <f>Položky!B22</f>
        <v>63</v>
      </c>
      <c r="B10" s="85" t="str">
        <f>Položky!C22</f>
        <v>Podlahy a podlahové konstrukce</v>
      </c>
      <c r="C10" s="86"/>
      <c r="D10" s="87"/>
      <c r="E10" s="171">
        <f>Položky!BA26</f>
        <v>460442.40000000008</v>
      </c>
      <c r="F10" s="172">
        <f>Položky!BB26</f>
        <v>0</v>
      </c>
      <c r="G10" s="172">
        <f>Položky!BC26</f>
        <v>0</v>
      </c>
      <c r="H10" s="172">
        <f>Položky!BD26</f>
        <v>0</v>
      </c>
      <c r="I10" s="173">
        <f>Položky!BE26</f>
        <v>0</v>
      </c>
    </row>
    <row r="11" spans="1:9" s="11" customFormat="1">
      <c r="A11" s="170" t="str">
        <f>Položky!B27</f>
        <v>83</v>
      </c>
      <c r="B11" s="85" t="str">
        <f>Položky!C27</f>
        <v>Přípojka kanallizační</v>
      </c>
      <c r="C11" s="86"/>
      <c r="D11" s="87"/>
      <c r="E11" s="171">
        <f>Položky!BA29</f>
        <v>40500</v>
      </c>
      <c r="F11" s="172">
        <f>Položky!BB29</f>
        <v>0</v>
      </c>
      <c r="G11" s="172">
        <f>Položky!BC29</f>
        <v>0</v>
      </c>
      <c r="H11" s="172">
        <f>Položky!BD29</f>
        <v>0</v>
      </c>
      <c r="I11" s="173">
        <f>Položky!BE29</f>
        <v>0</v>
      </c>
    </row>
    <row r="12" spans="1:9" s="11" customFormat="1">
      <c r="A12" s="170" t="str">
        <f>Položky!B30</f>
        <v>85</v>
      </c>
      <c r="B12" s="85" t="str">
        <f>Položky!C30</f>
        <v>Přípojka teplovodní</v>
      </c>
      <c r="C12" s="86"/>
      <c r="D12" s="87"/>
      <c r="E12" s="171">
        <f>Položky!BA32</f>
        <v>90000</v>
      </c>
      <c r="F12" s="172">
        <f>Položky!BB32</f>
        <v>0</v>
      </c>
      <c r="G12" s="172">
        <f>Položky!BC32</f>
        <v>0</v>
      </c>
      <c r="H12" s="172">
        <f>Položky!BD32</f>
        <v>0</v>
      </c>
      <c r="I12" s="173">
        <f>Položky!BE32</f>
        <v>0</v>
      </c>
    </row>
    <row r="13" spans="1:9" s="11" customFormat="1">
      <c r="A13" s="170" t="str">
        <f>Položky!B33</f>
        <v>87</v>
      </c>
      <c r="B13" s="85" t="str">
        <f>Položky!C33</f>
        <v>Přípojka vodovodní</v>
      </c>
      <c r="C13" s="86"/>
      <c r="D13" s="87"/>
      <c r="E13" s="171">
        <f>Položky!BA35</f>
        <v>41700</v>
      </c>
      <c r="F13" s="172">
        <f>Položky!BB35</f>
        <v>0</v>
      </c>
      <c r="G13" s="172">
        <f>Položky!BC35</f>
        <v>0</v>
      </c>
      <c r="H13" s="172">
        <f>Položky!BD35</f>
        <v>0</v>
      </c>
      <c r="I13" s="173">
        <f>Položky!BE35</f>
        <v>0</v>
      </c>
    </row>
    <row r="14" spans="1:9" s="11" customFormat="1">
      <c r="A14" s="170" t="str">
        <f>Položky!B36</f>
        <v>88</v>
      </c>
      <c r="B14" s="85" t="str">
        <f>Položky!C36</f>
        <v>Přípojka silnoproudu</v>
      </c>
      <c r="C14" s="86"/>
      <c r="D14" s="87"/>
      <c r="E14" s="171">
        <f>Položky!BA38</f>
        <v>50000</v>
      </c>
      <c r="F14" s="172">
        <f>Položky!BB38</f>
        <v>0</v>
      </c>
      <c r="G14" s="172">
        <f>Položky!BC38</f>
        <v>0</v>
      </c>
      <c r="H14" s="172">
        <f>Položky!BD38</f>
        <v>0</v>
      </c>
      <c r="I14" s="173">
        <f>Položky!BE38</f>
        <v>0</v>
      </c>
    </row>
    <row r="15" spans="1:9" s="11" customFormat="1">
      <c r="A15" s="170" t="str">
        <f>Položky!B39</f>
        <v>89</v>
      </c>
      <c r="B15" s="85" t="str">
        <f>Položky!C39</f>
        <v>Přípojka slaboproudu</v>
      </c>
      <c r="C15" s="86"/>
      <c r="D15" s="87"/>
      <c r="E15" s="171">
        <f>Položky!BA41</f>
        <v>30000</v>
      </c>
      <c r="F15" s="172">
        <f>Položky!BB41</f>
        <v>0</v>
      </c>
      <c r="G15" s="172">
        <f>Položky!BC41</f>
        <v>0</v>
      </c>
      <c r="H15" s="172">
        <f>Položky!BD41</f>
        <v>0</v>
      </c>
      <c r="I15" s="173">
        <f>Položky!BE41</f>
        <v>0</v>
      </c>
    </row>
    <row r="16" spans="1:9" s="11" customFormat="1">
      <c r="A16" s="170" t="str">
        <f>Položky!B42</f>
        <v>90</v>
      </c>
      <c r="B16" s="85" t="str">
        <f>Položky!C42</f>
        <v>Ostatní</v>
      </c>
      <c r="C16" s="86"/>
      <c r="D16" s="87"/>
      <c r="E16" s="171">
        <f>Položky!BA44</f>
        <v>350000</v>
      </c>
      <c r="F16" s="172">
        <f>Položky!BB44</f>
        <v>0</v>
      </c>
      <c r="G16" s="172">
        <f>Položky!BC44</f>
        <v>0</v>
      </c>
      <c r="H16" s="172">
        <f>Položky!BD44</f>
        <v>0</v>
      </c>
      <c r="I16" s="173">
        <f>Položky!BE44</f>
        <v>0</v>
      </c>
    </row>
    <row r="17" spans="1:9" s="11" customFormat="1">
      <c r="A17" s="170" t="str">
        <f>Položky!B45</f>
        <v>94</v>
      </c>
      <c r="B17" s="85" t="str">
        <f>Položky!C45</f>
        <v>Lešení a stavební výtahy</v>
      </c>
      <c r="C17" s="86"/>
      <c r="D17" s="87"/>
      <c r="E17" s="171">
        <f>Položky!BA50</f>
        <v>77920.27840000001</v>
      </c>
      <c r="F17" s="172">
        <f>Položky!BB50</f>
        <v>0</v>
      </c>
      <c r="G17" s="172">
        <f>Položky!BC50</f>
        <v>0</v>
      </c>
      <c r="H17" s="172">
        <f>Položky!BD50</f>
        <v>0</v>
      </c>
      <c r="I17" s="173">
        <f>Položky!BE50</f>
        <v>0</v>
      </c>
    </row>
    <row r="18" spans="1:9" s="11" customFormat="1">
      <c r="A18" s="170" t="str">
        <f>Položky!B51</f>
        <v>95</v>
      </c>
      <c r="B18" s="85" t="str">
        <f>Položky!C51</f>
        <v>Dokončovací kce na pozem.stav.</v>
      </c>
      <c r="C18" s="86"/>
      <c r="D18" s="87"/>
      <c r="E18" s="171">
        <f>Položky!BA53</f>
        <v>51905.700000000004</v>
      </c>
      <c r="F18" s="172">
        <f>Položky!BB53</f>
        <v>0</v>
      </c>
      <c r="G18" s="172">
        <f>Položky!BC53</f>
        <v>0</v>
      </c>
      <c r="H18" s="172">
        <f>Položky!BD53</f>
        <v>0</v>
      </c>
      <c r="I18" s="173">
        <f>Položky!BE53</f>
        <v>0</v>
      </c>
    </row>
    <row r="19" spans="1:9" s="11" customFormat="1">
      <c r="A19" s="170" t="str">
        <f>Položky!B54</f>
        <v>99</v>
      </c>
      <c r="B19" s="85" t="str">
        <f>Položky!C54</f>
        <v>Staveništní přesun hmot</v>
      </c>
      <c r="C19" s="86"/>
      <c r="D19" s="87"/>
      <c r="E19" s="171">
        <f>Položky!BA56</f>
        <v>161890.29500000001</v>
      </c>
      <c r="F19" s="172">
        <f>Položky!BB56</f>
        <v>0</v>
      </c>
      <c r="G19" s="172">
        <f>Položky!BC56</f>
        <v>0</v>
      </c>
      <c r="H19" s="172">
        <f>Položky!BD56</f>
        <v>0</v>
      </c>
      <c r="I19" s="173">
        <f>Položky!BE56</f>
        <v>0</v>
      </c>
    </row>
    <row r="20" spans="1:9" s="11" customFormat="1">
      <c r="A20" s="170" t="str">
        <f>Položky!B57</f>
        <v>713</v>
      </c>
      <c r="B20" s="85" t="str">
        <f>Položky!C57</f>
        <v>Izolace tepelné</v>
      </c>
      <c r="C20" s="86"/>
      <c r="D20" s="87"/>
      <c r="E20" s="171">
        <f>Položky!BA59</f>
        <v>0</v>
      </c>
      <c r="F20" s="172">
        <f>Položky!BB59</f>
        <v>409596</v>
      </c>
      <c r="G20" s="172">
        <f>Položky!BC59</f>
        <v>0</v>
      </c>
      <c r="H20" s="172">
        <f>Položky!BD59</f>
        <v>0</v>
      </c>
      <c r="I20" s="173">
        <f>Položky!BE59</f>
        <v>0</v>
      </c>
    </row>
    <row r="21" spans="1:9" s="11" customFormat="1">
      <c r="A21" s="170" t="str">
        <f>Položky!B60</f>
        <v>720</v>
      </c>
      <c r="B21" s="85" t="str">
        <f>Položky!C60</f>
        <v>Zdravotechnická instalace</v>
      </c>
      <c r="C21" s="86"/>
      <c r="D21" s="87"/>
      <c r="E21" s="171">
        <f>Položky!BA62</f>
        <v>0</v>
      </c>
      <c r="F21" s="172">
        <f>Položky!BB62</f>
        <v>400000</v>
      </c>
      <c r="G21" s="172">
        <f>Položky!BC62</f>
        <v>0</v>
      </c>
      <c r="H21" s="172">
        <f>Položky!BD62</f>
        <v>0</v>
      </c>
      <c r="I21" s="173">
        <f>Položky!BE62</f>
        <v>0</v>
      </c>
    </row>
    <row r="22" spans="1:9" s="11" customFormat="1">
      <c r="A22" s="170" t="str">
        <f>Položky!B63</f>
        <v>730</v>
      </c>
      <c r="B22" s="85" t="str">
        <f>Položky!C63</f>
        <v>Ústřední vytápění</v>
      </c>
      <c r="C22" s="86"/>
      <c r="D22" s="87"/>
      <c r="E22" s="171">
        <f>Položky!BA65</f>
        <v>0</v>
      </c>
      <c r="F22" s="172">
        <f>Položky!BB65</f>
        <v>450000</v>
      </c>
      <c r="G22" s="172">
        <f>Položky!BC65</f>
        <v>0</v>
      </c>
      <c r="H22" s="172">
        <f>Položky!BD65</f>
        <v>0</v>
      </c>
      <c r="I22" s="173">
        <f>Položky!BE65</f>
        <v>0</v>
      </c>
    </row>
    <row r="23" spans="1:9" s="11" customFormat="1">
      <c r="A23" s="170" t="str">
        <f>Položky!B66</f>
        <v>764</v>
      </c>
      <c r="B23" s="85" t="str">
        <f>Položky!C66</f>
        <v>Konstrukce klempířské</v>
      </c>
      <c r="C23" s="86"/>
      <c r="D23" s="87"/>
      <c r="E23" s="171">
        <f>Položky!BA71</f>
        <v>0</v>
      </c>
      <c r="F23" s="172">
        <f>Položky!BB71</f>
        <v>62824.9</v>
      </c>
      <c r="G23" s="172">
        <f>Položky!BC71</f>
        <v>0</v>
      </c>
      <c r="H23" s="172">
        <f>Položky!BD71</f>
        <v>0</v>
      </c>
      <c r="I23" s="173">
        <f>Položky!BE71</f>
        <v>0</v>
      </c>
    </row>
    <row r="24" spans="1:9" s="11" customFormat="1">
      <c r="A24" s="170" t="str">
        <f>Položky!B72</f>
        <v>766</v>
      </c>
      <c r="B24" s="85" t="str">
        <f>Položky!C72</f>
        <v>Konstrukce truhlářské</v>
      </c>
      <c r="C24" s="86"/>
      <c r="D24" s="87"/>
      <c r="E24" s="171">
        <f>Položky!BA75</f>
        <v>0</v>
      </c>
      <c r="F24" s="172">
        <f>Položky!BB75</f>
        <v>106800</v>
      </c>
      <c r="G24" s="172">
        <f>Položky!BC75</f>
        <v>0</v>
      </c>
      <c r="H24" s="172">
        <f>Položky!BD75</f>
        <v>0</v>
      </c>
      <c r="I24" s="173">
        <f>Položky!BE75</f>
        <v>0</v>
      </c>
    </row>
    <row r="25" spans="1:9" s="11" customFormat="1">
      <c r="A25" s="170" t="str">
        <f>Položky!B76</f>
        <v>769</v>
      </c>
      <c r="B25" s="85" t="str">
        <f>Položky!C76</f>
        <v>Otvorove prvky z plastu</v>
      </c>
      <c r="C25" s="86"/>
      <c r="D25" s="87"/>
      <c r="E25" s="171">
        <f>Položky!BA81</f>
        <v>0</v>
      </c>
      <c r="F25" s="172">
        <f>Položky!BB81</f>
        <v>649500</v>
      </c>
      <c r="G25" s="172">
        <f>Položky!BC81</f>
        <v>0</v>
      </c>
      <c r="H25" s="172">
        <f>Položky!BD81</f>
        <v>0</v>
      </c>
      <c r="I25" s="173">
        <f>Položky!BE81</f>
        <v>0</v>
      </c>
    </row>
    <row r="26" spans="1:9" s="11" customFormat="1">
      <c r="A26" s="170" t="str">
        <f>Položky!B82</f>
        <v>771</v>
      </c>
      <c r="B26" s="85" t="str">
        <f>Položky!C82</f>
        <v>Podlahy z dlaždic a obklady</v>
      </c>
      <c r="C26" s="86"/>
      <c r="D26" s="87"/>
      <c r="E26" s="171">
        <f>Položky!BA84</f>
        <v>0</v>
      </c>
      <c r="F26" s="172">
        <f>Položky!BB84</f>
        <v>85001.4</v>
      </c>
      <c r="G26" s="172">
        <f>Položky!BC84</f>
        <v>0</v>
      </c>
      <c r="H26" s="172">
        <f>Položky!BD84</f>
        <v>0</v>
      </c>
      <c r="I26" s="173">
        <f>Položky!BE84</f>
        <v>0</v>
      </c>
    </row>
    <row r="27" spans="1:9" s="11" customFormat="1">
      <c r="A27" s="170" t="str">
        <f>Položky!B85</f>
        <v>781</v>
      </c>
      <c r="B27" s="85" t="str">
        <f>Položky!C85</f>
        <v>Obklady keramické</v>
      </c>
      <c r="C27" s="86"/>
      <c r="D27" s="87"/>
      <c r="E27" s="171">
        <f>Položky!BA87</f>
        <v>0</v>
      </c>
      <c r="F27" s="172">
        <f>Položky!BB87</f>
        <v>251843.20000000001</v>
      </c>
      <c r="G27" s="172">
        <f>Položky!BC87</f>
        <v>0</v>
      </c>
      <c r="H27" s="172">
        <f>Položky!BD87</f>
        <v>0</v>
      </c>
      <c r="I27" s="173">
        <f>Položky!BE87</f>
        <v>0</v>
      </c>
    </row>
    <row r="28" spans="1:9" s="11" customFormat="1">
      <c r="A28" s="170" t="str">
        <f>Položky!B88</f>
        <v>783</v>
      </c>
      <c r="B28" s="85" t="str">
        <f>Položky!C88</f>
        <v>Nátěry</v>
      </c>
      <c r="C28" s="86"/>
      <c r="D28" s="87"/>
      <c r="E28" s="171">
        <f>Položky!BA90</f>
        <v>0</v>
      </c>
      <c r="F28" s="172">
        <f>Položky!BB90</f>
        <v>100000</v>
      </c>
      <c r="G28" s="172">
        <f>Položky!BC90</f>
        <v>0</v>
      </c>
      <c r="H28" s="172">
        <f>Položky!BD90</f>
        <v>0</v>
      </c>
      <c r="I28" s="173">
        <f>Položky!BE90</f>
        <v>0</v>
      </c>
    </row>
    <row r="29" spans="1:9" s="11" customFormat="1">
      <c r="A29" s="170" t="str">
        <f>Položky!B91</f>
        <v>784</v>
      </c>
      <c r="B29" s="85" t="str">
        <f>Položky!C91</f>
        <v>Malby</v>
      </c>
      <c r="C29" s="86"/>
      <c r="D29" s="87"/>
      <c r="E29" s="171">
        <f>Položky!BA93</f>
        <v>0</v>
      </c>
      <c r="F29" s="172">
        <f>Položky!BB93</f>
        <v>76393.2</v>
      </c>
      <c r="G29" s="172">
        <f>Položky!BC93</f>
        <v>0</v>
      </c>
      <c r="H29" s="172">
        <f>Položky!BD93</f>
        <v>0</v>
      </c>
      <c r="I29" s="173">
        <f>Položky!BE93</f>
        <v>0</v>
      </c>
    </row>
    <row r="30" spans="1:9" s="11" customFormat="1">
      <c r="A30" s="170" t="str">
        <f>Položky!B94</f>
        <v>M21</v>
      </c>
      <c r="B30" s="85" t="str">
        <f>Položky!C94</f>
        <v>Elektromontáže</v>
      </c>
      <c r="C30" s="86"/>
      <c r="D30" s="87"/>
      <c r="E30" s="171">
        <f>Položky!BA96</f>
        <v>0</v>
      </c>
      <c r="F30" s="172">
        <f>Položky!BB96</f>
        <v>0</v>
      </c>
      <c r="G30" s="172">
        <f>Položky!BC96</f>
        <v>0</v>
      </c>
      <c r="H30" s="172">
        <f>Položky!BD96</f>
        <v>550000</v>
      </c>
      <c r="I30" s="173">
        <f>Položky!BE96</f>
        <v>0</v>
      </c>
    </row>
    <row r="31" spans="1:9" s="11" customFormat="1">
      <c r="A31" s="170" t="str">
        <f>Položky!B97</f>
        <v>M22</v>
      </c>
      <c r="B31" s="85" t="str">
        <f>Položky!C97</f>
        <v>Montáž sdělovací a zabezp.tech</v>
      </c>
      <c r="C31" s="86"/>
      <c r="D31" s="87"/>
      <c r="E31" s="171">
        <f>Položky!BA99</f>
        <v>0</v>
      </c>
      <c r="F31" s="172">
        <f>Položky!BB99</f>
        <v>0</v>
      </c>
      <c r="G31" s="172">
        <f>Položky!BC99</f>
        <v>0</v>
      </c>
      <c r="H31" s="172">
        <f>Položky!BD99</f>
        <v>150000</v>
      </c>
      <c r="I31" s="173">
        <f>Položky!BE99</f>
        <v>0</v>
      </c>
    </row>
    <row r="32" spans="1:9" s="11" customFormat="1">
      <c r="A32" s="170" t="str">
        <f>Položky!B100</f>
        <v>M24</v>
      </c>
      <c r="B32" s="85" t="str">
        <f>Položky!C100</f>
        <v>Montáže vzduchotechnických zař</v>
      </c>
      <c r="C32" s="86"/>
      <c r="D32" s="87"/>
      <c r="E32" s="171">
        <f>Položky!BA102</f>
        <v>0</v>
      </c>
      <c r="F32" s="172">
        <f>Položky!BB102</f>
        <v>0</v>
      </c>
      <c r="G32" s="172">
        <f>Položky!BC102</f>
        <v>0</v>
      </c>
      <c r="H32" s="172">
        <f>Položky!BD102</f>
        <v>50000</v>
      </c>
      <c r="I32" s="173">
        <f>Položky!BE102</f>
        <v>0</v>
      </c>
    </row>
    <row r="33" spans="1:57" s="11" customFormat="1" ht="13.5" thickBot="1">
      <c r="A33" s="170" t="str">
        <f>Položky!B103</f>
        <v>M43</v>
      </c>
      <c r="B33" s="85" t="str">
        <f>Položky!C103</f>
        <v>Montáže ocelových konstrukcí</v>
      </c>
      <c r="C33" s="86"/>
      <c r="D33" s="87"/>
      <c r="E33" s="171">
        <f>Položky!BA106</f>
        <v>0</v>
      </c>
      <c r="F33" s="172">
        <f>Položky!BB106</f>
        <v>0</v>
      </c>
      <c r="G33" s="172">
        <f>Položky!BC106</f>
        <v>0</v>
      </c>
      <c r="H33" s="172">
        <f>Položky!BD106</f>
        <v>3163602</v>
      </c>
      <c r="I33" s="173">
        <f>Položky!BE106</f>
        <v>0</v>
      </c>
    </row>
    <row r="34" spans="1:57" s="93" customFormat="1" ht="13.5" thickBot="1">
      <c r="A34" s="88"/>
      <c r="B34" s="80" t="s">
        <v>49</v>
      </c>
      <c r="C34" s="80"/>
      <c r="D34" s="89"/>
      <c r="E34" s="90">
        <f>SUM(E7:E33)</f>
        <v>2697554.4934</v>
      </c>
      <c r="F34" s="91">
        <f>SUM(F7:F33)</f>
        <v>2591958.7000000002</v>
      </c>
      <c r="G34" s="91">
        <f>SUM(G7:G33)</f>
        <v>0</v>
      </c>
      <c r="H34" s="91">
        <f>SUM(H7:H33)</f>
        <v>3913602</v>
      </c>
      <c r="I34" s="92">
        <f>SUM(I7:I33)</f>
        <v>0</v>
      </c>
    </row>
    <row r="35" spans="1:57">
      <c r="A35" s="86"/>
      <c r="B35" s="86"/>
      <c r="C35" s="86"/>
      <c r="D35" s="86"/>
      <c r="E35" s="86"/>
      <c r="F35" s="86"/>
      <c r="G35" s="86"/>
      <c r="H35" s="86"/>
      <c r="I35" s="86"/>
    </row>
    <row r="36" spans="1:57" ht="19.5" customHeight="1">
      <c r="A36" s="94" t="s">
        <v>50</v>
      </c>
      <c r="B36" s="94"/>
      <c r="C36" s="94"/>
      <c r="D36" s="94"/>
      <c r="E36" s="94"/>
      <c r="F36" s="94"/>
      <c r="G36" s="95"/>
      <c r="H36" s="94"/>
      <c r="I36" s="94"/>
      <c r="BA36" s="30"/>
      <c r="BB36" s="30"/>
      <c r="BC36" s="30"/>
      <c r="BD36" s="30"/>
      <c r="BE36" s="30"/>
    </row>
    <row r="37" spans="1:57" ht="13.5" thickBot="1">
      <c r="A37" s="96"/>
      <c r="B37" s="96"/>
      <c r="C37" s="96"/>
      <c r="D37" s="96"/>
      <c r="E37" s="96"/>
      <c r="F37" s="96"/>
      <c r="G37" s="96"/>
      <c r="H37" s="96"/>
      <c r="I37" s="96"/>
    </row>
    <row r="38" spans="1:57">
      <c r="A38" s="97" t="s">
        <v>51</v>
      </c>
      <c r="B38" s="98"/>
      <c r="C38" s="98"/>
      <c r="D38" s="99"/>
      <c r="E38" s="100" t="s">
        <v>52</v>
      </c>
      <c r="F38" s="101" t="s">
        <v>53</v>
      </c>
      <c r="G38" s="102" t="s">
        <v>54</v>
      </c>
      <c r="H38" s="103"/>
      <c r="I38" s="104" t="s">
        <v>52</v>
      </c>
    </row>
    <row r="39" spans="1:57">
      <c r="A39" s="105" t="s">
        <v>221</v>
      </c>
      <c r="B39" s="106"/>
      <c r="C39" s="106"/>
      <c r="D39" s="107"/>
      <c r="E39" s="108" t="s">
        <v>215</v>
      </c>
      <c r="F39" s="109">
        <v>5</v>
      </c>
      <c r="G39" s="110">
        <f>CHOOSE(BA39+1,HSV+PSV,HSV+PSV+Mont,HSV+PSV+Dodavka+Mont,HSV,PSV,Mont,Dodavka,Mont+Dodavka,0)</f>
        <v>5289513.1934000002</v>
      </c>
      <c r="H39" s="111"/>
      <c r="I39" s="112">
        <f>E39+F39*G39/100</f>
        <v>264475.65967000002</v>
      </c>
      <c r="BA39">
        <v>0</v>
      </c>
    </row>
    <row r="40" spans="1:57">
      <c r="A40" s="105" t="s">
        <v>216</v>
      </c>
      <c r="B40" s="106"/>
      <c r="C40" s="106"/>
      <c r="D40" s="107"/>
      <c r="E40" s="108" t="s">
        <v>215</v>
      </c>
      <c r="F40" s="109">
        <v>3.5</v>
      </c>
      <c r="G40" s="110">
        <f>CHOOSE(BA40+1,HSV+PSV,HSV+PSV+Mont,HSV+PSV+Dodavka+Mont,HSV,PSV,Mont,Dodavka,Mont+Dodavka,0)</f>
        <v>5289513.1934000002</v>
      </c>
      <c r="H40" s="111"/>
      <c r="I40" s="112">
        <f>E40+F40*G40/100</f>
        <v>185132.96176899999</v>
      </c>
      <c r="BA40">
        <v>0</v>
      </c>
    </row>
    <row r="41" spans="1:57" ht="13.5" thickBot="1">
      <c r="A41" s="113"/>
      <c r="B41" s="114" t="s">
        <v>55</v>
      </c>
      <c r="C41" s="115"/>
      <c r="D41" s="116"/>
      <c r="E41" s="117"/>
      <c r="F41" s="118"/>
      <c r="G41" s="118"/>
      <c r="H41" s="188">
        <f>SUM(I39:I40)</f>
        <v>449608.62143900001</v>
      </c>
      <c r="I41" s="189"/>
    </row>
    <row r="42" spans="1:57">
      <c r="A42" s="96"/>
      <c r="B42" s="96"/>
      <c r="C42" s="96"/>
      <c r="D42" s="96"/>
      <c r="E42" s="96"/>
      <c r="F42" s="96"/>
      <c r="G42" s="96"/>
      <c r="H42" s="96"/>
      <c r="I42" s="96"/>
    </row>
    <row r="43" spans="1:57">
      <c r="B43" s="93"/>
      <c r="F43" s="119"/>
      <c r="G43" s="120"/>
      <c r="H43" s="120"/>
      <c r="I43" s="121"/>
    </row>
    <row r="44" spans="1:57">
      <c r="F44" s="119"/>
      <c r="G44" s="120"/>
      <c r="H44" s="120"/>
      <c r="I44" s="121"/>
    </row>
    <row r="45" spans="1:57">
      <c r="F45" s="119"/>
      <c r="G45" s="120"/>
      <c r="H45" s="120"/>
      <c r="I45" s="121"/>
    </row>
    <row r="46" spans="1:57">
      <c r="F46" s="119"/>
      <c r="G46" s="120"/>
      <c r="H46" s="120"/>
      <c r="I46" s="121"/>
    </row>
    <row r="47" spans="1:57">
      <c r="F47" s="119"/>
      <c r="G47" s="120"/>
      <c r="H47" s="120"/>
      <c r="I47" s="121"/>
    </row>
    <row r="48" spans="1:57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  <row r="77" spans="6:9">
      <c r="F77" s="119"/>
      <c r="G77" s="120"/>
      <c r="H77" s="120"/>
      <c r="I77" s="121"/>
    </row>
    <row r="78" spans="6:9">
      <c r="F78" s="119"/>
      <c r="G78" s="120"/>
      <c r="H78" s="120"/>
      <c r="I78" s="121"/>
    </row>
    <row r="79" spans="6:9">
      <c r="F79" s="119"/>
      <c r="G79" s="120"/>
      <c r="H79" s="120"/>
      <c r="I79" s="121"/>
    </row>
    <row r="80" spans="6:9">
      <c r="F80" s="119"/>
      <c r="G80" s="120"/>
      <c r="H80" s="120"/>
      <c r="I80" s="121"/>
    </row>
    <row r="81" spans="6:9">
      <c r="F81" s="119"/>
      <c r="G81" s="120"/>
      <c r="H81" s="120"/>
      <c r="I81" s="121"/>
    </row>
    <row r="82" spans="6:9">
      <c r="F82" s="119"/>
      <c r="G82" s="120"/>
      <c r="H82" s="120"/>
      <c r="I82" s="121"/>
    </row>
    <row r="83" spans="6:9">
      <c r="F83" s="119"/>
      <c r="G83" s="120"/>
      <c r="H83" s="120"/>
      <c r="I83" s="121"/>
    </row>
    <row r="84" spans="6:9">
      <c r="F84" s="119"/>
      <c r="G84" s="120"/>
      <c r="H84" s="120"/>
      <c r="I84" s="121"/>
    </row>
    <row r="85" spans="6:9">
      <c r="F85" s="119"/>
      <c r="G85" s="120"/>
      <c r="H85" s="120"/>
      <c r="I85" s="121"/>
    </row>
    <row r="86" spans="6:9">
      <c r="F86" s="119"/>
      <c r="G86" s="120"/>
      <c r="H86" s="120"/>
      <c r="I86" s="121"/>
    </row>
    <row r="87" spans="6:9">
      <c r="F87" s="119"/>
      <c r="G87" s="120"/>
      <c r="H87" s="120"/>
      <c r="I87" s="121"/>
    </row>
    <row r="88" spans="6:9">
      <c r="F88" s="119"/>
      <c r="G88" s="120"/>
      <c r="H88" s="120"/>
      <c r="I88" s="121"/>
    </row>
    <row r="89" spans="6:9">
      <c r="F89" s="119"/>
      <c r="G89" s="120"/>
      <c r="H89" s="120"/>
      <c r="I89" s="121"/>
    </row>
    <row r="90" spans="6:9">
      <c r="F90" s="119"/>
      <c r="G90" s="120"/>
      <c r="H90" s="120"/>
      <c r="I90" s="121"/>
    </row>
    <row r="91" spans="6:9">
      <c r="F91" s="119"/>
      <c r="G91" s="120"/>
      <c r="H91" s="120"/>
      <c r="I91" s="121"/>
    </row>
    <row r="92" spans="6:9">
      <c r="F92" s="119"/>
      <c r="G92" s="120"/>
      <c r="H92" s="120"/>
      <c r="I92" s="121"/>
    </row>
  </sheetData>
  <mergeCells count="4">
    <mergeCell ref="A1:B1"/>
    <mergeCell ref="A2:B2"/>
    <mergeCell ref="G2:I2"/>
    <mergeCell ref="H41:I4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79"/>
  <sheetViews>
    <sheetView showGridLines="0" showZeros="0" topLeftCell="A91" zoomScaleNormal="100" workbookViewId="0">
      <selection activeCell="O98" sqref="O98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190" t="s">
        <v>56</v>
      </c>
      <c r="B1" s="190"/>
      <c r="C1" s="190"/>
      <c r="D1" s="190"/>
      <c r="E1" s="190"/>
      <c r="F1" s="190"/>
      <c r="G1" s="190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191" t="s">
        <v>4</v>
      </c>
      <c r="B3" s="192"/>
      <c r="C3" s="127" t="str">
        <f>CONCATENATE(cislostavby," ",nazevstavby)</f>
        <v xml:space="preserve"> IZ V Příbram</v>
      </c>
      <c r="D3" s="128"/>
      <c r="E3" s="129"/>
      <c r="F3" s="130">
        <f>Rekapitulace!H1</f>
        <v>0</v>
      </c>
      <c r="G3" s="131"/>
    </row>
    <row r="4" spans="1:104" ht="13.5" thickBot="1">
      <c r="A4" s="193" t="s">
        <v>0</v>
      </c>
      <c r="B4" s="194"/>
      <c r="C4" s="132" t="str">
        <f>CONCATENATE(cisloobjektu," ",nazevobjektu)</f>
        <v xml:space="preserve"> Novostavba výrobně vzdělávací haly</v>
      </c>
      <c r="D4" s="133"/>
      <c r="E4" s="195"/>
      <c r="F4" s="195"/>
      <c r="G4" s="196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57</v>
      </c>
      <c r="B6" s="139" t="s">
        <v>58</v>
      </c>
      <c r="C6" s="139" t="s">
        <v>59</v>
      </c>
      <c r="D6" s="139" t="s">
        <v>60</v>
      </c>
      <c r="E6" s="140" t="s">
        <v>61</v>
      </c>
      <c r="F6" s="139" t="s">
        <v>62</v>
      </c>
      <c r="G6" s="141" t="s">
        <v>63</v>
      </c>
    </row>
    <row r="7" spans="1:104">
      <c r="A7" s="142" t="s">
        <v>64</v>
      </c>
      <c r="B7" s="143" t="s">
        <v>65</v>
      </c>
      <c r="C7" s="144" t="s">
        <v>66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50">
        <v>1</v>
      </c>
      <c r="B8" s="151" t="s">
        <v>69</v>
      </c>
      <c r="C8" s="152" t="s">
        <v>70</v>
      </c>
      <c r="D8" s="153" t="s">
        <v>71</v>
      </c>
      <c r="E8" s="154">
        <v>270</v>
      </c>
      <c r="F8" s="154">
        <v>199.5</v>
      </c>
      <c r="G8" s="155">
        <f>E8*F8</f>
        <v>53865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53865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 ht="22.5">
      <c r="A9" s="150">
        <v>2</v>
      </c>
      <c r="B9" s="151" t="s">
        <v>72</v>
      </c>
      <c r="C9" s="152" t="s">
        <v>73</v>
      </c>
      <c r="D9" s="153" t="s">
        <v>71</v>
      </c>
      <c r="E9" s="154">
        <v>18</v>
      </c>
      <c r="F9" s="154">
        <v>341</v>
      </c>
      <c r="G9" s="155">
        <f>E9*F9</f>
        <v>6138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>IF(AZ9=1,G9,0)</f>
        <v>6138</v>
      </c>
      <c r="BB9" s="122">
        <f>IF(AZ9=2,G9,0)</f>
        <v>0</v>
      </c>
      <c r="BC9" s="122">
        <f>IF(AZ9=3,G9,0)</f>
        <v>0</v>
      </c>
      <c r="BD9" s="122">
        <f>IF(AZ9=4,G9,0)</f>
        <v>0</v>
      </c>
      <c r="BE9" s="122">
        <f>IF(AZ9=5,G9,0)</f>
        <v>0</v>
      </c>
      <c r="CZ9" s="122">
        <v>0</v>
      </c>
    </row>
    <row r="10" spans="1:104" ht="22.5">
      <c r="A10" s="150">
        <v>3</v>
      </c>
      <c r="B10" s="151" t="s">
        <v>74</v>
      </c>
      <c r="C10" s="152" t="s">
        <v>75</v>
      </c>
      <c r="D10" s="153" t="s">
        <v>71</v>
      </c>
      <c r="E10" s="154">
        <v>229.5</v>
      </c>
      <c r="F10" s="154">
        <v>199.5</v>
      </c>
      <c r="G10" s="155">
        <f>E10*F10</f>
        <v>45785.25</v>
      </c>
      <c r="O10" s="149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>IF(AZ10=1,G10,0)</f>
        <v>45785.25</v>
      </c>
      <c r="BB10" s="122">
        <f>IF(AZ10=2,G10,0)</f>
        <v>0</v>
      </c>
      <c r="BC10" s="122">
        <f>IF(AZ10=3,G10,0)</f>
        <v>0</v>
      </c>
      <c r="BD10" s="122">
        <f>IF(AZ10=4,G10,0)</f>
        <v>0</v>
      </c>
      <c r="BE10" s="122">
        <f>IF(AZ10=5,G10,0)</f>
        <v>0</v>
      </c>
      <c r="CZ10" s="122">
        <v>0</v>
      </c>
    </row>
    <row r="11" spans="1:104">
      <c r="A11" s="156"/>
      <c r="B11" s="157" t="s">
        <v>68</v>
      </c>
      <c r="C11" s="158" t="str">
        <f>CONCATENATE(B7," ",C7)</f>
        <v>1 Zemní práce</v>
      </c>
      <c r="D11" s="156"/>
      <c r="E11" s="159"/>
      <c r="F11" s="159"/>
      <c r="G11" s="160">
        <f>SUM(G7:G10)</f>
        <v>105788.25</v>
      </c>
      <c r="O11" s="149">
        <v>4</v>
      </c>
      <c r="BA11" s="161">
        <f>SUM(BA7:BA10)</f>
        <v>105788.25</v>
      </c>
      <c r="BB11" s="161">
        <f>SUM(BB7:BB10)</f>
        <v>0</v>
      </c>
      <c r="BC11" s="161">
        <f>SUM(BC7:BC10)</f>
        <v>0</v>
      </c>
      <c r="BD11" s="161">
        <f>SUM(BD7:BD10)</f>
        <v>0</v>
      </c>
      <c r="BE11" s="161">
        <f>SUM(BE7:BE10)</f>
        <v>0</v>
      </c>
    </row>
    <row r="12" spans="1:104">
      <c r="A12" s="142" t="s">
        <v>64</v>
      </c>
      <c r="B12" s="143" t="s">
        <v>76</v>
      </c>
      <c r="C12" s="144" t="s">
        <v>77</v>
      </c>
      <c r="D12" s="145"/>
      <c r="E12" s="146"/>
      <c r="F12" s="146"/>
      <c r="G12" s="147"/>
      <c r="H12" s="148"/>
      <c r="I12" s="148"/>
      <c r="O12" s="149">
        <v>1</v>
      </c>
    </row>
    <row r="13" spans="1:104" ht="22.5">
      <c r="A13" s="150">
        <v>4</v>
      </c>
      <c r="B13" s="151" t="s">
        <v>78</v>
      </c>
      <c r="C13" s="152" t="s">
        <v>79</v>
      </c>
      <c r="D13" s="153" t="s">
        <v>71</v>
      </c>
      <c r="E13" s="154">
        <v>18</v>
      </c>
      <c r="F13" s="154">
        <v>10190</v>
      </c>
      <c r="G13" s="155">
        <f>E13*F13</f>
        <v>183420</v>
      </c>
      <c r="O13" s="149">
        <v>2</v>
      </c>
      <c r="AA13" s="122">
        <v>12</v>
      </c>
      <c r="AB13" s="122">
        <v>0</v>
      </c>
      <c r="AC13" s="122">
        <v>4</v>
      </c>
      <c r="AZ13" s="122">
        <v>1</v>
      </c>
      <c r="BA13" s="122">
        <f>IF(AZ13=1,G13,0)</f>
        <v>183420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3.3116500000000002</v>
      </c>
    </row>
    <row r="14" spans="1:104" ht="22.5">
      <c r="A14" s="150">
        <v>5</v>
      </c>
      <c r="B14" s="151" t="s">
        <v>80</v>
      </c>
      <c r="C14" s="152" t="s">
        <v>81</v>
      </c>
      <c r="D14" s="153" t="s">
        <v>71</v>
      </c>
      <c r="E14" s="154">
        <v>29.65</v>
      </c>
      <c r="F14" s="154">
        <v>9655</v>
      </c>
      <c r="G14" s="155">
        <f>E14*F14</f>
        <v>286270.75</v>
      </c>
      <c r="O14" s="149">
        <v>2</v>
      </c>
      <c r="AA14" s="122">
        <v>12</v>
      </c>
      <c r="AB14" s="122">
        <v>0</v>
      </c>
      <c r="AC14" s="122">
        <v>5</v>
      </c>
      <c r="AZ14" s="122">
        <v>1</v>
      </c>
      <c r="BA14" s="122">
        <f>IF(AZ14=1,G14,0)</f>
        <v>286270.75</v>
      </c>
      <c r="BB14" s="122">
        <f>IF(AZ14=2,G14,0)</f>
        <v>0</v>
      </c>
      <c r="BC14" s="122">
        <f>IF(AZ14=3,G14,0)</f>
        <v>0</v>
      </c>
      <c r="BD14" s="122">
        <f>IF(AZ14=4,G14,0)</f>
        <v>0</v>
      </c>
      <c r="BE14" s="122">
        <f>IF(AZ14=5,G14,0)</f>
        <v>0</v>
      </c>
      <c r="CZ14" s="122">
        <v>3.2501199999999999</v>
      </c>
    </row>
    <row r="15" spans="1:104">
      <c r="A15" s="156"/>
      <c r="B15" s="157" t="s">
        <v>68</v>
      </c>
      <c r="C15" s="158" t="str">
        <f>CONCATENATE(B12," ",C12)</f>
        <v>2 Základy,zvláštní zakládání</v>
      </c>
      <c r="D15" s="156"/>
      <c r="E15" s="159"/>
      <c r="F15" s="159"/>
      <c r="G15" s="160">
        <f>SUM(G12:G14)</f>
        <v>469690.75</v>
      </c>
      <c r="O15" s="149">
        <v>4</v>
      </c>
      <c r="BA15" s="161">
        <f>SUM(BA12:BA14)</f>
        <v>469690.75</v>
      </c>
      <c r="BB15" s="161">
        <f>SUM(BB12:BB14)</f>
        <v>0</v>
      </c>
      <c r="BC15" s="161">
        <f>SUM(BC12:BC14)</f>
        <v>0</v>
      </c>
      <c r="BD15" s="161">
        <f>SUM(BD12:BD14)</f>
        <v>0</v>
      </c>
      <c r="BE15" s="161">
        <f>SUM(BE12:BE14)</f>
        <v>0</v>
      </c>
    </row>
    <row r="16" spans="1:104">
      <c r="A16" s="142" t="s">
        <v>64</v>
      </c>
      <c r="B16" s="143" t="s">
        <v>82</v>
      </c>
      <c r="C16" s="144" t="s">
        <v>83</v>
      </c>
      <c r="D16" s="145"/>
      <c r="E16" s="146"/>
      <c r="F16" s="146"/>
      <c r="G16" s="147"/>
      <c r="H16" s="148"/>
      <c r="I16" s="148"/>
      <c r="O16" s="149">
        <v>1</v>
      </c>
    </row>
    <row r="17" spans="1:104" ht="22.5">
      <c r="A17" s="150">
        <v>6</v>
      </c>
      <c r="B17" s="151" t="s">
        <v>84</v>
      </c>
      <c r="C17" s="152" t="s">
        <v>85</v>
      </c>
      <c r="D17" s="153" t="s">
        <v>86</v>
      </c>
      <c r="E17" s="154">
        <v>365.7</v>
      </c>
      <c r="F17" s="154">
        <v>532</v>
      </c>
      <c r="G17" s="155">
        <f>E17*F17</f>
        <v>194552.4</v>
      </c>
      <c r="O17" s="149">
        <v>2</v>
      </c>
      <c r="AA17" s="122">
        <v>12</v>
      </c>
      <c r="AB17" s="122">
        <v>0</v>
      </c>
      <c r="AC17" s="122">
        <v>6</v>
      </c>
      <c r="AZ17" s="122">
        <v>1</v>
      </c>
      <c r="BA17" s="122">
        <f>IF(AZ17=1,G17,0)</f>
        <v>194552.4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1.8599999999999998E-2</v>
      </c>
    </row>
    <row r="18" spans="1:104" ht="22.5">
      <c r="A18" s="150">
        <v>7</v>
      </c>
      <c r="B18" s="151" t="s">
        <v>87</v>
      </c>
      <c r="C18" s="152" t="s">
        <v>88</v>
      </c>
      <c r="D18" s="153" t="s">
        <v>86</v>
      </c>
      <c r="E18" s="154">
        <v>71.55</v>
      </c>
      <c r="F18" s="154">
        <v>613</v>
      </c>
      <c r="G18" s="155">
        <f>E18*F18</f>
        <v>43860.15</v>
      </c>
      <c r="O18" s="149">
        <v>2</v>
      </c>
      <c r="AA18" s="122">
        <v>12</v>
      </c>
      <c r="AB18" s="122">
        <v>0</v>
      </c>
      <c r="AC18" s="122">
        <v>7</v>
      </c>
      <c r="AZ18" s="122">
        <v>1</v>
      </c>
      <c r="BA18" s="122">
        <f>IF(AZ18=1,G18,0)</f>
        <v>43860.15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1.8599999999999998E-2</v>
      </c>
    </row>
    <row r="19" spans="1:104" ht="22.5">
      <c r="A19" s="150">
        <v>8</v>
      </c>
      <c r="B19" s="151" t="s">
        <v>89</v>
      </c>
      <c r="C19" s="152" t="s">
        <v>90</v>
      </c>
      <c r="D19" s="153" t="s">
        <v>86</v>
      </c>
      <c r="E19" s="154">
        <v>397.42500000000001</v>
      </c>
      <c r="F19" s="154">
        <v>998</v>
      </c>
      <c r="G19" s="155">
        <f>E19*F19</f>
        <v>396630.15</v>
      </c>
      <c r="O19" s="149">
        <v>2</v>
      </c>
      <c r="AA19" s="122">
        <v>12</v>
      </c>
      <c r="AB19" s="122">
        <v>0</v>
      </c>
      <c r="AC19" s="122">
        <v>8</v>
      </c>
      <c r="AZ19" s="122">
        <v>1</v>
      </c>
      <c r="BA19" s="122">
        <f>IF(AZ19=1,G19,0)</f>
        <v>396630.15</v>
      </c>
      <c r="BB19" s="122">
        <f>IF(AZ19=2,G19,0)</f>
        <v>0</v>
      </c>
      <c r="BC19" s="122">
        <f>IF(AZ19=3,G19,0)</f>
        <v>0</v>
      </c>
      <c r="BD19" s="122">
        <f>IF(AZ19=4,G19,0)</f>
        <v>0</v>
      </c>
      <c r="BE19" s="122">
        <f>IF(AZ19=5,G19,0)</f>
        <v>0</v>
      </c>
      <c r="CZ19" s="122">
        <v>5.2470000000000003E-2</v>
      </c>
    </row>
    <row r="20" spans="1:104" ht="22.5">
      <c r="A20" s="150">
        <v>9</v>
      </c>
      <c r="B20" s="151" t="s">
        <v>89</v>
      </c>
      <c r="C20" s="152" t="s">
        <v>90</v>
      </c>
      <c r="D20" s="153" t="s">
        <v>86</v>
      </c>
      <c r="E20" s="154">
        <v>132.94</v>
      </c>
      <c r="F20" s="154">
        <v>998</v>
      </c>
      <c r="G20" s="155">
        <f>E20*F20</f>
        <v>132674.12</v>
      </c>
      <c r="O20" s="149">
        <v>2</v>
      </c>
      <c r="AA20" s="122">
        <v>12</v>
      </c>
      <c r="AB20" s="122">
        <v>0</v>
      </c>
      <c r="AC20" s="122">
        <v>9</v>
      </c>
      <c r="AZ20" s="122">
        <v>1</v>
      </c>
      <c r="BA20" s="122">
        <f>IF(AZ20=1,G20,0)</f>
        <v>132674.12</v>
      </c>
      <c r="BB20" s="122">
        <f>IF(AZ20=2,G20,0)</f>
        <v>0</v>
      </c>
      <c r="BC20" s="122">
        <f>IF(AZ20=3,G20,0)</f>
        <v>0</v>
      </c>
      <c r="BD20" s="122">
        <f>IF(AZ20=4,G20,0)</f>
        <v>0</v>
      </c>
      <c r="BE20" s="122">
        <f>IF(AZ20=5,G20,0)</f>
        <v>0</v>
      </c>
      <c r="CZ20" s="122">
        <v>5.2470000000000003E-2</v>
      </c>
    </row>
    <row r="21" spans="1:104">
      <c r="A21" s="156"/>
      <c r="B21" s="157" t="s">
        <v>68</v>
      </c>
      <c r="C21" s="158" t="str">
        <f>CONCATENATE(B16," ",C16)</f>
        <v>3 Svislé a kompletní konstrukce</v>
      </c>
      <c r="D21" s="156"/>
      <c r="E21" s="159"/>
      <c r="F21" s="159"/>
      <c r="G21" s="160">
        <f>SUM(G16:G20)</f>
        <v>767716.82</v>
      </c>
      <c r="O21" s="149">
        <v>4</v>
      </c>
      <c r="BA21" s="161">
        <f>SUM(BA16:BA20)</f>
        <v>767716.82</v>
      </c>
      <c r="BB21" s="161">
        <f>SUM(BB16:BB20)</f>
        <v>0</v>
      </c>
      <c r="BC21" s="161">
        <f>SUM(BC16:BC20)</f>
        <v>0</v>
      </c>
      <c r="BD21" s="161">
        <f>SUM(BD16:BD20)</f>
        <v>0</v>
      </c>
      <c r="BE21" s="161">
        <f>SUM(BE16:BE20)</f>
        <v>0</v>
      </c>
    </row>
    <row r="22" spans="1:104">
      <c r="A22" s="142" t="s">
        <v>64</v>
      </c>
      <c r="B22" s="143" t="s">
        <v>91</v>
      </c>
      <c r="C22" s="144" t="s">
        <v>92</v>
      </c>
      <c r="D22" s="145"/>
      <c r="E22" s="146"/>
      <c r="F22" s="146"/>
      <c r="G22" s="147"/>
      <c r="H22" s="148"/>
      <c r="I22" s="148"/>
      <c r="O22" s="149">
        <v>1</v>
      </c>
    </row>
    <row r="23" spans="1:104" ht="22.5">
      <c r="A23" s="150">
        <v>10</v>
      </c>
      <c r="B23" s="151" t="s">
        <v>93</v>
      </c>
      <c r="C23" s="152" t="s">
        <v>94</v>
      </c>
      <c r="D23" s="153" t="s">
        <v>71</v>
      </c>
      <c r="E23" s="154">
        <v>56.496000000000002</v>
      </c>
      <c r="F23" s="154">
        <v>3365</v>
      </c>
      <c r="G23" s="155">
        <f>E23*F23</f>
        <v>190109.04</v>
      </c>
      <c r="O23" s="149">
        <v>2</v>
      </c>
      <c r="AA23" s="122">
        <v>12</v>
      </c>
      <c r="AB23" s="122">
        <v>0</v>
      </c>
      <c r="AC23" s="122">
        <v>10</v>
      </c>
      <c r="AZ23" s="122">
        <v>1</v>
      </c>
      <c r="BA23" s="122">
        <f>IF(AZ23=1,G23,0)</f>
        <v>190109.04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2.5550000000000002</v>
      </c>
    </row>
    <row r="24" spans="1:104">
      <c r="A24" s="150">
        <v>11</v>
      </c>
      <c r="B24" s="151" t="s">
        <v>95</v>
      </c>
      <c r="C24" s="152" t="s">
        <v>96</v>
      </c>
      <c r="D24" s="153" t="s">
        <v>71</v>
      </c>
      <c r="E24" s="154">
        <v>70.62</v>
      </c>
      <c r="F24" s="154">
        <v>2820</v>
      </c>
      <c r="G24" s="155">
        <f>E24*F24</f>
        <v>199148.40000000002</v>
      </c>
      <c r="O24" s="149">
        <v>2</v>
      </c>
      <c r="AA24" s="122">
        <v>12</v>
      </c>
      <c r="AB24" s="122">
        <v>0</v>
      </c>
      <c r="AC24" s="122">
        <v>11</v>
      </c>
      <c r="AZ24" s="122">
        <v>1</v>
      </c>
      <c r="BA24" s="122">
        <f>IF(AZ24=1,G24,0)</f>
        <v>199148.40000000002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2.5249999999999999</v>
      </c>
    </row>
    <row r="25" spans="1:104">
      <c r="A25" s="150">
        <v>12</v>
      </c>
      <c r="B25" s="151" t="s">
        <v>97</v>
      </c>
      <c r="C25" s="152" t="s">
        <v>98</v>
      </c>
      <c r="D25" s="153" t="s">
        <v>71</v>
      </c>
      <c r="E25" s="154">
        <v>70.62</v>
      </c>
      <c r="F25" s="154">
        <v>1008</v>
      </c>
      <c r="G25" s="155">
        <f>E25*F25</f>
        <v>71184.960000000006</v>
      </c>
      <c r="O25" s="149">
        <v>2</v>
      </c>
      <c r="AA25" s="122">
        <v>12</v>
      </c>
      <c r="AB25" s="122">
        <v>0</v>
      </c>
      <c r="AC25" s="122">
        <v>12</v>
      </c>
      <c r="AZ25" s="122">
        <v>1</v>
      </c>
      <c r="BA25" s="122">
        <f>IF(AZ25=1,G25,0)</f>
        <v>71184.960000000006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1.837</v>
      </c>
    </row>
    <row r="26" spans="1:104">
      <c r="A26" s="156"/>
      <c r="B26" s="157" t="s">
        <v>68</v>
      </c>
      <c r="C26" s="158" t="str">
        <f>CONCATENATE(B22," ",C22)</f>
        <v>63 Podlahy a podlahové konstrukce</v>
      </c>
      <c r="D26" s="156"/>
      <c r="E26" s="159"/>
      <c r="F26" s="159"/>
      <c r="G26" s="160">
        <f>SUM(G22:G25)</f>
        <v>460442.40000000008</v>
      </c>
      <c r="O26" s="149">
        <v>4</v>
      </c>
      <c r="BA26" s="161">
        <f>SUM(BA22:BA25)</f>
        <v>460442.40000000008</v>
      </c>
      <c r="BB26" s="161">
        <f>SUM(BB22:BB25)</f>
        <v>0</v>
      </c>
      <c r="BC26" s="161">
        <f>SUM(BC22:BC25)</f>
        <v>0</v>
      </c>
      <c r="BD26" s="161">
        <f>SUM(BD22:BD25)</f>
        <v>0</v>
      </c>
      <c r="BE26" s="161">
        <f>SUM(BE22:BE25)</f>
        <v>0</v>
      </c>
    </row>
    <row r="27" spans="1:104">
      <c r="A27" s="142" t="s">
        <v>64</v>
      </c>
      <c r="B27" s="143" t="s">
        <v>99</v>
      </c>
      <c r="C27" s="144" t="s">
        <v>100</v>
      </c>
      <c r="D27" s="145"/>
      <c r="E27" s="146"/>
      <c r="F27" s="146"/>
      <c r="G27" s="147"/>
      <c r="H27" s="148"/>
      <c r="I27" s="148"/>
      <c r="O27" s="149">
        <v>1</v>
      </c>
    </row>
    <row r="28" spans="1:104" ht="22.5">
      <c r="A28" s="150">
        <v>13</v>
      </c>
      <c r="B28" s="151" t="s">
        <v>101</v>
      </c>
      <c r="C28" s="152" t="s">
        <v>102</v>
      </c>
      <c r="D28" s="153" t="s">
        <v>103</v>
      </c>
      <c r="E28" s="154">
        <v>9</v>
      </c>
      <c r="F28" s="154">
        <v>4500</v>
      </c>
      <c r="G28" s="155">
        <f>E28*F28</f>
        <v>40500</v>
      </c>
      <c r="O28" s="149">
        <v>2</v>
      </c>
      <c r="AA28" s="122">
        <v>12</v>
      </c>
      <c r="AB28" s="122">
        <v>0</v>
      </c>
      <c r="AC28" s="122">
        <v>13</v>
      </c>
      <c r="AZ28" s="122">
        <v>1</v>
      </c>
      <c r="BA28" s="122">
        <f>IF(AZ28=1,G28,0)</f>
        <v>40500</v>
      </c>
      <c r="BB28" s="122">
        <f>IF(AZ28=2,G28,0)</f>
        <v>0</v>
      </c>
      <c r="BC28" s="122">
        <f>IF(AZ28=3,G28,0)</f>
        <v>0</v>
      </c>
      <c r="BD28" s="122">
        <f>IF(AZ28=4,G28,0)</f>
        <v>0</v>
      </c>
      <c r="BE28" s="122">
        <f>IF(AZ28=5,G28,0)</f>
        <v>0</v>
      </c>
      <c r="CZ28" s="122">
        <v>0</v>
      </c>
    </row>
    <row r="29" spans="1:104">
      <c r="A29" s="156"/>
      <c r="B29" s="157" t="s">
        <v>68</v>
      </c>
      <c r="C29" s="158" t="str">
        <f>CONCATENATE(B27," ",C27)</f>
        <v>83 Přípojka kanallizační</v>
      </c>
      <c r="D29" s="156"/>
      <c r="E29" s="159"/>
      <c r="F29" s="159"/>
      <c r="G29" s="160">
        <f>SUM(G27:G28)</f>
        <v>40500</v>
      </c>
      <c r="O29" s="149">
        <v>4</v>
      </c>
      <c r="BA29" s="161">
        <f>SUM(BA27:BA28)</f>
        <v>40500</v>
      </c>
      <c r="BB29" s="161">
        <f>SUM(BB27:BB28)</f>
        <v>0</v>
      </c>
      <c r="BC29" s="161">
        <f>SUM(BC27:BC28)</f>
        <v>0</v>
      </c>
      <c r="BD29" s="161">
        <f>SUM(BD27:BD28)</f>
        <v>0</v>
      </c>
      <c r="BE29" s="161">
        <f>SUM(BE27:BE28)</f>
        <v>0</v>
      </c>
    </row>
    <row r="30" spans="1:104">
      <c r="A30" s="142" t="s">
        <v>64</v>
      </c>
      <c r="B30" s="143" t="s">
        <v>104</v>
      </c>
      <c r="C30" s="144" t="s">
        <v>105</v>
      </c>
      <c r="D30" s="145"/>
      <c r="E30" s="146"/>
      <c r="F30" s="146"/>
      <c r="G30" s="147"/>
      <c r="H30" s="148"/>
      <c r="I30" s="148"/>
      <c r="O30" s="149">
        <v>1</v>
      </c>
    </row>
    <row r="31" spans="1:104">
      <c r="A31" s="150">
        <v>14</v>
      </c>
      <c r="B31" s="151" t="s">
        <v>106</v>
      </c>
      <c r="C31" s="152" t="s">
        <v>107</v>
      </c>
      <c r="D31" s="153" t="s">
        <v>103</v>
      </c>
      <c r="E31" s="154">
        <v>40</v>
      </c>
      <c r="F31" s="154">
        <v>2250</v>
      </c>
      <c r="G31" s="155">
        <f>E31*F31</f>
        <v>90000</v>
      </c>
      <c r="O31" s="149">
        <v>2</v>
      </c>
      <c r="AA31" s="122">
        <v>12</v>
      </c>
      <c r="AB31" s="122">
        <v>0</v>
      </c>
      <c r="AC31" s="122">
        <v>14</v>
      </c>
      <c r="AZ31" s="122">
        <v>1</v>
      </c>
      <c r="BA31" s="122">
        <f>IF(AZ31=1,G31,0)</f>
        <v>90000</v>
      </c>
      <c r="BB31" s="122">
        <f>IF(AZ31=2,G31,0)</f>
        <v>0</v>
      </c>
      <c r="BC31" s="122">
        <f>IF(AZ31=3,G31,0)</f>
        <v>0</v>
      </c>
      <c r="BD31" s="122">
        <f>IF(AZ31=4,G31,0)</f>
        <v>0</v>
      </c>
      <c r="BE31" s="122">
        <f>IF(AZ31=5,G31,0)</f>
        <v>0</v>
      </c>
      <c r="CZ31" s="122">
        <v>0</v>
      </c>
    </row>
    <row r="32" spans="1:104">
      <c r="A32" s="156"/>
      <c r="B32" s="157" t="s">
        <v>68</v>
      </c>
      <c r="C32" s="158" t="str">
        <f>CONCATENATE(B30," ",C30)</f>
        <v>85 Přípojka teplovodní</v>
      </c>
      <c r="D32" s="156"/>
      <c r="E32" s="159"/>
      <c r="F32" s="159"/>
      <c r="G32" s="160">
        <f>SUM(G30:G31)</f>
        <v>90000</v>
      </c>
      <c r="O32" s="149">
        <v>4</v>
      </c>
      <c r="BA32" s="161">
        <f>SUM(BA30:BA31)</f>
        <v>90000</v>
      </c>
      <c r="BB32" s="161">
        <f>SUM(BB30:BB31)</f>
        <v>0</v>
      </c>
      <c r="BC32" s="161">
        <f>SUM(BC30:BC31)</f>
        <v>0</v>
      </c>
      <c r="BD32" s="161">
        <f>SUM(BD30:BD31)</f>
        <v>0</v>
      </c>
      <c r="BE32" s="161">
        <f>SUM(BE30:BE31)</f>
        <v>0</v>
      </c>
    </row>
    <row r="33" spans="1:104">
      <c r="A33" s="142" t="s">
        <v>64</v>
      </c>
      <c r="B33" s="143" t="s">
        <v>108</v>
      </c>
      <c r="C33" s="144" t="s">
        <v>109</v>
      </c>
      <c r="D33" s="145"/>
      <c r="E33" s="146"/>
      <c r="F33" s="146"/>
      <c r="G33" s="147"/>
      <c r="H33" s="148"/>
      <c r="I33" s="148"/>
      <c r="O33" s="149">
        <v>1</v>
      </c>
    </row>
    <row r="34" spans="1:104" ht="22.5">
      <c r="A34" s="150">
        <v>15</v>
      </c>
      <c r="B34" s="151" t="s">
        <v>110</v>
      </c>
      <c r="C34" s="152" t="s">
        <v>111</v>
      </c>
      <c r="D34" s="153" t="s">
        <v>103</v>
      </c>
      <c r="E34" s="154">
        <v>15</v>
      </c>
      <c r="F34" s="154">
        <v>2780</v>
      </c>
      <c r="G34" s="155">
        <f>E34*F34</f>
        <v>41700</v>
      </c>
      <c r="O34" s="149">
        <v>2</v>
      </c>
      <c r="AA34" s="122">
        <v>12</v>
      </c>
      <c r="AB34" s="122">
        <v>0</v>
      </c>
      <c r="AC34" s="122">
        <v>15</v>
      </c>
      <c r="AZ34" s="122">
        <v>1</v>
      </c>
      <c r="BA34" s="122">
        <f>IF(AZ34=1,G34,0)</f>
        <v>41700</v>
      </c>
      <c r="BB34" s="122">
        <f>IF(AZ34=2,G34,0)</f>
        <v>0</v>
      </c>
      <c r="BC34" s="122">
        <f>IF(AZ34=3,G34,0)</f>
        <v>0</v>
      </c>
      <c r="BD34" s="122">
        <f>IF(AZ34=4,G34,0)</f>
        <v>0</v>
      </c>
      <c r="BE34" s="122">
        <f>IF(AZ34=5,G34,0)</f>
        <v>0</v>
      </c>
      <c r="CZ34" s="122">
        <v>0</v>
      </c>
    </row>
    <row r="35" spans="1:104">
      <c r="A35" s="156"/>
      <c r="B35" s="157" t="s">
        <v>68</v>
      </c>
      <c r="C35" s="158" t="str">
        <f>CONCATENATE(B33," ",C33)</f>
        <v>87 Přípojka vodovodní</v>
      </c>
      <c r="D35" s="156"/>
      <c r="E35" s="159"/>
      <c r="F35" s="159"/>
      <c r="G35" s="160">
        <f>SUM(G33:G34)</f>
        <v>41700</v>
      </c>
      <c r="O35" s="149">
        <v>4</v>
      </c>
      <c r="BA35" s="161">
        <f>SUM(BA33:BA34)</f>
        <v>41700</v>
      </c>
      <c r="BB35" s="161">
        <f>SUM(BB33:BB34)</f>
        <v>0</v>
      </c>
      <c r="BC35" s="161">
        <f>SUM(BC33:BC34)</f>
        <v>0</v>
      </c>
      <c r="BD35" s="161">
        <f>SUM(BD33:BD34)</f>
        <v>0</v>
      </c>
      <c r="BE35" s="161">
        <f>SUM(BE33:BE34)</f>
        <v>0</v>
      </c>
    </row>
    <row r="36" spans="1:104">
      <c r="A36" s="142" t="s">
        <v>64</v>
      </c>
      <c r="B36" s="143" t="s">
        <v>112</v>
      </c>
      <c r="C36" s="144" t="s">
        <v>113</v>
      </c>
      <c r="D36" s="145"/>
      <c r="E36" s="146"/>
      <c r="F36" s="146"/>
      <c r="G36" s="147"/>
      <c r="H36" s="148"/>
      <c r="I36" s="148"/>
      <c r="O36" s="149">
        <v>1</v>
      </c>
    </row>
    <row r="37" spans="1:104" ht="22.5">
      <c r="A37" s="150">
        <v>16</v>
      </c>
      <c r="B37" s="151" t="s">
        <v>114</v>
      </c>
      <c r="C37" s="152" t="s">
        <v>115</v>
      </c>
      <c r="D37" s="153" t="s">
        <v>103</v>
      </c>
      <c r="E37" s="154">
        <v>25</v>
      </c>
      <c r="F37" s="154">
        <v>2000</v>
      </c>
      <c r="G37" s="155">
        <f>E37*F37</f>
        <v>50000</v>
      </c>
      <c r="O37" s="149">
        <v>2</v>
      </c>
      <c r="AA37" s="122">
        <v>12</v>
      </c>
      <c r="AB37" s="122">
        <v>0</v>
      </c>
      <c r="AC37" s="122">
        <v>16</v>
      </c>
      <c r="AZ37" s="122">
        <v>1</v>
      </c>
      <c r="BA37" s="122">
        <f>IF(AZ37=1,G37,0)</f>
        <v>50000</v>
      </c>
      <c r="BB37" s="122">
        <f>IF(AZ37=2,G37,0)</f>
        <v>0</v>
      </c>
      <c r="BC37" s="122">
        <f>IF(AZ37=3,G37,0)</f>
        <v>0</v>
      </c>
      <c r="BD37" s="122">
        <f>IF(AZ37=4,G37,0)</f>
        <v>0</v>
      </c>
      <c r="BE37" s="122">
        <f>IF(AZ37=5,G37,0)</f>
        <v>0</v>
      </c>
      <c r="CZ37" s="122">
        <v>0</v>
      </c>
    </row>
    <row r="38" spans="1:104">
      <c r="A38" s="156"/>
      <c r="B38" s="157" t="s">
        <v>68</v>
      </c>
      <c r="C38" s="158" t="str">
        <f>CONCATENATE(B36," ",C36)</f>
        <v>88 Přípojka silnoproudu</v>
      </c>
      <c r="D38" s="156"/>
      <c r="E38" s="159"/>
      <c r="F38" s="159"/>
      <c r="G38" s="160">
        <f>SUM(G36:G37)</f>
        <v>50000</v>
      </c>
      <c r="O38" s="149">
        <v>4</v>
      </c>
      <c r="BA38" s="161">
        <f>SUM(BA36:BA37)</f>
        <v>50000</v>
      </c>
      <c r="BB38" s="161">
        <f>SUM(BB36:BB37)</f>
        <v>0</v>
      </c>
      <c r="BC38" s="161">
        <f>SUM(BC36:BC37)</f>
        <v>0</v>
      </c>
      <c r="BD38" s="161">
        <f>SUM(BD36:BD37)</f>
        <v>0</v>
      </c>
      <c r="BE38" s="161">
        <f>SUM(BE36:BE37)</f>
        <v>0</v>
      </c>
    </row>
    <row r="39" spans="1:104">
      <c r="A39" s="142" t="s">
        <v>64</v>
      </c>
      <c r="B39" s="143" t="s">
        <v>116</v>
      </c>
      <c r="C39" s="144" t="s">
        <v>117</v>
      </c>
      <c r="D39" s="145"/>
      <c r="E39" s="146"/>
      <c r="F39" s="146"/>
      <c r="G39" s="147"/>
      <c r="H39" s="148"/>
      <c r="I39" s="148"/>
      <c r="O39" s="149">
        <v>1</v>
      </c>
    </row>
    <row r="40" spans="1:104" ht="22.5">
      <c r="A40" s="150">
        <v>17</v>
      </c>
      <c r="B40" s="151" t="s">
        <v>118</v>
      </c>
      <c r="C40" s="152" t="s">
        <v>119</v>
      </c>
      <c r="D40" s="153" t="s">
        <v>120</v>
      </c>
      <c r="E40" s="154">
        <v>1</v>
      </c>
      <c r="F40" s="154">
        <v>30000</v>
      </c>
      <c r="G40" s="155">
        <f>E40*F40</f>
        <v>30000</v>
      </c>
      <c r="O40" s="149">
        <v>2</v>
      </c>
      <c r="AA40" s="122">
        <v>12</v>
      </c>
      <c r="AB40" s="122">
        <v>0</v>
      </c>
      <c r="AC40" s="122">
        <v>17</v>
      </c>
      <c r="AZ40" s="122">
        <v>1</v>
      </c>
      <c r="BA40" s="122">
        <f>IF(AZ40=1,G40,0)</f>
        <v>30000</v>
      </c>
      <c r="BB40" s="122">
        <f>IF(AZ40=2,G40,0)</f>
        <v>0</v>
      </c>
      <c r="BC40" s="122">
        <f>IF(AZ40=3,G40,0)</f>
        <v>0</v>
      </c>
      <c r="BD40" s="122">
        <f>IF(AZ40=4,G40,0)</f>
        <v>0</v>
      </c>
      <c r="BE40" s="122">
        <f>IF(AZ40=5,G40,0)</f>
        <v>0</v>
      </c>
      <c r="CZ40" s="122">
        <v>0</v>
      </c>
    </row>
    <row r="41" spans="1:104">
      <c r="A41" s="156"/>
      <c r="B41" s="157" t="s">
        <v>68</v>
      </c>
      <c r="C41" s="158" t="str">
        <f>CONCATENATE(B39," ",C39)</f>
        <v>89 Přípojka slaboproudu</v>
      </c>
      <c r="D41" s="156"/>
      <c r="E41" s="159"/>
      <c r="F41" s="159"/>
      <c r="G41" s="160">
        <f>SUM(G39:G40)</f>
        <v>30000</v>
      </c>
      <c r="O41" s="149">
        <v>4</v>
      </c>
      <c r="BA41" s="161">
        <f>SUM(BA39:BA40)</f>
        <v>30000</v>
      </c>
      <c r="BB41" s="161">
        <f>SUM(BB39:BB40)</f>
        <v>0</v>
      </c>
      <c r="BC41" s="161">
        <f>SUM(BC39:BC40)</f>
        <v>0</v>
      </c>
      <c r="BD41" s="161">
        <f>SUM(BD39:BD40)</f>
        <v>0</v>
      </c>
      <c r="BE41" s="161">
        <f>SUM(BE39:BE40)</f>
        <v>0</v>
      </c>
    </row>
    <row r="42" spans="1:104">
      <c r="A42" s="142" t="s">
        <v>64</v>
      </c>
      <c r="B42" s="143" t="s">
        <v>121</v>
      </c>
      <c r="C42" s="144" t="s">
        <v>122</v>
      </c>
      <c r="D42" s="145"/>
      <c r="E42" s="146"/>
      <c r="F42" s="146"/>
      <c r="G42" s="147"/>
      <c r="H42" s="148"/>
      <c r="I42" s="148"/>
      <c r="O42" s="149">
        <v>1</v>
      </c>
    </row>
    <row r="43" spans="1:104">
      <c r="A43" s="150">
        <v>18</v>
      </c>
      <c r="B43" s="151" t="s">
        <v>123</v>
      </c>
      <c r="C43" s="152" t="s">
        <v>124</v>
      </c>
      <c r="D43" s="153" t="s">
        <v>120</v>
      </c>
      <c r="E43" s="154">
        <v>1</v>
      </c>
      <c r="F43" s="154">
        <v>350000</v>
      </c>
      <c r="G43" s="155">
        <f>E43*F43</f>
        <v>350000</v>
      </c>
      <c r="O43" s="149">
        <v>2</v>
      </c>
      <c r="AA43" s="122">
        <v>12</v>
      </c>
      <c r="AB43" s="122">
        <v>0</v>
      </c>
      <c r="AC43" s="122">
        <v>18</v>
      </c>
      <c r="AZ43" s="122">
        <v>1</v>
      </c>
      <c r="BA43" s="122">
        <f>IF(AZ43=1,G43,0)</f>
        <v>350000</v>
      </c>
      <c r="BB43" s="122">
        <f>IF(AZ43=2,G43,0)</f>
        <v>0</v>
      </c>
      <c r="BC43" s="122">
        <f>IF(AZ43=3,G43,0)</f>
        <v>0</v>
      </c>
      <c r="BD43" s="122">
        <f>IF(AZ43=4,G43,0)</f>
        <v>0</v>
      </c>
      <c r="BE43" s="122">
        <f>IF(AZ43=5,G43,0)</f>
        <v>0</v>
      </c>
      <c r="CZ43" s="122">
        <v>0</v>
      </c>
    </row>
    <row r="44" spans="1:104">
      <c r="A44" s="156"/>
      <c r="B44" s="157" t="s">
        <v>68</v>
      </c>
      <c r="C44" s="158" t="str">
        <f>CONCATENATE(B42," ",C42)</f>
        <v>90 Ostatní</v>
      </c>
      <c r="D44" s="156"/>
      <c r="E44" s="159"/>
      <c r="F44" s="159"/>
      <c r="G44" s="160">
        <f>SUM(G42:G43)</f>
        <v>350000</v>
      </c>
      <c r="O44" s="149">
        <v>4</v>
      </c>
      <c r="BA44" s="161">
        <f>SUM(BA42:BA43)</f>
        <v>350000</v>
      </c>
      <c r="BB44" s="161">
        <f>SUM(BB42:BB43)</f>
        <v>0</v>
      </c>
      <c r="BC44" s="161">
        <f>SUM(BC42:BC43)</f>
        <v>0</v>
      </c>
      <c r="BD44" s="161">
        <f>SUM(BD42:BD43)</f>
        <v>0</v>
      </c>
      <c r="BE44" s="161">
        <f>SUM(BE42:BE43)</f>
        <v>0</v>
      </c>
    </row>
    <row r="45" spans="1:104">
      <c r="A45" s="142" t="s">
        <v>64</v>
      </c>
      <c r="B45" s="143" t="s">
        <v>125</v>
      </c>
      <c r="C45" s="144" t="s">
        <v>126</v>
      </c>
      <c r="D45" s="145"/>
      <c r="E45" s="146"/>
      <c r="F45" s="146"/>
      <c r="G45" s="147"/>
      <c r="H45" s="148"/>
      <c r="I45" s="148"/>
      <c r="O45" s="149">
        <v>1</v>
      </c>
    </row>
    <row r="46" spans="1:104">
      <c r="A46" s="150">
        <v>19</v>
      </c>
      <c r="B46" s="151" t="s">
        <v>127</v>
      </c>
      <c r="C46" s="152" t="s">
        <v>128</v>
      </c>
      <c r="D46" s="153" t="s">
        <v>86</v>
      </c>
      <c r="E46" s="154">
        <v>327.79199999999997</v>
      </c>
      <c r="F46" s="154">
        <v>41.7</v>
      </c>
      <c r="G46" s="155">
        <f>E46*F46</f>
        <v>13668.9264</v>
      </c>
      <c r="O46" s="149">
        <v>2</v>
      </c>
      <c r="AA46" s="122">
        <v>12</v>
      </c>
      <c r="AB46" s="122">
        <v>0</v>
      </c>
      <c r="AC46" s="122">
        <v>19</v>
      </c>
      <c r="AZ46" s="122">
        <v>1</v>
      </c>
      <c r="BA46" s="122">
        <f>IF(AZ46=1,G46,0)</f>
        <v>13668.9264</v>
      </c>
      <c r="BB46" s="122">
        <f>IF(AZ46=2,G46,0)</f>
        <v>0</v>
      </c>
      <c r="BC46" s="122">
        <f>IF(AZ46=3,G46,0)</f>
        <v>0</v>
      </c>
      <c r="BD46" s="122">
        <f>IF(AZ46=4,G46,0)</f>
        <v>0</v>
      </c>
      <c r="BE46" s="122">
        <f>IF(AZ46=5,G46,0)</f>
        <v>0</v>
      </c>
      <c r="CZ46" s="122">
        <v>1.8380000000000001E-2</v>
      </c>
    </row>
    <row r="47" spans="1:104">
      <c r="A47" s="150">
        <v>20</v>
      </c>
      <c r="B47" s="151" t="s">
        <v>129</v>
      </c>
      <c r="C47" s="152" t="s">
        <v>130</v>
      </c>
      <c r="D47" s="153" t="s">
        <v>86</v>
      </c>
      <c r="E47" s="154">
        <v>655.58</v>
      </c>
      <c r="F47" s="154">
        <v>31.3</v>
      </c>
      <c r="G47" s="155">
        <f>E47*F47</f>
        <v>20519.654000000002</v>
      </c>
      <c r="O47" s="149">
        <v>2</v>
      </c>
      <c r="AA47" s="122">
        <v>12</v>
      </c>
      <c r="AB47" s="122">
        <v>0</v>
      </c>
      <c r="AC47" s="122">
        <v>20</v>
      </c>
      <c r="AZ47" s="122">
        <v>1</v>
      </c>
      <c r="BA47" s="122">
        <f>IF(AZ47=1,G47,0)</f>
        <v>20519.654000000002</v>
      </c>
      <c r="BB47" s="122">
        <f>IF(AZ47=2,G47,0)</f>
        <v>0</v>
      </c>
      <c r="BC47" s="122">
        <f>IF(AZ47=3,G47,0)</f>
        <v>0</v>
      </c>
      <c r="BD47" s="122">
        <f>IF(AZ47=4,G47,0)</f>
        <v>0</v>
      </c>
      <c r="BE47" s="122">
        <f>IF(AZ47=5,G47,0)</f>
        <v>0</v>
      </c>
      <c r="CZ47" s="122">
        <v>8.4999999999999995E-4</v>
      </c>
    </row>
    <row r="48" spans="1:104">
      <c r="A48" s="150">
        <v>21</v>
      </c>
      <c r="B48" s="151" t="s">
        <v>131</v>
      </c>
      <c r="C48" s="152" t="s">
        <v>132</v>
      </c>
      <c r="D48" s="153" t="s">
        <v>86</v>
      </c>
      <c r="E48" s="154">
        <v>327.79</v>
      </c>
      <c r="F48" s="154">
        <v>28.7</v>
      </c>
      <c r="G48" s="155">
        <f>E48*F48</f>
        <v>9407.5730000000003</v>
      </c>
      <c r="O48" s="149">
        <v>2</v>
      </c>
      <c r="AA48" s="122">
        <v>12</v>
      </c>
      <c r="AB48" s="122">
        <v>0</v>
      </c>
      <c r="AC48" s="122">
        <v>21</v>
      </c>
      <c r="AZ48" s="122">
        <v>1</v>
      </c>
      <c r="BA48" s="122">
        <f>IF(AZ48=1,G48,0)</f>
        <v>9407.5730000000003</v>
      </c>
      <c r="BB48" s="122">
        <f>IF(AZ48=2,G48,0)</f>
        <v>0</v>
      </c>
      <c r="BC48" s="122">
        <f>IF(AZ48=3,G48,0)</f>
        <v>0</v>
      </c>
      <c r="BD48" s="122">
        <f>IF(AZ48=4,G48,0)</f>
        <v>0</v>
      </c>
      <c r="BE48" s="122">
        <f>IF(AZ48=5,G48,0)</f>
        <v>0</v>
      </c>
      <c r="CZ48" s="122">
        <v>0</v>
      </c>
    </row>
    <row r="49" spans="1:104">
      <c r="A49" s="150">
        <v>22</v>
      </c>
      <c r="B49" s="151" t="s">
        <v>133</v>
      </c>
      <c r="C49" s="152" t="s">
        <v>134</v>
      </c>
      <c r="D49" s="153" t="s">
        <v>86</v>
      </c>
      <c r="E49" s="154">
        <v>437.25</v>
      </c>
      <c r="F49" s="154">
        <v>78.5</v>
      </c>
      <c r="G49" s="155">
        <f>E49*F49</f>
        <v>34324.125</v>
      </c>
      <c r="O49" s="149">
        <v>2</v>
      </c>
      <c r="AA49" s="122">
        <v>12</v>
      </c>
      <c r="AB49" s="122">
        <v>0</v>
      </c>
      <c r="AC49" s="122">
        <v>22</v>
      </c>
      <c r="AZ49" s="122">
        <v>1</v>
      </c>
      <c r="BA49" s="122">
        <f>IF(AZ49=1,G49,0)</f>
        <v>34324.125</v>
      </c>
      <c r="BB49" s="122">
        <f>IF(AZ49=2,G49,0)</f>
        <v>0</v>
      </c>
      <c r="BC49" s="122">
        <f>IF(AZ49=3,G49,0)</f>
        <v>0</v>
      </c>
      <c r="BD49" s="122">
        <f>IF(AZ49=4,G49,0)</f>
        <v>0</v>
      </c>
      <c r="BE49" s="122">
        <f>IF(AZ49=5,G49,0)</f>
        <v>0</v>
      </c>
      <c r="CZ49" s="122">
        <v>1.2099999999999999E-3</v>
      </c>
    </row>
    <row r="50" spans="1:104">
      <c r="A50" s="156"/>
      <c r="B50" s="157" t="s">
        <v>68</v>
      </c>
      <c r="C50" s="158" t="str">
        <f>CONCATENATE(B45," ",C45)</f>
        <v>94 Lešení a stavební výtahy</v>
      </c>
      <c r="D50" s="156"/>
      <c r="E50" s="159"/>
      <c r="F50" s="159"/>
      <c r="G50" s="160">
        <f>SUM(G45:G49)</f>
        <v>77920.27840000001</v>
      </c>
      <c r="O50" s="149">
        <v>4</v>
      </c>
      <c r="BA50" s="161">
        <f>SUM(BA45:BA49)</f>
        <v>77920.27840000001</v>
      </c>
      <c r="BB50" s="161">
        <f>SUM(BB45:BB49)</f>
        <v>0</v>
      </c>
      <c r="BC50" s="161">
        <f>SUM(BC45:BC49)</f>
        <v>0</v>
      </c>
      <c r="BD50" s="161">
        <f>SUM(BD45:BD49)</f>
        <v>0</v>
      </c>
      <c r="BE50" s="161">
        <f>SUM(BE45:BE49)</f>
        <v>0</v>
      </c>
    </row>
    <row r="51" spans="1:104">
      <c r="A51" s="142" t="s">
        <v>64</v>
      </c>
      <c r="B51" s="143" t="s">
        <v>135</v>
      </c>
      <c r="C51" s="144" t="s">
        <v>136</v>
      </c>
      <c r="D51" s="145"/>
      <c r="E51" s="146"/>
      <c r="F51" s="146"/>
      <c r="G51" s="147"/>
      <c r="H51" s="148"/>
      <c r="I51" s="148"/>
      <c r="O51" s="149">
        <v>1</v>
      </c>
    </row>
    <row r="52" spans="1:104">
      <c r="A52" s="150">
        <v>23</v>
      </c>
      <c r="B52" s="151" t="s">
        <v>137</v>
      </c>
      <c r="C52" s="152" t="s">
        <v>138</v>
      </c>
      <c r="D52" s="153" t="s">
        <v>86</v>
      </c>
      <c r="E52" s="154">
        <v>706.2</v>
      </c>
      <c r="F52" s="154">
        <v>73.5</v>
      </c>
      <c r="G52" s="155">
        <f>E52*F52</f>
        <v>51905.700000000004</v>
      </c>
      <c r="O52" s="149">
        <v>2</v>
      </c>
      <c r="AA52" s="122">
        <v>12</v>
      </c>
      <c r="AB52" s="122">
        <v>0</v>
      </c>
      <c r="AC52" s="122">
        <v>23</v>
      </c>
      <c r="AZ52" s="122">
        <v>1</v>
      </c>
      <c r="BA52" s="122">
        <f>IF(AZ52=1,G52,0)</f>
        <v>51905.700000000004</v>
      </c>
      <c r="BB52" s="122">
        <f>IF(AZ52=2,G52,0)</f>
        <v>0</v>
      </c>
      <c r="BC52" s="122">
        <f>IF(AZ52=3,G52,0)</f>
        <v>0</v>
      </c>
      <c r="BD52" s="122">
        <f>IF(AZ52=4,G52,0)</f>
        <v>0</v>
      </c>
      <c r="BE52" s="122">
        <f>IF(AZ52=5,G52,0)</f>
        <v>0</v>
      </c>
      <c r="CZ52" s="122">
        <v>4.0000000000000003E-5</v>
      </c>
    </row>
    <row r="53" spans="1:104">
      <c r="A53" s="156"/>
      <c r="B53" s="157" t="s">
        <v>68</v>
      </c>
      <c r="C53" s="158" t="str">
        <f>CONCATENATE(B51," ",C51)</f>
        <v>95 Dokončovací kce na pozem.stav.</v>
      </c>
      <c r="D53" s="156"/>
      <c r="E53" s="159"/>
      <c r="F53" s="159"/>
      <c r="G53" s="160">
        <f>SUM(G51:G52)</f>
        <v>51905.700000000004</v>
      </c>
      <c r="O53" s="149">
        <v>4</v>
      </c>
      <c r="BA53" s="161">
        <f>SUM(BA51:BA52)</f>
        <v>51905.700000000004</v>
      </c>
      <c r="BB53" s="161">
        <f>SUM(BB51:BB52)</f>
        <v>0</v>
      </c>
      <c r="BC53" s="161">
        <f>SUM(BC51:BC52)</f>
        <v>0</v>
      </c>
      <c r="BD53" s="161">
        <f>SUM(BD51:BD52)</f>
        <v>0</v>
      </c>
      <c r="BE53" s="161">
        <f>SUM(BE51:BE52)</f>
        <v>0</v>
      </c>
    </row>
    <row r="54" spans="1:104">
      <c r="A54" s="142" t="s">
        <v>64</v>
      </c>
      <c r="B54" s="143" t="s">
        <v>139</v>
      </c>
      <c r="C54" s="144" t="s">
        <v>140</v>
      </c>
      <c r="D54" s="145"/>
      <c r="E54" s="146"/>
      <c r="F54" s="146"/>
      <c r="G54" s="147"/>
      <c r="H54" s="148"/>
      <c r="I54" s="148"/>
      <c r="O54" s="149">
        <v>1</v>
      </c>
    </row>
    <row r="55" spans="1:104">
      <c r="A55" s="150">
        <v>24</v>
      </c>
      <c r="B55" s="151" t="s">
        <v>141</v>
      </c>
      <c r="C55" s="152" t="s">
        <v>142</v>
      </c>
      <c r="D55" s="153" t="s">
        <v>143</v>
      </c>
      <c r="E55" s="154">
        <v>651.47</v>
      </c>
      <c r="F55" s="154">
        <v>248.5</v>
      </c>
      <c r="G55" s="155">
        <f>E55*F55</f>
        <v>161890.29500000001</v>
      </c>
      <c r="O55" s="149">
        <v>2</v>
      </c>
      <c r="AA55" s="122">
        <v>12</v>
      </c>
      <c r="AB55" s="122">
        <v>0</v>
      </c>
      <c r="AC55" s="122">
        <v>24</v>
      </c>
      <c r="AZ55" s="122">
        <v>1</v>
      </c>
      <c r="BA55" s="122">
        <f>IF(AZ55=1,G55,0)</f>
        <v>161890.29500000001</v>
      </c>
      <c r="BB55" s="122">
        <f>IF(AZ55=2,G55,0)</f>
        <v>0</v>
      </c>
      <c r="BC55" s="122">
        <f>IF(AZ55=3,G55,0)</f>
        <v>0</v>
      </c>
      <c r="BD55" s="122">
        <f>IF(AZ55=4,G55,0)</f>
        <v>0</v>
      </c>
      <c r="BE55" s="122">
        <f>IF(AZ55=5,G55,0)</f>
        <v>0</v>
      </c>
      <c r="CZ55" s="122">
        <v>0</v>
      </c>
    </row>
    <row r="56" spans="1:104">
      <c r="A56" s="156"/>
      <c r="B56" s="157" t="s">
        <v>68</v>
      </c>
      <c r="C56" s="158" t="str">
        <f>CONCATENATE(B54," ",C54)</f>
        <v>99 Staveništní přesun hmot</v>
      </c>
      <c r="D56" s="156"/>
      <c r="E56" s="159"/>
      <c r="F56" s="159"/>
      <c r="G56" s="160">
        <f>SUM(G54:G55)</f>
        <v>161890.29500000001</v>
      </c>
      <c r="O56" s="149">
        <v>4</v>
      </c>
      <c r="BA56" s="161">
        <f>SUM(BA54:BA55)</f>
        <v>161890.29500000001</v>
      </c>
      <c r="BB56" s="161">
        <f>SUM(BB54:BB55)</f>
        <v>0</v>
      </c>
      <c r="BC56" s="161">
        <f>SUM(BC54:BC55)</f>
        <v>0</v>
      </c>
      <c r="BD56" s="161">
        <f>SUM(BD54:BD55)</f>
        <v>0</v>
      </c>
      <c r="BE56" s="161">
        <f>SUM(BE54:BE55)</f>
        <v>0</v>
      </c>
    </row>
    <row r="57" spans="1:104">
      <c r="A57" s="142" t="s">
        <v>64</v>
      </c>
      <c r="B57" s="143" t="s">
        <v>144</v>
      </c>
      <c r="C57" s="144" t="s">
        <v>145</v>
      </c>
      <c r="D57" s="145"/>
      <c r="E57" s="146"/>
      <c r="F57" s="146"/>
      <c r="G57" s="147"/>
      <c r="H57" s="148"/>
      <c r="I57" s="148"/>
      <c r="O57" s="149">
        <v>1</v>
      </c>
    </row>
    <row r="58" spans="1:104" ht="22.5">
      <c r="A58" s="150">
        <v>25</v>
      </c>
      <c r="B58" s="151" t="s">
        <v>146</v>
      </c>
      <c r="C58" s="152" t="s">
        <v>147</v>
      </c>
      <c r="D58" s="153" t="s">
        <v>86</v>
      </c>
      <c r="E58" s="154">
        <v>706.2</v>
      </c>
      <c r="F58" s="154">
        <v>580</v>
      </c>
      <c r="G58" s="155">
        <f>E58*F58</f>
        <v>409596</v>
      </c>
      <c r="O58" s="149">
        <v>2</v>
      </c>
      <c r="AA58" s="122">
        <v>12</v>
      </c>
      <c r="AB58" s="122">
        <v>0</v>
      </c>
      <c r="AC58" s="122">
        <v>25</v>
      </c>
      <c r="AZ58" s="122">
        <v>2</v>
      </c>
      <c r="BA58" s="122">
        <f>IF(AZ58=1,G58,0)</f>
        <v>0</v>
      </c>
      <c r="BB58" s="122">
        <f>IF(AZ58=2,G58,0)</f>
        <v>409596</v>
      </c>
      <c r="BC58" s="122">
        <f>IF(AZ58=3,G58,0)</f>
        <v>0</v>
      </c>
      <c r="BD58" s="122">
        <f>IF(AZ58=4,G58,0)</f>
        <v>0</v>
      </c>
      <c r="BE58" s="122">
        <f>IF(AZ58=5,G58,0)</f>
        <v>0</v>
      </c>
      <c r="CZ58" s="122">
        <v>6.5399999999999998E-3</v>
      </c>
    </row>
    <row r="59" spans="1:104">
      <c r="A59" s="156"/>
      <c r="B59" s="157" t="s">
        <v>68</v>
      </c>
      <c r="C59" s="158" t="str">
        <f>CONCATENATE(B57," ",C57)</f>
        <v>713 Izolace tepelné</v>
      </c>
      <c r="D59" s="156"/>
      <c r="E59" s="159"/>
      <c r="F59" s="159"/>
      <c r="G59" s="160">
        <f>SUM(G57:G58)</f>
        <v>409596</v>
      </c>
      <c r="O59" s="149">
        <v>4</v>
      </c>
      <c r="BA59" s="161">
        <f>SUM(BA57:BA58)</f>
        <v>0</v>
      </c>
      <c r="BB59" s="161">
        <f>SUM(BB57:BB58)</f>
        <v>409596</v>
      </c>
      <c r="BC59" s="161">
        <f>SUM(BC57:BC58)</f>
        <v>0</v>
      </c>
      <c r="BD59" s="161">
        <f>SUM(BD57:BD58)</f>
        <v>0</v>
      </c>
      <c r="BE59" s="161">
        <f>SUM(BE57:BE58)</f>
        <v>0</v>
      </c>
    </row>
    <row r="60" spans="1:104">
      <c r="A60" s="142" t="s">
        <v>64</v>
      </c>
      <c r="B60" s="143" t="s">
        <v>148</v>
      </c>
      <c r="C60" s="144" t="s">
        <v>149</v>
      </c>
      <c r="D60" s="145"/>
      <c r="E60" s="146"/>
      <c r="F60" s="146"/>
      <c r="G60" s="147"/>
      <c r="H60" s="148"/>
      <c r="I60" s="148"/>
      <c r="O60" s="149">
        <v>1</v>
      </c>
    </row>
    <row r="61" spans="1:104" ht="22.5">
      <c r="A61" s="150">
        <v>26</v>
      </c>
      <c r="B61" s="151" t="s">
        <v>150</v>
      </c>
      <c r="C61" s="152" t="s">
        <v>151</v>
      </c>
      <c r="D61" s="153" t="s">
        <v>120</v>
      </c>
      <c r="E61" s="154">
        <v>1</v>
      </c>
      <c r="F61" s="154">
        <v>400000</v>
      </c>
      <c r="G61" s="155">
        <f>E61*F61</f>
        <v>400000</v>
      </c>
      <c r="O61" s="149">
        <v>2</v>
      </c>
      <c r="AA61" s="122">
        <v>12</v>
      </c>
      <c r="AB61" s="122">
        <v>0</v>
      </c>
      <c r="AC61" s="122">
        <v>26</v>
      </c>
      <c r="AZ61" s="122">
        <v>2</v>
      </c>
      <c r="BA61" s="122">
        <f>IF(AZ61=1,G61,0)</f>
        <v>0</v>
      </c>
      <c r="BB61" s="122">
        <f>IF(AZ61=2,G61,0)</f>
        <v>400000</v>
      </c>
      <c r="BC61" s="122">
        <f>IF(AZ61=3,G61,0)</f>
        <v>0</v>
      </c>
      <c r="BD61" s="122">
        <f>IF(AZ61=4,G61,0)</f>
        <v>0</v>
      </c>
      <c r="BE61" s="122">
        <f>IF(AZ61=5,G61,0)</f>
        <v>0</v>
      </c>
      <c r="CZ61" s="122">
        <v>0</v>
      </c>
    </row>
    <row r="62" spans="1:104">
      <c r="A62" s="156"/>
      <c r="B62" s="157" t="s">
        <v>68</v>
      </c>
      <c r="C62" s="158" t="str">
        <f>CONCATENATE(B60," ",C60)</f>
        <v>720 Zdravotechnická instalace</v>
      </c>
      <c r="D62" s="156"/>
      <c r="E62" s="159"/>
      <c r="F62" s="159"/>
      <c r="G62" s="160">
        <f>SUM(G60:G61)</f>
        <v>400000</v>
      </c>
      <c r="O62" s="149">
        <v>4</v>
      </c>
      <c r="BA62" s="161">
        <f>SUM(BA60:BA61)</f>
        <v>0</v>
      </c>
      <c r="BB62" s="161">
        <f>SUM(BB60:BB61)</f>
        <v>400000</v>
      </c>
      <c r="BC62" s="161">
        <f>SUM(BC60:BC61)</f>
        <v>0</v>
      </c>
      <c r="BD62" s="161">
        <f>SUM(BD60:BD61)</f>
        <v>0</v>
      </c>
      <c r="BE62" s="161">
        <f>SUM(BE60:BE61)</f>
        <v>0</v>
      </c>
    </row>
    <row r="63" spans="1:104">
      <c r="A63" s="142" t="s">
        <v>64</v>
      </c>
      <c r="B63" s="143" t="s">
        <v>152</v>
      </c>
      <c r="C63" s="144" t="s">
        <v>153</v>
      </c>
      <c r="D63" s="145"/>
      <c r="E63" s="146"/>
      <c r="F63" s="146"/>
      <c r="G63" s="147"/>
      <c r="H63" s="148"/>
      <c r="I63" s="148"/>
      <c r="O63" s="149">
        <v>1</v>
      </c>
    </row>
    <row r="64" spans="1:104" ht="22.5">
      <c r="A64" s="150">
        <v>27</v>
      </c>
      <c r="B64" s="151" t="s">
        <v>154</v>
      </c>
      <c r="C64" s="152" t="s">
        <v>155</v>
      </c>
      <c r="D64" s="153" t="s">
        <v>120</v>
      </c>
      <c r="E64" s="154">
        <v>1</v>
      </c>
      <c r="F64" s="154">
        <v>450000</v>
      </c>
      <c r="G64" s="155">
        <f>E64*F64</f>
        <v>450000</v>
      </c>
      <c r="O64" s="149">
        <v>2</v>
      </c>
      <c r="AA64" s="122">
        <v>12</v>
      </c>
      <c r="AB64" s="122">
        <v>0</v>
      </c>
      <c r="AC64" s="122">
        <v>27</v>
      </c>
      <c r="AZ64" s="122">
        <v>2</v>
      </c>
      <c r="BA64" s="122">
        <f>IF(AZ64=1,G64,0)</f>
        <v>0</v>
      </c>
      <c r="BB64" s="122">
        <f>IF(AZ64=2,G64,0)</f>
        <v>450000</v>
      </c>
      <c r="BC64" s="122">
        <f>IF(AZ64=3,G64,0)</f>
        <v>0</v>
      </c>
      <c r="BD64" s="122">
        <f>IF(AZ64=4,G64,0)</f>
        <v>0</v>
      </c>
      <c r="BE64" s="122">
        <f>IF(AZ64=5,G64,0)</f>
        <v>0</v>
      </c>
      <c r="CZ64" s="122">
        <v>0</v>
      </c>
    </row>
    <row r="65" spans="1:104">
      <c r="A65" s="156"/>
      <c r="B65" s="157" t="s">
        <v>68</v>
      </c>
      <c r="C65" s="158" t="str">
        <f>CONCATENATE(B63," ",C63)</f>
        <v>730 Ústřední vytápění</v>
      </c>
      <c r="D65" s="156"/>
      <c r="E65" s="159"/>
      <c r="F65" s="159"/>
      <c r="G65" s="160">
        <f>SUM(G63:G64)</f>
        <v>450000</v>
      </c>
      <c r="O65" s="149">
        <v>4</v>
      </c>
      <c r="BA65" s="161">
        <f>SUM(BA63:BA64)</f>
        <v>0</v>
      </c>
      <c r="BB65" s="161">
        <f>SUM(BB63:BB64)</f>
        <v>450000</v>
      </c>
      <c r="BC65" s="161">
        <f>SUM(BC63:BC64)</f>
        <v>0</v>
      </c>
      <c r="BD65" s="161">
        <f>SUM(BD63:BD64)</f>
        <v>0</v>
      </c>
      <c r="BE65" s="161">
        <f>SUM(BE63:BE64)</f>
        <v>0</v>
      </c>
    </row>
    <row r="66" spans="1:104">
      <c r="A66" s="142" t="s">
        <v>64</v>
      </c>
      <c r="B66" s="143" t="s">
        <v>156</v>
      </c>
      <c r="C66" s="144" t="s">
        <v>157</v>
      </c>
      <c r="D66" s="145"/>
      <c r="E66" s="146"/>
      <c r="F66" s="146"/>
      <c r="G66" s="147"/>
      <c r="H66" s="148"/>
      <c r="I66" s="148"/>
      <c r="O66" s="149">
        <v>1</v>
      </c>
    </row>
    <row r="67" spans="1:104">
      <c r="A67" s="150">
        <v>28</v>
      </c>
      <c r="B67" s="151" t="s">
        <v>158</v>
      </c>
      <c r="C67" s="152" t="s">
        <v>159</v>
      </c>
      <c r="D67" s="153" t="s">
        <v>103</v>
      </c>
      <c r="E67" s="154">
        <v>66.900000000000006</v>
      </c>
      <c r="F67" s="154">
        <v>349</v>
      </c>
      <c r="G67" s="155">
        <f>E67*F67</f>
        <v>23348.100000000002</v>
      </c>
      <c r="O67" s="149">
        <v>2</v>
      </c>
      <c r="AA67" s="122">
        <v>12</v>
      </c>
      <c r="AB67" s="122">
        <v>0</v>
      </c>
      <c r="AC67" s="122">
        <v>28</v>
      </c>
      <c r="AZ67" s="122">
        <v>2</v>
      </c>
      <c r="BA67" s="122">
        <f>IF(AZ67=1,G67,0)</f>
        <v>0</v>
      </c>
      <c r="BB67" s="122">
        <f>IF(AZ67=2,G67,0)</f>
        <v>23348.100000000002</v>
      </c>
      <c r="BC67" s="122">
        <f>IF(AZ67=3,G67,0)</f>
        <v>0</v>
      </c>
      <c r="BD67" s="122">
        <f>IF(AZ67=4,G67,0)</f>
        <v>0</v>
      </c>
      <c r="BE67" s="122">
        <f>IF(AZ67=5,G67,0)</f>
        <v>0</v>
      </c>
      <c r="CZ67" s="122">
        <v>3.4499999999999999E-3</v>
      </c>
    </row>
    <row r="68" spans="1:104">
      <c r="A68" s="150">
        <v>29</v>
      </c>
      <c r="B68" s="151" t="s">
        <v>160</v>
      </c>
      <c r="C68" s="152" t="s">
        <v>161</v>
      </c>
      <c r="D68" s="153" t="s">
        <v>103</v>
      </c>
      <c r="E68" s="154">
        <v>85.6</v>
      </c>
      <c r="F68" s="154">
        <v>289.5</v>
      </c>
      <c r="G68" s="155">
        <f>E68*F68</f>
        <v>24781.199999999997</v>
      </c>
      <c r="O68" s="149">
        <v>2</v>
      </c>
      <c r="AA68" s="122">
        <v>12</v>
      </c>
      <c r="AB68" s="122">
        <v>0</v>
      </c>
      <c r="AC68" s="122">
        <v>29</v>
      </c>
      <c r="AZ68" s="122">
        <v>2</v>
      </c>
      <c r="BA68" s="122">
        <f>IF(AZ68=1,G68,0)</f>
        <v>0</v>
      </c>
      <c r="BB68" s="122">
        <f>IF(AZ68=2,G68,0)</f>
        <v>24781.199999999997</v>
      </c>
      <c r="BC68" s="122">
        <f>IF(AZ68=3,G68,0)</f>
        <v>0</v>
      </c>
      <c r="BD68" s="122">
        <f>IF(AZ68=4,G68,0)</f>
        <v>0</v>
      </c>
      <c r="BE68" s="122">
        <f>IF(AZ68=5,G68,0)</f>
        <v>0</v>
      </c>
      <c r="CZ68" s="122">
        <v>3.0799999999999998E-3</v>
      </c>
    </row>
    <row r="69" spans="1:104">
      <c r="A69" s="150">
        <v>30</v>
      </c>
      <c r="B69" s="151" t="s">
        <v>162</v>
      </c>
      <c r="C69" s="152" t="s">
        <v>163</v>
      </c>
      <c r="D69" s="153" t="s">
        <v>103</v>
      </c>
      <c r="E69" s="154">
        <v>16.8</v>
      </c>
      <c r="F69" s="154">
        <v>279.5</v>
      </c>
      <c r="G69" s="155">
        <f>E69*F69</f>
        <v>4695.6000000000004</v>
      </c>
      <c r="O69" s="149">
        <v>2</v>
      </c>
      <c r="AA69" s="122">
        <v>12</v>
      </c>
      <c r="AB69" s="122">
        <v>0</v>
      </c>
      <c r="AC69" s="122">
        <v>30</v>
      </c>
      <c r="AZ69" s="122">
        <v>2</v>
      </c>
      <c r="BA69" s="122">
        <f>IF(AZ69=1,G69,0)</f>
        <v>0</v>
      </c>
      <c r="BB69" s="122">
        <f>IF(AZ69=2,G69,0)</f>
        <v>4695.6000000000004</v>
      </c>
      <c r="BC69" s="122">
        <f>IF(AZ69=3,G69,0)</f>
        <v>0</v>
      </c>
      <c r="BD69" s="122">
        <f>IF(AZ69=4,G69,0)</f>
        <v>0</v>
      </c>
      <c r="BE69" s="122">
        <f>IF(AZ69=5,G69,0)</f>
        <v>0</v>
      </c>
      <c r="CZ69" s="122">
        <v>2.63E-3</v>
      </c>
    </row>
    <row r="70" spans="1:104" ht="22.5">
      <c r="A70" s="150">
        <v>31</v>
      </c>
      <c r="B70" s="151" t="s">
        <v>164</v>
      </c>
      <c r="C70" s="152" t="s">
        <v>165</v>
      </c>
      <c r="D70" s="153" t="s">
        <v>120</v>
      </c>
      <c r="E70" s="154">
        <v>1</v>
      </c>
      <c r="F70" s="154">
        <v>10000</v>
      </c>
      <c r="G70" s="155">
        <f>E70*F70</f>
        <v>10000</v>
      </c>
      <c r="O70" s="149">
        <v>2</v>
      </c>
      <c r="AA70" s="122">
        <v>12</v>
      </c>
      <c r="AB70" s="122">
        <v>0</v>
      </c>
      <c r="AC70" s="122">
        <v>31</v>
      </c>
      <c r="AZ70" s="122">
        <v>2</v>
      </c>
      <c r="BA70" s="122">
        <f>IF(AZ70=1,G70,0)</f>
        <v>0</v>
      </c>
      <c r="BB70" s="122">
        <f>IF(AZ70=2,G70,0)</f>
        <v>10000</v>
      </c>
      <c r="BC70" s="122">
        <f>IF(AZ70=3,G70,0)</f>
        <v>0</v>
      </c>
      <c r="BD70" s="122">
        <f>IF(AZ70=4,G70,0)</f>
        <v>0</v>
      </c>
      <c r="BE70" s="122">
        <f>IF(AZ70=5,G70,0)</f>
        <v>0</v>
      </c>
      <c r="CZ70" s="122">
        <v>0</v>
      </c>
    </row>
    <row r="71" spans="1:104">
      <c r="A71" s="156"/>
      <c r="B71" s="157" t="s">
        <v>68</v>
      </c>
      <c r="C71" s="158" t="str">
        <f>CONCATENATE(B66," ",C66)</f>
        <v>764 Konstrukce klempířské</v>
      </c>
      <c r="D71" s="156"/>
      <c r="E71" s="159"/>
      <c r="F71" s="159"/>
      <c r="G71" s="160">
        <f>SUM(G66:G70)</f>
        <v>62824.9</v>
      </c>
      <c r="O71" s="149">
        <v>4</v>
      </c>
      <c r="BA71" s="161">
        <f>SUM(BA66:BA70)</f>
        <v>0</v>
      </c>
      <c r="BB71" s="161">
        <f>SUM(BB66:BB70)</f>
        <v>62824.9</v>
      </c>
      <c r="BC71" s="161">
        <f>SUM(BC66:BC70)</f>
        <v>0</v>
      </c>
      <c r="BD71" s="161">
        <f>SUM(BD66:BD70)</f>
        <v>0</v>
      </c>
      <c r="BE71" s="161">
        <f>SUM(BE66:BE70)</f>
        <v>0</v>
      </c>
    </row>
    <row r="72" spans="1:104">
      <c r="A72" s="142" t="s">
        <v>64</v>
      </c>
      <c r="B72" s="143" t="s">
        <v>166</v>
      </c>
      <c r="C72" s="144" t="s">
        <v>167</v>
      </c>
      <c r="D72" s="145"/>
      <c r="E72" s="146"/>
      <c r="F72" s="146"/>
      <c r="G72" s="147"/>
      <c r="H72" s="148"/>
      <c r="I72" s="148"/>
      <c r="O72" s="149">
        <v>1</v>
      </c>
    </row>
    <row r="73" spans="1:104">
      <c r="A73" s="150">
        <v>32</v>
      </c>
      <c r="B73" s="151" t="s">
        <v>168</v>
      </c>
      <c r="C73" s="152" t="s">
        <v>169</v>
      </c>
      <c r="D73" s="153" t="s">
        <v>67</v>
      </c>
      <c r="E73" s="154">
        <v>19</v>
      </c>
      <c r="F73" s="154">
        <v>4800</v>
      </c>
      <c r="G73" s="155">
        <f>E73*F73</f>
        <v>91200</v>
      </c>
      <c r="O73" s="149">
        <v>2</v>
      </c>
      <c r="AA73" s="122">
        <v>12</v>
      </c>
      <c r="AB73" s="122">
        <v>0</v>
      </c>
      <c r="AC73" s="122">
        <v>32</v>
      </c>
      <c r="AZ73" s="122">
        <v>2</v>
      </c>
      <c r="BA73" s="122">
        <f>IF(AZ73=1,G73,0)</f>
        <v>0</v>
      </c>
      <c r="BB73" s="122">
        <f>IF(AZ73=2,G73,0)</f>
        <v>91200</v>
      </c>
      <c r="BC73" s="122">
        <f>IF(AZ73=3,G73,0)</f>
        <v>0</v>
      </c>
      <c r="BD73" s="122">
        <f>IF(AZ73=4,G73,0)</f>
        <v>0</v>
      </c>
      <c r="BE73" s="122">
        <f>IF(AZ73=5,G73,0)</f>
        <v>0</v>
      </c>
      <c r="CZ73" s="122">
        <v>0</v>
      </c>
    </row>
    <row r="74" spans="1:104" ht="22.5">
      <c r="A74" s="150">
        <v>33</v>
      </c>
      <c r="B74" s="151" t="s">
        <v>170</v>
      </c>
      <c r="C74" s="152" t="s">
        <v>171</v>
      </c>
      <c r="D74" s="153" t="s">
        <v>67</v>
      </c>
      <c r="E74" s="154">
        <v>2</v>
      </c>
      <c r="F74" s="154">
        <v>7800</v>
      </c>
      <c r="G74" s="155">
        <f>E74*F74</f>
        <v>15600</v>
      </c>
      <c r="O74" s="149">
        <v>2</v>
      </c>
      <c r="AA74" s="122">
        <v>12</v>
      </c>
      <c r="AB74" s="122">
        <v>0</v>
      </c>
      <c r="AC74" s="122">
        <v>33</v>
      </c>
      <c r="AZ74" s="122">
        <v>2</v>
      </c>
      <c r="BA74" s="122">
        <f>IF(AZ74=1,G74,0)</f>
        <v>0</v>
      </c>
      <c r="BB74" s="122">
        <f>IF(AZ74=2,G74,0)</f>
        <v>15600</v>
      </c>
      <c r="BC74" s="122">
        <f>IF(AZ74=3,G74,0)</f>
        <v>0</v>
      </c>
      <c r="BD74" s="122">
        <f>IF(AZ74=4,G74,0)</f>
        <v>0</v>
      </c>
      <c r="BE74" s="122">
        <f>IF(AZ74=5,G74,0)</f>
        <v>0</v>
      </c>
      <c r="CZ74" s="122">
        <v>0</v>
      </c>
    </row>
    <row r="75" spans="1:104">
      <c r="A75" s="156"/>
      <c r="B75" s="157" t="s">
        <v>68</v>
      </c>
      <c r="C75" s="158" t="str">
        <f>CONCATENATE(B72," ",C72)</f>
        <v>766 Konstrukce truhlářské</v>
      </c>
      <c r="D75" s="156"/>
      <c r="E75" s="159"/>
      <c r="F75" s="159"/>
      <c r="G75" s="160">
        <f>SUM(G72:G74)</f>
        <v>106800</v>
      </c>
      <c r="O75" s="149">
        <v>4</v>
      </c>
      <c r="BA75" s="161">
        <f>SUM(BA72:BA74)</f>
        <v>0</v>
      </c>
      <c r="BB75" s="161">
        <f>SUM(BB72:BB74)</f>
        <v>106800</v>
      </c>
      <c r="BC75" s="161">
        <f>SUM(BC72:BC74)</f>
        <v>0</v>
      </c>
      <c r="BD75" s="161">
        <f>SUM(BD72:BD74)</f>
        <v>0</v>
      </c>
      <c r="BE75" s="161">
        <f>SUM(BE72:BE74)</f>
        <v>0</v>
      </c>
    </row>
    <row r="76" spans="1:104">
      <c r="A76" s="142" t="s">
        <v>64</v>
      </c>
      <c r="B76" s="143" t="s">
        <v>172</v>
      </c>
      <c r="C76" s="144" t="s">
        <v>173</v>
      </c>
      <c r="D76" s="145"/>
      <c r="E76" s="146"/>
      <c r="F76" s="146"/>
      <c r="G76" s="147"/>
      <c r="H76" s="148"/>
      <c r="I76" s="148"/>
      <c r="O76" s="149">
        <v>1</v>
      </c>
    </row>
    <row r="77" spans="1:104">
      <c r="A77" s="150">
        <v>34</v>
      </c>
      <c r="B77" s="151" t="s">
        <v>174</v>
      </c>
      <c r="C77" s="152" t="s">
        <v>175</v>
      </c>
      <c r="D77" s="153" t="s">
        <v>86</v>
      </c>
      <c r="E77" s="154">
        <v>99</v>
      </c>
      <c r="F77" s="154">
        <v>5500</v>
      </c>
      <c r="G77" s="155">
        <f>E77*F77</f>
        <v>544500</v>
      </c>
      <c r="O77" s="149">
        <v>2</v>
      </c>
      <c r="AA77" s="122">
        <v>12</v>
      </c>
      <c r="AB77" s="122">
        <v>0</v>
      </c>
      <c r="AC77" s="122">
        <v>34</v>
      </c>
      <c r="AZ77" s="122">
        <v>2</v>
      </c>
      <c r="BA77" s="122">
        <f>IF(AZ77=1,G77,0)</f>
        <v>0</v>
      </c>
      <c r="BB77" s="122">
        <f>IF(AZ77=2,G77,0)</f>
        <v>544500</v>
      </c>
      <c r="BC77" s="122">
        <f>IF(AZ77=3,G77,0)</f>
        <v>0</v>
      </c>
      <c r="BD77" s="122">
        <f>IF(AZ77=4,G77,0)</f>
        <v>0</v>
      </c>
      <c r="BE77" s="122">
        <f>IF(AZ77=5,G77,0)</f>
        <v>0</v>
      </c>
      <c r="CZ77" s="122">
        <v>0</v>
      </c>
    </row>
    <row r="78" spans="1:104">
      <c r="A78" s="150">
        <v>35</v>
      </c>
      <c r="B78" s="151" t="s">
        <v>176</v>
      </c>
      <c r="C78" s="152" t="s">
        <v>177</v>
      </c>
      <c r="D78" s="153" t="s">
        <v>67</v>
      </c>
      <c r="E78" s="154">
        <v>1</v>
      </c>
      <c r="F78" s="154">
        <v>35000</v>
      </c>
      <c r="G78" s="155">
        <f>E78*F78</f>
        <v>35000</v>
      </c>
      <c r="O78" s="149">
        <v>2</v>
      </c>
      <c r="AA78" s="122">
        <v>12</v>
      </c>
      <c r="AB78" s="122">
        <v>0</v>
      </c>
      <c r="AC78" s="122">
        <v>35</v>
      </c>
      <c r="AZ78" s="122">
        <v>2</v>
      </c>
      <c r="BA78" s="122">
        <f>IF(AZ78=1,G78,0)</f>
        <v>0</v>
      </c>
      <c r="BB78" s="122">
        <f>IF(AZ78=2,G78,0)</f>
        <v>35000</v>
      </c>
      <c r="BC78" s="122">
        <f>IF(AZ78=3,G78,0)</f>
        <v>0</v>
      </c>
      <c r="BD78" s="122">
        <f>IF(AZ78=4,G78,0)</f>
        <v>0</v>
      </c>
      <c r="BE78" s="122">
        <f>IF(AZ78=5,G78,0)</f>
        <v>0</v>
      </c>
      <c r="CZ78" s="122">
        <v>0</v>
      </c>
    </row>
    <row r="79" spans="1:104">
      <c r="A79" s="150">
        <v>36</v>
      </c>
      <c r="B79" s="151" t="s">
        <v>178</v>
      </c>
      <c r="C79" s="152" t="s">
        <v>179</v>
      </c>
      <c r="D79" s="153" t="s">
        <v>67</v>
      </c>
      <c r="E79" s="154">
        <v>1</v>
      </c>
      <c r="F79" s="154">
        <v>50000</v>
      </c>
      <c r="G79" s="155">
        <f>E79*F79</f>
        <v>50000</v>
      </c>
      <c r="O79" s="149">
        <v>2</v>
      </c>
      <c r="AA79" s="122">
        <v>12</v>
      </c>
      <c r="AB79" s="122">
        <v>0</v>
      </c>
      <c r="AC79" s="122">
        <v>36</v>
      </c>
      <c r="AZ79" s="122">
        <v>2</v>
      </c>
      <c r="BA79" s="122">
        <f>IF(AZ79=1,G79,0)</f>
        <v>0</v>
      </c>
      <c r="BB79" s="122">
        <f>IF(AZ79=2,G79,0)</f>
        <v>50000</v>
      </c>
      <c r="BC79" s="122">
        <f>IF(AZ79=3,G79,0)</f>
        <v>0</v>
      </c>
      <c r="BD79" s="122">
        <f>IF(AZ79=4,G79,0)</f>
        <v>0</v>
      </c>
      <c r="BE79" s="122">
        <f>IF(AZ79=5,G79,0)</f>
        <v>0</v>
      </c>
      <c r="CZ79" s="122">
        <v>0</v>
      </c>
    </row>
    <row r="80" spans="1:104">
      <c r="A80" s="150">
        <v>37</v>
      </c>
      <c r="B80" s="151" t="s">
        <v>178</v>
      </c>
      <c r="C80" s="152" t="s">
        <v>180</v>
      </c>
      <c r="D80" s="153" t="s">
        <v>67</v>
      </c>
      <c r="E80" s="154">
        <v>1</v>
      </c>
      <c r="F80" s="154">
        <v>20000</v>
      </c>
      <c r="G80" s="155">
        <f>E80*F80</f>
        <v>20000</v>
      </c>
      <c r="O80" s="149">
        <v>2</v>
      </c>
      <c r="AA80" s="122">
        <v>12</v>
      </c>
      <c r="AB80" s="122">
        <v>0</v>
      </c>
      <c r="AC80" s="122">
        <v>37</v>
      </c>
      <c r="AZ80" s="122">
        <v>2</v>
      </c>
      <c r="BA80" s="122">
        <f>IF(AZ80=1,G80,0)</f>
        <v>0</v>
      </c>
      <c r="BB80" s="122">
        <f>IF(AZ80=2,G80,0)</f>
        <v>20000</v>
      </c>
      <c r="BC80" s="122">
        <f>IF(AZ80=3,G80,0)</f>
        <v>0</v>
      </c>
      <c r="BD80" s="122">
        <f>IF(AZ80=4,G80,0)</f>
        <v>0</v>
      </c>
      <c r="BE80" s="122">
        <f>IF(AZ80=5,G80,0)</f>
        <v>0</v>
      </c>
      <c r="CZ80" s="122">
        <v>0</v>
      </c>
    </row>
    <row r="81" spans="1:104">
      <c r="A81" s="156"/>
      <c r="B81" s="157" t="s">
        <v>68</v>
      </c>
      <c r="C81" s="158" t="str">
        <f>CONCATENATE(B76," ",C76)</f>
        <v>769 Otvorove prvky z plastu</v>
      </c>
      <c r="D81" s="156"/>
      <c r="E81" s="159"/>
      <c r="F81" s="159"/>
      <c r="G81" s="160">
        <f>SUM(G76:G80)</f>
        <v>649500</v>
      </c>
      <c r="O81" s="149">
        <v>4</v>
      </c>
      <c r="BA81" s="161">
        <f>SUM(BA76:BA80)</f>
        <v>0</v>
      </c>
      <c r="BB81" s="161">
        <f>SUM(BB76:BB80)</f>
        <v>649500</v>
      </c>
      <c r="BC81" s="161">
        <f>SUM(BC76:BC80)</f>
        <v>0</v>
      </c>
      <c r="BD81" s="161">
        <f>SUM(BD76:BD80)</f>
        <v>0</v>
      </c>
      <c r="BE81" s="161">
        <f>SUM(BE76:BE80)</f>
        <v>0</v>
      </c>
    </row>
    <row r="82" spans="1:104">
      <c r="A82" s="142" t="s">
        <v>64</v>
      </c>
      <c r="B82" s="143" t="s">
        <v>181</v>
      </c>
      <c r="C82" s="144" t="s">
        <v>182</v>
      </c>
      <c r="D82" s="145"/>
      <c r="E82" s="146"/>
      <c r="F82" s="146"/>
      <c r="G82" s="147"/>
      <c r="H82" s="148"/>
      <c r="I82" s="148"/>
      <c r="O82" s="149">
        <v>1</v>
      </c>
    </row>
    <row r="83" spans="1:104" ht="22.5">
      <c r="A83" s="150">
        <v>38</v>
      </c>
      <c r="B83" s="151" t="s">
        <v>183</v>
      </c>
      <c r="C83" s="152" t="s">
        <v>184</v>
      </c>
      <c r="D83" s="153" t="s">
        <v>86</v>
      </c>
      <c r="E83" s="154">
        <v>71.55</v>
      </c>
      <c r="F83" s="154">
        <v>1188</v>
      </c>
      <c r="G83" s="155">
        <f>E83*F83</f>
        <v>85001.4</v>
      </c>
      <c r="O83" s="149">
        <v>2</v>
      </c>
      <c r="AA83" s="122">
        <v>12</v>
      </c>
      <c r="AB83" s="122">
        <v>0</v>
      </c>
      <c r="AC83" s="122">
        <v>38</v>
      </c>
      <c r="AZ83" s="122">
        <v>2</v>
      </c>
      <c r="BA83" s="122">
        <f>IF(AZ83=1,G83,0)</f>
        <v>0</v>
      </c>
      <c r="BB83" s="122">
        <f>IF(AZ83=2,G83,0)</f>
        <v>85001.4</v>
      </c>
      <c r="BC83" s="122">
        <f>IF(AZ83=3,G83,0)</f>
        <v>0</v>
      </c>
      <c r="BD83" s="122">
        <f>IF(AZ83=4,G83,0)</f>
        <v>0</v>
      </c>
      <c r="BE83" s="122">
        <f>IF(AZ83=5,G83,0)</f>
        <v>0</v>
      </c>
      <c r="CZ83" s="122">
        <v>7.084E-2</v>
      </c>
    </row>
    <row r="84" spans="1:104">
      <c r="A84" s="156"/>
      <c r="B84" s="157" t="s">
        <v>68</v>
      </c>
      <c r="C84" s="158" t="str">
        <f>CONCATENATE(B82," ",C82)</f>
        <v>771 Podlahy z dlaždic a obklady</v>
      </c>
      <c r="D84" s="156"/>
      <c r="E84" s="159"/>
      <c r="F84" s="159"/>
      <c r="G84" s="160">
        <f>SUM(G82:G83)</f>
        <v>85001.4</v>
      </c>
      <c r="O84" s="149">
        <v>4</v>
      </c>
      <c r="BA84" s="161">
        <f>SUM(BA82:BA83)</f>
        <v>0</v>
      </c>
      <c r="BB84" s="161">
        <f>SUM(BB82:BB83)</f>
        <v>85001.4</v>
      </c>
      <c r="BC84" s="161">
        <f>SUM(BC82:BC83)</f>
        <v>0</v>
      </c>
      <c r="BD84" s="161">
        <f>SUM(BD82:BD83)</f>
        <v>0</v>
      </c>
      <c r="BE84" s="161">
        <f>SUM(BE82:BE83)</f>
        <v>0</v>
      </c>
    </row>
    <row r="85" spans="1:104">
      <c r="A85" s="142" t="s">
        <v>64</v>
      </c>
      <c r="B85" s="143" t="s">
        <v>185</v>
      </c>
      <c r="C85" s="144" t="s">
        <v>186</v>
      </c>
      <c r="D85" s="145"/>
      <c r="E85" s="146"/>
      <c r="F85" s="146"/>
      <c r="G85" s="147"/>
      <c r="H85" s="148"/>
      <c r="I85" s="148"/>
      <c r="O85" s="149">
        <v>1</v>
      </c>
    </row>
    <row r="86" spans="1:104">
      <c r="A86" s="150">
        <v>39</v>
      </c>
      <c r="B86" s="151" t="s">
        <v>187</v>
      </c>
      <c r="C86" s="152" t="s">
        <v>188</v>
      </c>
      <c r="D86" s="153" t="s">
        <v>86</v>
      </c>
      <c r="E86" s="154">
        <v>224.86</v>
      </c>
      <c r="F86" s="154">
        <v>1120</v>
      </c>
      <c r="G86" s="155">
        <f>E86*F86</f>
        <v>251843.20000000001</v>
      </c>
      <c r="O86" s="149">
        <v>2</v>
      </c>
      <c r="AA86" s="122">
        <v>12</v>
      </c>
      <c r="AB86" s="122">
        <v>0</v>
      </c>
      <c r="AC86" s="122">
        <v>39</v>
      </c>
      <c r="AZ86" s="122">
        <v>2</v>
      </c>
      <c r="BA86" s="122">
        <f>IF(AZ86=1,G86,0)</f>
        <v>0</v>
      </c>
      <c r="BB86" s="122">
        <f>IF(AZ86=2,G86,0)</f>
        <v>251843.20000000001</v>
      </c>
      <c r="BC86" s="122">
        <f>IF(AZ86=3,G86,0)</f>
        <v>0</v>
      </c>
      <c r="BD86" s="122">
        <f>IF(AZ86=4,G86,0)</f>
        <v>0</v>
      </c>
      <c r="BE86" s="122">
        <f>IF(AZ86=5,G86,0)</f>
        <v>0</v>
      </c>
      <c r="CZ86" s="122">
        <v>1.728E-2</v>
      </c>
    </row>
    <row r="87" spans="1:104">
      <c r="A87" s="156"/>
      <c r="B87" s="157" t="s">
        <v>68</v>
      </c>
      <c r="C87" s="158" t="str">
        <f>CONCATENATE(B85," ",C85)</f>
        <v>781 Obklady keramické</v>
      </c>
      <c r="D87" s="156"/>
      <c r="E87" s="159"/>
      <c r="F87" s="159"/>
      <c r="G87" s="160">
        <f>SUM(G85:G86)</f>
        <v>251843.20000000001</v>
      </c>
      <c r="O87" s="149">
        <v>4</v>
      </c>
      <c r="BA87" s="161">
        <f>SUM(BA85:BA86)</f>
        <v>0</v>
      </c>
      <c r="BB87" s="161">
        <f>SUM(BB85:BB86)</f>
        <v>251843.20000000001</v>
      </c>
      <c r="BC87" s="161">
        <f>SUM(BC85:BC86)</f>
        <v>0</v>
      </c>
      <c r="BD87" s="161">
        <f>SUM(BD85:BD86)</f>
        <v>0</v>
      </c>
      <c r="BE87" s="161">
        <f>SUM(BE85:BE86)</f>
        <v>0</v>
      </c>
    </row>
    <row r="88" spans="1:104">
      <c r="A88" s="142" t="s">
        <v>64</v>
      </c>
      <c r="B88" s="143" t="s">
        <v>189</v>
      </c>
      <c r="C88" s="144" t="s">
        <v>190</v>
      </c>
      <c r="D88" s="145"/>
      <c r="E88" s="146"/>
      <c r="F88" s="146"/>
      <c r="G88" s="147"/>
      <c r="H88" s="148"/>
      <c r="I88" s="148"/>
      <c r="O88" s="149">
        <v>1</v>
      </c>
    </row>
    <row r="89" spans="1:104">
      <c r="A89" s="150">
        <v>40</v>
      </c>
      <c r="B89" s="151" t="s">
        <v>191</v>
      </c>
      <c r="C89" s="152" t="s">
        <v>192</v>
      </c>
      <c r="D89" s="153" t="s">
        <v>120</v>
      </c>
      <c r="E89" s="154">
        <v>1</v>
      </c>
      <c r="F89" s="154">
        <v>100000</v>
      </c>
      <c r="G89" s="155">
        <f>E89*F89</f>
        <v>100000</v>
      </c>
      <c r="O89" s="149">
        <v>2</v>
      </c>
      <c r="AA89" s="122">
        <v>12</v>
      </c>
      <c r="AB89" s="122">
        <v>0</v>
      </c>
      <c r="AC89" s="122">
        <v>40</v>
      </c>
      <c r="AZ89" s="122">
        <v>2</v>
      </c>
      <c r="BA89" s="122">
        <f>IF(AZ89=1,G89,0)</f>
        <v>0</v>
      </c>
      <c r="BB89" s="122">
        <f>IF(AZ89=2,G89,0)</f>
        <v>100000</v>
      </c>
      <c r="BC89" s="122">
        <f>IF(AZ89=3,G89,0)</f>
        <v>0</v>
      </c>
      <c r="BD89" s="122">
        <f>IF(AZ89=4,G89,0)</f>
        <v>0</v>
      </c>
      <c r="BE89" s="122">
        <f>IF(AZ89=5,G89,0)</f>
        <v>0</v>
      </c>
      <c r="CZ89" s="122">
        <v>4.2000000000000002E-4</v>
      </c>
    </row>
    <row r="90" spans="1:104">
      <c r="A90" s="156"/>
      <c r="B90" s="157" t="s">
        <v>68</v>
      </c>
      <c r="C90" s="158" t="str">
        <f>CONCATENATE(B88," ",C88)</f>
        <v>783 Nátěry</v>
      </c>
      <c r="D90" s="156"/>
      <c r="E90" s="159"/>
      <c r="F90" s="159"/>
      <c r="G90" s="160">
        <f>SUM(G88:G89)</f>
        <v>100000</v>
      </c>
      <c r="O90" s="149">
        <v>4</v>
      </c>
      <c r="BA90" s="161">
        <f>SUM(BA88:BA89)</f>
        <v>0</v>
      </c>
      <c r="BB90" s="161">
        <f>SUM(BB88:BB89)</f>
        <v>100000</v>
      </c>
      <c r="BC90" s="161">
        <f>SUM(BC88:BC89)</f>
        <v>0</v>
      </c>
      <c r="BD90" s="161">
        <f>SUM(BD88:BD89)</f>
        <v>0</v>
      </c>
      <c r="BE90" s="161">
        <f>SUM(BE88:BE89)</f>
        <v>0</v>
      </c>
    </row>
    <row r="91" spans="1:104">
      <c r="A91" s="142" t="s">
        <v>64</v>
      </c>
      <c r="B91" s="143" t="s">
        <v>193</v>
      </c>
      <c r="C91" s="144" t="s">
        <v>194</v>
      </c>
      <c r="D91" s="145"/>
      <c r="E91" s="146"/>
      <c r="F91" s="146"/>
      <c r="G91" s="147"/>
      <c r="H91" s="148"/>
      <c r="I91" s="148"/>
      <c r="O91" s="149">
        <v>1</v>
      </c>
    </row>
    <row r="92" spans="1:104">
      <c r="A92" s="150">
        <v>41</v>
      </c>
      <c r="B92" s="151" t="s">
        <v>195</v>
      </c>
      <c r="C92" s="152" t="s">
        <v>196</v>
      </c>
      <c r="D92" s="153" t="s">
        <v>86</v>
      </c>
      <c r="E92" s="154">
        <v>1273.22</v>
      </c>
      <c r="F92" s="154">
        <v>60</v>
      </c>
      <c r="G92" s="155">
        <f>E92*F92</f>
        <v>76393.2</v>
      </c>
      <c r="O92" s="149">
        <v>2</v>
      </c>
      <c r="AA92" s="122">
        <v>12</v>
      </c>
      <c r="AB92" s="122">
        <v>0</v>
      </c>
      <c r="AC92" s="122">
        <v>41</v>
      </c>
      <c r="AZ92" s="122">
        <v>2</v>
      </c>
      <c r="BA92" s="122">
        <f>IF(AZ92=1,G92,0)</f>
        <v>0</v>
      </c>
      <c r="BB92" s="122">
        <f>IF(AZ92=2,G92,0)</f>
        <v>76393.2</v>
      </c>
      <c r="BC92" s="122">
        <f>IF(AZ92=3,G92,0)</f>
        <v>0</v>
      </c>
      <c r="BD92" s="122">
        <f>IF(AZ92=4,G92,0)</f>
        <v>0</v>
      </c>
      <c r="BE92" s="122">
        <f>IF(AZ92=5,G92,0)</f>
        <v>0</v>
      </c>
      <c r="CZ92" s="122">
        <v>6.3000000000000003E-4</v>
      </c>
    </row>
    <row r="93" spans="1:104">
      <c r="A93" s="156"/>
      <c r="B93" s="157" t="s">
        <v>68</v>
      </c>
      <c r="C93" s="158" t="str">
        <f>CONCATENATE(B91," ",C91)</f>
        <v>784 Malby</v>
      </c>
      <c r="D93" s="156"/>
      <c r="E93" s="159"/>
      <c r="F93" s="159"/>
      <c r="G93" s="160">
        <f>SUM(G91:G92)</f>
        <v>76393.2</v>
      </c>
      <c r="O93" s="149">
        <v>4</v>
      </c>
      <c r="BA93" s="161">
        <f>SUM(BA91:BA92)</f>
        <v>0</v>
      </c>
      <c r="BB93" s="161">
        <f>SUM(BB91:BB92)</f>
        <v>76393.2</v>
      </c>
      <c r="BC93" s="161">
        <f>SUM(BC91:BC92)</f>
        <v>0</v>
      </c>
      <c r="BD93" s="161">
        <f>SUM(BD91:BD92)</f>
        <v>0</v>
      </c>
      <c r="BE93" s="161">
        <f>SUM(BE91:BE92)</f>
        <v>0</v>
      </c>
    </row>
    <row r="94" spans="1:104">
      <c r="A94" s="142" t="s">
        <v>64</v>
      </c>
      <c r="B94" s="143" t="s">
        <v>197</v>
      </c>
      <c r="C94" s="144" t="s">
        <v>198</v>
      </c>
      <c r="D94" s="145"/>
      <c r="E94" s="146"/>
      <c r="F94" s="146"/>
      <c r="G94" s="147"/>
      <c r="H94" s="148"/>
      <c r="I94" s="148"/>
      <c r="O94" s="149">
        <v>1</v>
      </c>
    </row>
    <row r="95" spans="1:104">
      <c r="A95" s="150">
        <v>42</v>
      </c>
      <c r="B95" s="151" t="s">
        <v>199</v>
      </c>
      <c r="C95" s="152" t="s">
        <v>200</v>
      </c>
      <c r="D95" s="153" t="s">
        <v>120</v>
      </c>
      <c r="E95" s="154">
        <v>1</v>
      </c>
      <c r="F95" s="154">
        <v>550000</v>
      </c>
      <c r="G95" s="155">
        <f>E95*F95</f>
        <v>550000</v>
      </c>
      <c r="O95" s="149">
        <v>2</v>
      </c>
      <c r="AA95" s="122">
        <v>12</v>
      </c>
      <c r="AB95" s="122">
        <v>0</v>
      </c>
      <c r="AC95" s="122">
        <v>42</v>
      </c>
      <c r="AZ95" s="122">
        <v>4</v>
      </c>
      <c r="BA95" s="122">
        <f>IF(AZ95=1,G95,0)</f>
        <v>0</v>
      </c>
      <c r="BB95" s="122">
        <f>IF(AZ95=2,G95,0)</f>
        <v>0</v>
      </c>
      <c r="BC95" s="122">
        <f>IF(AZ95=3,G95,0)</f>
        <v>0</v>
      </c>
      <c r="BD95" s="122">
        <f>IF(AZ95=4,G95,0)</f>
        <v>550000</v>
      </c>
      <c r="BE95" s="122">
        <f>IF(AZ95=5,G95,0)</f>
        <v>0</v>
      </c>
      <c r="CZ95" s="122">
        <v>0</v>
      </c>
    </row>
    <row r="96" spans="1:104">
      <c r="A96" s="156"/>
      <c r="B96" s="157" t="s">
        <v>68</v>
      </c>
      <c r="C96" s="158" t="str">
        <f>CONCATENATE(B94," ",C94)</f>
        <v>M21 Elektromontáže</v>
      </c>
      <c r="D96" s="156"/>
      <c r="E96" s="159"/>
      <c r="F96" s="159"/>
      <c r="G96" s="160">
        <f>SUM(G94:G95)</f>
        <v>550000</v>
      </c>
      <c r="O96" s="149">
        <v>4</v>
      </c>
      <c r="BA96" s="161">
        <f>SUM(BA94:BA95)</f>
        <v>0</v>
      </c>
      <c r="BB96" s="161">
        <f>SUM(BB94:BB95)</f>
        <v>0</v>
      </c>
      <c r="BC96" s="161">
        <f>SUM(BC94:BC95)</f>
        <v>0</v>
      </c>
      <c r="BD96" s="161">
        <f>SUM(BD94:BD95)</f>
        <v>550000</v>
      </c>
      <c r="BE96" s="161">
        <f>SUM(BE94:BE95)</f>
        <v>0</v>
      </c>
    </row>
    <row r="97" spans="1:104">
      <c r="A97" s="142" t="s">
        <v>64</v>
      </c>
      <c r="B97" s="143" t="s">
        <v>201</v>
      </c>
      <c r="C97" s="144" t="s">
        <v>202</v>
      </c>
      <c r="D97" s="145"/>
      <c r="E97" s="146"/>
      <c r="F97" s="146"/>
      <c r="G97" s="147"/>
      <c r="H97" s="148"/>
      <c r="I97" s="148"/>
      <c r="O97" s="149">
        <v>1</v>
      </c>
    </row>
    <row r="98" spans="1:104">
      <c r="A98" s="150">
        <v>43</v>
      </c>
      <c r="B98" s="151" t="s">
        <v>203</v>
      </c>
      <c r="C98" s="152" t="s">
        <v>204</v>
      </c>
      <c r="D98" s="153" t="s">
        <v>120</v>
      </c>
      <c r="E98" s="154">
        <v>1</v>
      </c>
      <c r="F98" s="154">
        <v>150000</v>
      </c>
      <c r="G98" s="155">
        <f>E98*F98</f>
        <v>150000</v>
      </c>
      <c r="O98" s="149">
        <v>2</v>
      </c>
      <c r="AA98" s="122">
        <v>12</v>
      </c>
      <c r="AB98" s="122">
        <v>0</v>
      </c>
      <c r="AC98" s="122">
        <v>43</v>
      </c>
      <c r="AZ98" s="122">
        <v>4</v>
      </c>
      <c r="BA98" s="122">
        <f>IF(AZ98=1,G98,0)</f>
        <v>0</v>
      </c>
      <c r="BB98" s="122">
        <f>IF(AZ98=2,G98,0)</f>
        <v>0</v>
      </c>
      <c r="BC98" s="122">
        <f>IF(AZ98=3,G98,0)</f>
        <v>0</v>
      </c>
      <c r="BD98" s="122">
        <f>IF(AZ98=4,G98,0)</f>
        <v>150000</v>
      </c>
      <c r="BE98" s="122">
        <f>IF(AZ98=5,G98,0)</f>
        <v>0</v>
      </c>
      <c r="CZ98" s="122">
        <v>0</v>
      </c>
    </row>
    <row r="99" spans="1:104">
      <c r="A99" s="156"/>
      <c r="B99" s="157" t="s">
        <v>68</v>
      </c>
      <c r="C99" s="158" t="str">
        <f>CONCATENATE(B97," ",C97)</f>
        <v>M22 Montáž sdělovací a zabezp.tech</v>
      </c>
      <c r="D99" s="156"/>
      <c r="E99" s="159"/>
      <c r="F99" s="159"/>
      <c r="G99" s="160">
        <f>SUM(G97:G98)</f>
        <v>150000</v>
      </c>
      <c r="O99" s="149">
        <v>4</v>
      </c>
      <c r="BA99" s="161">
        <f>SUM(BA97:BA98)</f>
        <v>0</v>
      </c>
      <c r="BB99" s="161">
        <f>SUM(BB97:BB98)</f>
        <v>0</v>
      </c>
      <c r="BC99" s="161">
        <f>SUM(BC97:BC98)</f>
        <v>0</v>
      </c>
      <c r="BD99" s="161">
        <f>SUM(BD97:BD98)</f>
        <v>150000</v>
      </c>
      <c r="BE99" s="161">
        <f>SUM(BE97:BE98)</f>
        <v>0</v>
      </c>
    </row>
    <row r="100" spans="1:104">
      <c r="A100" s="142" t="s">
        <v>64</v>
      </c>
      <c r="B100" s="143" t="s">
        <v>205</v>
      </c>
      <c r="C100" s="144" t="s">
        <v>206</v>
      </c>
      <c r="D100" s="145"/>
      <c r="E100" s="146"/>
      <c r="F100" s="146"/>
      <c r="G100" s="147"/>
      <c r="H100" s="148"/>
      <c r="I100" s="148"/>
      <c r="O100" s="149">
        <v>1</v>
      </c>
    </row>
    <row r="101" spans="1:104">
      <c r="A101" s="150">
        <v>44</v>
      </c>
      <c r="B101" s="151" t="s">
        <v>207</v>
      </c>
      <c r="C101" s="152" t="s">
        <v>208</v>
      </c>
      <c r="D101" s="153" t="s">
        <v>120</v>
      </c>
      <c r="E101" s="154">
        <v>1</v>
      </c>
      <c r="F101" s="154">
        <v>50000</v>
      </c>
      <c r="G101" s="155">
        <f>E101*F101</f>
        <v>50000</v>
      </c>
      <c r="O101" s="149">
        <v>2</v>
      </c>
      <c r="AA101" s="122">
        <v>12</v>
      </c>
      <c r="AB101" s="122">
        <v>0</v>
      </c>
      <c r="AC101" s="122">
        <v>44</v>
      </c>
      <c r="AZ101" s="122">
        <v>4</v>
      </c>
      <c r="BA101" s="122">
        <f>IF(AZ101=1,G101,0)</f>
        <v>0</v>
      </c>
      <c r="BB101" s="122">
        <f>IF(AZ101=2,G101,0)</f>
        <v>0</v>
      </c>
      <c r="BC101" s="122">
        <f>IF(AZ101=3,G101,0)</f>
        <v>0</v>
      </c>
      <c r="BD101" s="122">
        <f>IF(AZ101=4,G101,0)</f>
        <v>50000</v>
      </c>
      <c r="BE101" s="122">
        <f>IF(AZ101=5,G101,0)</f>
        <v>0</v>
      </c>
      <c r="CZ101" s="122">
        <v>0</v>
      </c>
    </row>
    <row r="102" spans="1:104">
      <c r="A102" s="156"/>
      <c r="B102" s="157" t="s">
        <v>68</v>
      </c>
      <c r="C102" s="158" t="str">
        <f>CONCATENATE(B100," ",C100)</f>
        <v>M24 Montáže vzduchotechnických zař</v>
      </c>
      <c r="D102" s="156"/>
      <c r="E102" s="159"/>
      <c r="F102" s="159"/>
      <c r="G102" s="160">
        <f>SUM(G100:G101)</f>
        <v>50000</v>
      </c>
      <c r="O102" s="149">
        <v>4</v>
      </c>
      <c r="BA102" s="161">
        <f>SUM(BA100:BA101)</f>
        <v>0</v>
      </c>
      <c r="BB102" s="161">
        <f>SUM(BB100:BB101)</f>
        <v>0</v>
      </c>
      <c r="BC102" s="161">
        <f>SUM(BC100:BC101)</f>
        <v>0</v>
      </c>
      <c r="BD102" s="161">
        <f>SUM(BD100:BD101)</f>
        <v>50000</v>
      </c>
      <c r="BE102" s="161">
        <f>SUM(BE100:BE101)</f>
        <v>0</v>
      </c>
    </row>
    <row r="103" spans="1:104">
      <c r="A103" s="142" t="s">
        <v>64</v>
      </c>
      <c r="B103" s="143" t="s">
        <v>209</v>
      </c>
      <c r="C103" s="144" t="s">
        <v>210</v>
      </c>
      <c r="D103" s="145"/>
      <c r="E103" s="146"/>
      <c r="F103" s="146"/>
      <c r="G103" s="147"/>
      <c r="H103" s="148"/>
      <c r="I103" s="148"/>
      <c r="O103" s="149">
        <v>1</v>
      </c>
    </row>
    <row r="104" spans="1:104">
      <c r="A104" s="150">
        <v>45</v>
      </c>
      <c r="B104" s="151" t="s">
        <v>211</v>
      </c>
      <c r="C104" s="152" t="s">
        <v>212</v>
      </c>
      <c r="D104" s="153" t="s">
        <v>120</v>
      </c>
      <c r="E104" s="154">
        <v>1</v>
      </c>
      <c r="F104" s="154">
        <v>1950000</v>
      </c>
      <c r="G104" s="155">
        <f>E104*F104</f>
        <v>1950000</v>
      </c>
      <c r="O104" s="149">
        <v>2</v>
      </c>
      <c r="AA104" s="122">
        <v>12</v>
      </c>
      <c r="AB104" s="122">
        <v>0</v>
      </c>
      <c r="AC104" s="122">
        <v>45</v>
      </c>
      <c r="AZ104" s="122">
        <v>4</v>
      </c>
      <c r="BA104" s="122">
        <f>IF(AZ104=1,G104,0)</f>
        <v>0</v>
      </c>
      <c r="BB104" s="122">
        <f>IF(AZ104=2,G104,0)</f>
        <v>0</v>
      </c>
      <c r="BC104" s="122">
        <f>IF(AZ104=3,G104,0)</f>
        <v>0</v>
      </c>
      <c r="BD104" s="122">
        <f>IF(AZ104=4,G104,0)</f>
        <v>1950000</v>
      </c>
      <c r="BE104" s="122">
        <f>IF(AZ104=5,G104,0)</f>
        <v>0</v>
      </c>
      <c r="CZ104" s="122">
        <v>0</v>
      </c>
    </row>
    <row r="105" spans="1:104">
      <c r="A105" s="150">
        <v>46</v>
      </c>
      <c r="B105" s="151" t="s">
        <v>213</v>
      </c>
      <c r="C105" s="152" t="s">
        <v>214</v>
      </c>
      <c r="D105" s="153" t="s">
        <v>86</v>
      </c>
      <c r="E105" s="154">
        <v>1213.6020000000001</v>
      </c>
      <c r="F105" s="154">
        <v>1000</v>
      </c>
      <c r="G105" s="155">
        <f>E105*F105</f>
        <v>1213602</v>
      </c>
      <c r="O105" s="149">
        <v>2</v>
      </c>
      <c r="AA105" s="122">
        <v>12</v>
      </c>
      <c r="AB105" s="122">
        <v>0</v>
      </c>
      <c r="AC105" s="122">
        <v>46</v>
      </c>
      <c r="AZ105" s="122">
        <v>4</v>
      </c>
      <c r="BA105" s="122">
        <f>IF(AZ105=1,G105,0)</f>
        <v>0</v>
      </c>
      <c r="BB105" s="122">
        <f>IF(AZ105=2,G105,0)</f>
        <v>0</v>
      </c>
      <c r="BC105" s="122">
        <f>IF(AZ105=3,G105,0)</f>
        <v>0</v>
      </c>
      <c r="BD105" s="122">
        <f>IF(AZ105=4,G105,0)</f>
        <v>1213602</v>
      </c>
      <c r="BE105" s="122">
        <f>IF(AZ105=5,G105,0)</f>
        <v>0</v>
      </c>
      <c r="CZ105" s="122">
        <v>0</v>
      </c>
    </row>
    <row r="106" spans="1:104">
      <c r="A106" s="156"/>
      <c r="B106" s="157" t="s">
        <v>68</v>
      </c>
      <c r="C106" s="158" t="str">
        <f>CONCATENATE(B103," ",C103)</f>
        <v>M43 Montáže ocelových konstrukcí</v>
      </c>
      <c r="D106" s="156"/>
      <c r="E106" s="159"/>
      <c r="F106" s="159"/>
      <c r="G106" s="160">
        <f>SUM(G103:G105)</f>
        <v>3163602</v>
      </c>
      <c r="O106" s="149">
        <v>4</v>
      </c>
      <c r="BA106" s="161">
        <f>SUM(BA103:BA105)</f>
        <v>0</v>
      </c>
      <c r="BB106" s="161">
        <f>SUM(BB103:BB105)</f>
        <v>0</v>
      </c>
      <c r="BC106" s="161">
        <f>SUM(BC103:BC105)</f>
        <v>0</v>
      </c>
      <c r="BD106" s="161">
        <f>SUM(BD103:BD105)</f>
        <v>3163602</v>
      </c>
      <c r="BE106" s="161">
        <f>SUM(BE103:BE105)</f>
        <v>0</v>
      </c>
    </row>
    <row r="107" spans="1:104">
      <c r="A107" s="123"/>
      <c r="B107" s="123"/>
      <c r="C107" s="123"/>
      <c r="D107" s="123"/>
      <c r="E107" s="123"/>
      <c r="F107" s="123"/>
      <c r="G107" s="123"/>
    </row>
    <row r="108" spans="1:104">
      <c r="E108" s="122"/>
    </row>
    <row r="109" spans="1:104">
      <c r="E109" s="122"/>
    </row>
    <row r="110" spans="1:104">
      <c r="E110" s="122"/>
    </row>
    <row r="111" spans="1:104">
      <c r="E111" s="122"/>
    </row>
    <row r="112" spans="1:104">
      <c r="E112" s="122"/>
    </row>
    <row r="113" spans="5:5">
      <c r="E113" s="122"/>
    </row>
    <row r="114" spans="5:5">
      <c r="E114" s="122"/>
    </row>
    <row r="115" spans="5:5">
      <c r="E115" s="122"/>
    </row>
    <row r="116" spans="5:5">
      <c r="E116" s="122"/>
    </row>
    <row r="117" spans="5:5">
      <c r="E117" s="122"/>
    </row>
    <row r="118" spans="5:5">
      <c r="E118" s="122"/>
    </row>
    <row r="119" spans="5:5">
      <c r="E119" s="122"/>
    </row>
    <row r="120" spans="5:5">
      <c r="E120" s="122"/>
    </row>
    <row r="121" spans="5:5">
      <c r="E121" s="122"/>
    </row>
    <row r="122" spans="5:5">
      <c r="E122" s="122"/>
    </row>
    <row r="123" spans="5:5">
      <c r="E123" s="122"/>
    </row>
    <row r="124" spans="5:5">
      <c r="E124" s="122"/>
    </row>
    <row r="125" spans="5:5">
      <c r="E125" s="122"/>
    </row>
    <row r="126" spans="5:5">
      <c r="E126" s="122"/>
    </row>
    <row r="127" spans="5:5">
      <c r="E127" s="122"/>
    </row>
    <row r="128" spans="5:5">
      <c r="E128" s="122"/>
    </row>
    <row r="129" spans="1:7">
      <c r="E129" s="122"/>
    </row>
    <row r="130" spans="1:7">
      <c r="A130" s="162"/>
      <c r="B130" s="162"/>
      <c r="C130" s="162"/>
      <c r="D130" s="162"/>
      <c r="E130" s="162"/>
      <c r="F130" s="162"/>
      <c r="G130" s="162"/>
    </row>
    <row r="131" spans="1:7">
      <c r="A131" s="162"/>
      <c r="B131" s="162"/>
      <c r="C131" s="162"/>
      <c r="D131" s="162"/>
      <c r="E131" s="162"/>
      <c r="F131" s="162"/>
      <c r="G131" s="162"/>
    </row>
    <row r="132" spans="1:7">
      <c r="A132" s="162"/>
      <c r="B132" s="162"/>
      <c r="C132" s="162"/>
      <c r="D132" s="162"/>
      <c r="E132" s="162"/>
      <c r="F132" s="162"/>
      <c r="G132" s="162"/>
    </row>
    <row r="133" spans="1:7">
      <c r="A133" s="162"/>
      <c r="B133" s="162"/>
      <c r="C133" s="162"/>
      <c r="D133" s="162"/>
      <c r="E133" s="162"/>
      <c r="F133" s="162"/>
      <c r="G133" s="162"/>
    </row>
    <row r="134" spans="1:7">
      <c r="E134" s="122"/>
    </row>
    <row r="135" spans="1:7">
      <c r="E135" s="122"/>
    </row>
    <row r="136" spans="1:7">
      <c r="E136" s="122"/>
    </row>
    <row r="137" spans="1:7">
      <c r="E137" s="122"/>
    </row>
    <row r="138" spans="1:7">
      <c r="E138" s="122"/>
    </row>
    <row r="139" spans="1:7">
      <c r="E139" s="122"/>
    </row>
    <row r="140" spans="1:7">
      <c r="E140" s="122"/>
    </row>
    <row r="141" spans="1:7">
      <c r="E141" s="122"/>
    </row>
    <row r="142" spans="1:7">
      <c r="E142" s="122"/>
    </row>
    <row r="143" spans="1:7">
      <c r="E143" s="122"/>
    </row>
    <row r="144" spans="1:7">
      <c r="E144" s="122"/>
    </row>
    <row r="145" spans="5:5">
      <c r="E145" s="122"/>
    </row>
    <row r="146" spans="5:5">
      <c r="E146" s="122"/>
    </row>
    <row r="147" spans="5:5">
      <c r="E147" s="122"/>
    </row>
    <row r="148" spans="5:5">
      <c r="E148" s="122"/>
    </row>
    <row r="149" spans="5:5">
      <c r="E149" s="122"/>
    </row>
    <row r="150" spans="5:5">
      <c r="E150" s="122"/>
    </row>
    <row r="151" spans="5:5">
      <c r="E151" s="122"/>
    </row>
    <row r="152" spans="5:5">
      <c r="E152" s="122"/>
    </row>
    <row r="153" spans="5:5">
      <c r="E153" s="122"/>
    </row>
    <row r="154" spans="5:5">
      <c r="E154" s="122"/>
    </row>
    <row r="155" spans="5:5">
      <c r="E155" s="122"/>
    </row>
    <row r="156" spans="5:5">
      <c r="E156" s="122"/>
    </row>
    <row r="157" spans="5:5">
      <c r="E157" s="122"/>
    </row>
    <row r="158" spans="5:5">
      <c r="E158" s="122"/>
    </row>
    <row r="159" spans="5:5">
      <c r="E159" s="122"/>
    </row>
    <row r="160" spans="5:5">
      <c r="E160" s="122"/>
    </row>
    <row r="161" spans="1:7">
      <c r="E161" s="122"/>
    </row>
    <row r="162" spans="1:7">
      <c r="E162" s="122"/>
    </row>
    <row r="163" spans="1:7">
      <c r="E163" s="122"/>
    </row>
    <row r="164" spans="1:7">
      <c r="E164" s="122"/>
    </row>
    <row r="165" spans="1:7">
      <c r="A165" s="163"/>
      <c r="B165" s="163"/>
    </row>
    <row r="166" spans="1:7">
      <c r="A166" s="162"/>
      <c r="B166" s="162"/>
      <c r="C166" s="165"/>
      <c r="D166" s="165"/>
      <c r="E166" s="166"/>
      <c r="F166" s="165"/>
      <c r="G166" s="167"/>
    </row>
    <row r="167" spans="1:7">
      <c r="A167" s="168"/>
      <c r="B167" s="168"/>
      <c r="C167" s="162"/>
      <c r="D167" s="162"/>
      <c r="E167" s="169"/>
      <c r="F167" s="162"/>
      <c r="G167" s="162"/>
    </row>
    <row r="168" spans="1:7">
      <c r="A168" s="162"/>
      <c r="B168" s="162"/>
      <c r="C168" s="162"/>
      <c r="D168" s="162"/>
      <c r="E168" s="169"/>
      <c r="F168" s="162"/>
      <c r="G168" s="162"/>
    </row>
    <row r="169" spans="1:7">
      <c r="A169" s="162"/>
      <c r="B169" s="162"/>
      <c r="C169" s="162"/>
      <c r="D169" s="162"/>
      <c r="E169" s="169"/>
      <c r="F169" s="162"/>
      <c r="G169" s="162"/>
    </row>
    <row r="170" spans="1:7">
      <c r="A170" s="162"/>
      <c r="B170" s="162"/>
      <c r="C170" s="162"/>
      <c r="D170" s="162"/>
      <c r="E170" s="169"/>
      <c r="F170" s="162"/>
      <c r="G170" s="162"/>
    </row>
    <row r="171" spans="1:7">
      <c r="A171" s="162"/>
      <c r="B171" s="162"/>
      <c r="C171" s="162"/>
      <c r="D171" s="162"/>
      <c r="E171" s="169"/>
      <c r="F171" s="162"/>
      <c r="G171" s="162"/>
    </row>
    <row r="172" spans="1:7">
      <c r="A172" s="162"/>
      <c r="B172" s="162"/>
      <c r="C172" s="162"/>
      <c r="D172" s="162"/>
      <c r="E172" s="169"/>
      <c r="F172" s="162"/>
      <c r="G172" s="162"/>
    </row>
    <row r="173" spans="1:7">
      <c r="A173" s="162"/>
      <c r="B173" s="162"/>
      <c r="C173" s="162"/>
      <c r="D173" s="162"/>
      <c r="E173" s="169"/>
      <c r="F173" s="162"/>
      <c r="G173" s="162"/>
    </row>
    <row r="174" spans="1:7">
      <c r="A174" s="162"/>
      <c r="B174" s="162"/>
      <c r="C174" s="162"/>
      <c r="D174" s="162"/>
      <c r="E174" s="169"/>
      <c r="F174" s="162"/>
      <c r="G174" s="162"/>
    </row>
    <row r="175" spans="1:7">
      <c r="A175" s="162"/>
      <c r="B175" s="162"/>
      <c r="C175" s="162"/>
      <c r="D175" s="162"/>
      <c r="E175" s="169"/>
      <c r="F175" s="162"/>
      <c r="G175" s="162"/>
    </row>
    <row r="176" spans="1:7">
      <c r="A176" s="162"/>
      <c r="B176" s="162"/>
      <c r="C176" s="162"/>
      <c r="D176" s="162"/>
      <c r="E176" s="169"/>
      <c r="F176" s="162"/>
      <c r="G176" s="162"/>
    </row>
    <row r="177" spans="1:7">
      <c r="A177" s="162"/>
      <c r="B177" s="162"/>
      <c r="C177" s="162"/>
      <c r="D177" s="162"/>
      <c r="E177" s="169"/>
      <c r="F177" s="162"/>
      <c r="G177" s="162"/>
    </row>
    <row r="178" spans="1:7">
      <c r="A178" s="162"/>
      <c r="B178" s="162"/>
      <c r="C178" s="162"/>
      <c r="D178" s="162"/>
      <c r="E178" s="169"/>
      <c r="F178" s="162"/>
      <c r="G178" s="162"/>
    </row>
    <row r="179" spans="1:7">
      <c r="A179" s="162"/>
      <c r="B179" s="162"/>
      <c r="C179" s="162"/>
      <c r="D179" s="162"/>
      <c r="E179" s="169"/>
      <c r="F179" s="162"/>
      <c r="G179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DES PRAHA</cp:lastModifiedBy>
  <dcterms:created xsi:type="dcterms:W3CDTF">2014-01-30T09:13:30Z</dcterms:created>
  <dcterms:modified xsi:type="dcterms:W3CDTF">2014-02-03T14:15:38Z</dcterms:modified>
</cp:coreProperties>
</file>