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65" windowWidth="25230" windowHeight="621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Položky!$A$1:$K$126</definedName>
    <definedName name="_xlnm.Print_Area" localSheetId="1">Rekapitulace!$A$1:$I$23</definedName>
    <definedName name="PocetMJ">'Krycí list'!$G$7</definedName>
    <definedName name="Poznamka">'Krycí list'!$B$34</definedName>
    <definedName name="Projektant">'Krycí list'!$C$7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Rekapitulace!$E$22</definedName>
    <definedName name="VRNnazev">Rekapitulace!$A$22</definedName>
    <definedName name="VRNproc">Rekapitulace!$F$22</definedName>
    <definedName name="VRNzakl">Rekapitulace!$G$22</definedName>
    <definedName name="Zakazka">'Krycí list'!$G$9</definedName>
    <definedName name="Zaklad22">'Krycí list'!$F$29</definedName>
    <definedName name="Zaklad5">'Krycí list'!#REF!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E89" i="3" l="1"/>
  <c r="E90" i="3"/>
  <c r="E92" i="3"/>
  <c r="E93" i="3"/>
  <c r="E94" i="3"/>
  <c r="E91" i="3"/>
  <c r="C4" i="3" l="1"/>
  <c r="F11" i="2"/>
  <c r="G11" i="2"/>
  <c r="H11" i="2"/>
  <c r="I11" i="2"/>
  <c r="F12" i="2"/>
  <c r="G12" i="2"/>
  <c r="H12" i="2"/>
  <c r="I12" i="2"/>
  <c r="F13" i="2"/>
  <c r="G13" i="2"/>
  <c r="H13" i="2"/>
  <c r="I13" i="2"/>
  <c r="E9" i="2"/>
  <c r="K45" i="3"/>
  <c r="K54" i="3" s="1"/>
  <c r="I45" i="3"/>
  <c r="I54" i="3" s="1"/>
  <c r="G45" i="3"/>
  <c r="G54" i="3" s="1"/>
  <c r="E8" i="2" s="1"/>
  <c r="G38" i="3"/>
  <c r="I98" i="3"/>
  <c r="K98" i="3"/>
  <c r="G98" i="3"/>
  <c r="E13" i="2" s="1"/>
  <c r="I81" i="3"/>
  <c r="G81" i="3"/>
  <c r="E11" i="2" s="1"/>
  <c r="K59" i="3"/>
  <c r="I59" i="3"/>
  <c r="G59" i="3"/>
  <c r="K74" i="3"/>
  <c r="I74" i="3"/>
  <c r="G86" i="3"/>
  <c r="G89" i="3"/>
  <c r="G92" i="3"/>
  <c r="G93" i="3"/>
  <c r="G94" i="3"/>
  <c r="K94" i="3"/>
  <c r="I94" i="3"/>
  <c r="K93" i="3"/>
  <c r="I93" i="3"/>
  <c r="K92" i="3"/>
  <c r="I92" i="3"/>
  <c r="K89" i="3"/>
  <c r="I89" i="3"/>
  <c r="K86" i="3"/>
  <c r="I86" i="3"/>
  <c r="K83" i="3"/>
  <c r="I83" i="3"/>
  <c r="K76" i="3"/>
  <c r="K81" i="3" s="1"/>
  <c r="I76" i="3"/>
  <c r="K73" i="3"/>
  <c r="I73" i="3"/>
  <c r="K72" i="3"/>
  <c r="I72" i="3"/>
  <c r="K71" i="3"/>
  <c r="I71" i="3"/>
  <c r="K70" i="3"/>
  <c r="I70" i="3"/>
  <c r="K69" i="3"/>
  <c r="I69" i="3"/>
  <c r="K68" i="3"/>
  <c r="I68" i="3"/>
  <c r="K67" i="3"/>
  <c r="I67" i="3"/>
  <c r="K66" i="3"/>
  <c r="I66" i="3"/>
  <c r="K63" i="3"/>
  <c r="I63" i="3"/>
  <c r="K62" i="3"/>
  <c r="I62" i="3"/>
  <c r="K61" i="3"/>
  <c r="I61" i="3"/>
  <c r="K56" i="3"/>
  <c r="I56" i="3"/>
  <c r="G83" i="3"/>
  <c r="G101" i="3"/>
  <c r="G102" i="3"/>
  <c r="G103" i="3"/>
  <c r="G104" i="3"/>
  <c r="G105" i="3"/>
  <c r="G106" i="3"/>
  <c r="G112" i="3"/>
  <c r="G113" i="3"/>
  <c r="G114" i="3"/>
  <c r="G115" i="3"/>
  <c r="G116" i="3"/>
  <c r="G117" i="3"/>
  <c r="G118" i="3"/>
  <c r="G119" i="3"/>
  <c r="G111" i="3"/>
  <c r="G109" i="3"/>
  <c r="G100" i="3"/>
  <c r="E45" i="3" l="1"/>
  <c r="E53" i="3"/>
  <c r="G61" i="3"/>
  <c r="BC61" i="3" s="1"/>
  <c r="BD61" i="3"/>
  <c r="BE61" i="3"/>
  <c r="BF61" i="3"/>
  <c r="BG61" i="3"/>
  <c r="G62" i="3"/>
  <c r="BC62" i="3" s="1"/>
  <c r="BD62" i="3"/>
  <c r="BE62" i="3"/>
  <c r="BF62" i="3"/>
  <c r="BG62" i="3"/>
  <c r="G63" i="3"/>
  <c r="BC63" i="3" s="1"/>
  <c r="BD63" i="3"/>
  <c r="BE63" i="3"/>
  <c r="BF63" i="3"/>
  <c r="BG63" i="3"/>
  <c r="G66" i="3"/>
  <c r="BC66" i="3" s="1"/>
  <c r="BD66" i="3"/>
  <c r="BE66" i="3"/>
  <c r="BF66" i="3"/>
  <c r="BG66" i="3"/>
  <c r="G67" i="3"/>
  <c r="BC67" i="3" s="1"/>
  <c r="BD67" i="3"/>
  <c r="BE67" i="3"/>
  <c r="BF67" i="3"/>
  <c r="BG67" i="3"/>
  <c r="G68" i="3"/>
  <c r="BC68" i="3" s="1"/>
  <c r="BD68" i="3"/>
  <c r="BE68" i="3"/>
  <c r="BF68" i="3"/>
  <c r="BG68" i="3"/>
  <c r="G69" i="3"/>
  <c r="BC69" i="3" s="1"/>
  <c r="BD69" i="3"/>
  <c r="BE69" i="3"/>
  <c r="BF69" i="3"/>
  <c r="BG69" i="3"/>
  <c r="E103" i="3" l="1"/>
  <c r="E17" i="3" l="1"/>
  <c r="E12" i="3"/>
  <c r="E10" i="3"/>
  <c r="E28" i="3"/>
  <c r="E19" i="3" l="1"/>
  <c r="E18" i="3" s="1"/>
  <c r="E20" i="3" s="1"/>
  <c r="E16" i="3"/>
  <c r="E11" i="3"/>
  <c r="E15" i="3" s="1"/>
  <c r="E8" i="3"/>
  <c r="C43" i="3" l="1"/>
  <c r="BG38" i="3"/>
  <c r="BF38" i="3"/>
  <c r="BE38" i="3"/>
  <c r="BD38" i="3"/>
  <c r="K38" i="3"/>
  <c r="I38" i="3"/>
  <c r="BC38" i="3"/>
  <c r="BG35" i="3"/>
  <c r="BF35" i="3"/>
  <c r="BE35" i="3"/>
  <c r="BD35" i="3"/>
  <c r="K35" i="3"/>
  <c r="I35" i="3"/>
  <c r="G35" i="3"/>
  <c r="BC35" i="3" s="1"/>
  <c r="BG28" i="3"/>
  <c r="BF28" i="3"/>
  <c r="BE28" i="3"/>
  <c r="BD28" i="3"/>
  <c r="K28" i="3"/>
  <c r="I28" i="3"/>
  <c r="G28" i="3"/>
  <c r="BC28" i="3" s="1"/>
  <c r="BG21" i="3"/>
  <c r="BF21" i="3"/>
  <c r="BE21" i="3"/>
  <c r="BD21" i="3"/>
  <c r="K21" i="3"/>
  <c r="I21" i="3"/>
  <c r="G21" i="3"/>
  <c r="BC21" i="3" s="1"/>
  <c r="BG20" i="3"/>
  <c r="BF20" i="3"/>
  <c r="BE20" i="3"/>
  <c r="BD20" i="3"/>
  <c r="K20" i="3"/>
  <c r="I20" i="3"/>
  <c r="G20" i="3"/>
  <c r="BC20" i="3" s="1"/>
  <c r="BG18" i="3"/>
  <c r="BF18" i="3"/>
  <c r="BE18" i="3"/>
  <c r="BD18" i="3"/>
  <c r="K18" i="3"/>
  <c r="I18" i="3"/>
  <c r="G18" i="3"/>
  <c r="BC18" i="3" s="1"/>
  <c r="BG16" i="3"/>
  <c r="BF16" i="3"/>
  <c r="BE16" i="3"/>
  <c r="BD16" i="3"/>
  <c r="K16" i="3"/>
  <c r="I16" i="3"/>
  <c r="G16" i="3"/>
  <c r="BC16" i="3" s="1"/>
  <c r="BG15" i="3"/>
  <c r="BF15" i="3"/>
  <c r="BE15" i="3"/>
  <c r="BD15" i="3"/>
  <c r="K15" i="3"/>
  <c r="I15" i="3"/>
  <c r="G15" i="3"/>
  <c r="BC15" i="3" s="1"/>
  <c r="BG11" i="3"/>
  <c r="BF11" i="3"/>
  <c r="BE11" i="3"/>
  <c r="BD11" i="3"/>
  <c r="K11" i="3"/>
  <c r="I11" i="3"/>
  <c r="G11" i="3"/>
  <c r="BC11" i="3" s="1"/>
  <c r="BG8" i="3"/>
  <c r="BF8" i="3"/>
  <c r="BE8" i="3"/>
  <c r="BD8" i="3"/>
  <c r="K8" i="3"/>
  <c r="I8" i="3"/>
  <c r="G8" i="3"/>
  <c r="BC8" i="3" l="1"/>
  <c r="BC43" i="3" s="1"/>
  <c r="G43" i="3"/>
  <c r="E7" i="2" s="1"/>
  <c r="I43" i="3"/>
  <c r="BE43" i="3"/>
  <c r="BF43" i="3"/>
  <c r="BD43" i="3"/>
  <c r="K43" i="3"/>
  <c r="BG43" i="3"/>
  <c r="BG125" i="3" l="1"/>
  <c r="BF125" i="3"/>
  <c r="BE125" i="3"/>
  <c r="BC125" i="3"/>
  <c r="K125" i="3"/>
  <c r="I125" i="3"/>
  <c r="G125" i="3"/>
  <c r="BD125" i="3" s="1"/>
  <c r="BG124" i="3"/>
  <c r="BF124" i="3"/>
  <c r="BE124" i="3"/>
  <c r="BC124" i="3"/>
  <c r="K124" i="3"/>
  <c r="I124" i="3"/>
  <c r="G124" i="3"/>
  <c r="BD124" i="3" s="1"/>
  <c r="BG123" i="3"/>
  <c r="BF123" i="3"/>
  <c r="BE123" i="3"/>
  <c r="BC123" i="3"/>
  <c r="K123" i="3"/>
  <c r="I123" i="3"/>
  <c r="G123" i="3"/>
  <c r="BD123" i="3" s="1"/>
  <c r="BG122" i="3"/>
  <c r="BF122" i="3"/>
  <c r="BE122" i="3"/>
  <c r="BC122" i="3"/>
  <c r="K122" i="3"/>
  <c r="I122" i="3"/>
  <c r="G122" i="3"/>
  <c r="B16" i="2"/>
  <c r="A16" i="2"/>
  <c r="C126" i="3"/>
  <c r="BG119" i="3"/>
  <c r="BF119" i="3"/>
  <c r="BE119" i="3"/>
  <c r="BC119" i="3"/>
  <c r="K119" i="3"/>
  <c r="I119" i="3"/>
  <c r="BD119" i="3"/>
  <c r="BG118" i="3"/>
  <c r="BF118" i="3"/>
  <c r="BE118" i="3"/>
  <c r="BC118" i="3"/>
  <c r="K118" i="3"/>
  <c r="I118" i="3"/>
  <c r="BD118" i="3"/>
  <c r="BG117" i="3"/>
  <c r="BF117" i="3"/>
  <c r="BE117" i="3"/>
  <c r="BC117" i="3"/>
  <c r="K117" i="3"/>
  <c r="I117" i="3"/>
  <c r="BD117" i="3"/>
  <c r="BG116" i="3"/>
  <c r="BF116" i="3"/>
  <c r="BE116" i="3"/>
  <c r="BC116" i="3"/>
  <c r="K116" i="3"/>
  <c r="I116" i="3"/>
  <c r="BD116" i="3"/>
  <c r="BG115" i="3"/>
  <c r="BF115" i="3"/>
  <c r="BE115" i="3"/>
  <c r="BC115" i="3"/>
  <c r="K115" i="3"/>
  <c r="I115" i="3"/>
  <c r="BG114" i="3"/>
  <c r="BF114" i="3"/>
  <c r="BE114" i="3"/>
  <c r="BC114" i="3"/>
  <c r="K114" i="3"/>
  <c r="I114" i="3"/>
  <c r="BD114" i="3"/>
  <c r="BG112" i="3"/>
  <c r="BF112" i="3"/>
  <c r="BE112" i="3"/>
  <c r="BC112" i="3"/>
  <c r="K112" i="3"/>
  <c r="I112" i="3"/>
  <c r="BD112" i="3"/>
  <c r="BG111" i="3"/>
  <c r="BF111" i="3"/>
  <c r="BE111" i="3"/>
  <c r="BC111" i="3"/>
  <c r="K111" i="3"/>
  <c r="I111" i="3"/>
  <c r="BD111" i="3"/>
  <c r="BG109" i="3"/>
  <c r="BF109" i="3"/>
  <c r="BE109" i="3"/>
  <c r="BC109" i="3"/>
  <c r="K109" i="3"/>
  <c r="I109" i="3"/>
  <c r="BD109" i="3"/>
  <c r="B15" i="2"/>
  <c r="A15" i="2"/>
  <c r="C120" i="3"/>
  <c r="BG106" i="3"/>
  <c r="BF106" i="3"/>
  <c r="BE106" i="3"/>
  <c r="BC106" i="3"/>
  <c r="K106" i="3"/>
  <c r="I106" i="3"/>
  <c r="BD106" i="3"/>
  <c r="BG105" i="3"/>
  <c r="BF105" i="3"/>
  <c r="BE105" i="3"/>
  <c r="BC105" i="3"/>
  <c r="K105" i="3"/>
  <c r="I105" i="3"/>
  <c r="BG103" i="3"/>
  <c r="BF103" i="3"/>
  <c r="BE103" i="3"/>
  <c r="BC103" i="3"/>
  <c r="K103" i="3"/>
  <c r="I103" i="3"/>
  <c r="BD103" i="3"/>
  <c r="BG101" i="3"/>
  <c r="BF101" i="3"/>
  <c r="BE101" i="3"/>
  <c r="BC101" i="3"/>
  <c r="K101" i="3"/>
  <c r="I101" i="3"/>
  <c r="BD101" i="3"/>
  <c r="BG100" i="3"/>
  <c r="BF100" i="3"/>
  <c r="BE100" i="3"/>
  <c r="BC100" i="3"/>
  <c r="K100" i="3"/>
  <c r="I100" i="3"/>
  <c r="BD100" i="3"/>
  <c r="B14" i="2"/>
  <c r="A14" i="2"/>
  <c r="C107" i="3"/>
  <c r="BG73" i="3"/>
  <c r="I9" i="2" s="1"/>
  <c r="BF73" i="3"/>
  <c r="H9" i="2" s="1"/>
  <c r="BE73" i="3"/>
  <c r="G9" i="2" s="1"/>
  <c r="BD73" i="3"/>
  <c r="F9" i="2" s="1"/>
  <c r="G73" i="3"/>
  <c r="BC73" i="3" s="1"/>
  <c r="BG72" i="3"/>
  <c r="I8" i="2" s="1"/>
  <c r="BF72" i="3"/>
  <c r="H8" i="2" s="1"/>
  <c r="BE72" i="3"/>
  <c r="G8" i="2" s="1"/>
  <c r="BD72" i="3"/>
  <c r="F8" i="2" s="1"/>
  <c r="G72" i="3"/>
  <c r="BC72" i="3" s="1"/>
  <c r="BG71" i="3"/>
  <c r="I7" i="2" s="1"/>
  <c r="BF71" i="3"/>
  <c r="H7" i="2" s="1"/>
  <c r="BE71" i="3"/>
  <c r="G7" i="2" s="1"/>
  <c r="BD71" i="3"/>
  <c r="F7" i="2" s="1"/>
  <c r="G71" i="3"/>
  <c r="BC71" i="3" s="1"/>
  <c r="BG70" i="3"/>
  <c r="BF70" i="3"/>
  <c r="BE70" i="3"/>
  <c r="BD70" i="3"/>
  <c r="G70" i="3"/>
  <c r="BC70" i="3" s="1"/>
  <c r="B10" i="2"/>
  <c r="A10" i="2"/>
  <c r="C74" i="3"/>
  <c r="C3" i="3"/>
  <c r="H23" i="2"/>
  <c r="G22" i="1" s="1"/>
  <c r="G21" i="1" s="1"/>
  <c r="G22" i="2"/>
  <c r="I22" i="2" s="1"/>
  <c r="C2" i="2"/>
  <c r="C1" i="2"/>
  <c r="G8" i="1"/>
  <c r="BD105" i="3" l="1"/>
  <c r="BD107" i="3" s="1"/>
  <c r="F14" i="2" s="1"/>
  <c r="G107" i="3"/>
  <c r="BD122" i="3"/>
  <c r="BD126" i="3" s="1"/>
  <c r="F16" i="2" s="1"/>
  <c r="G126" i="3"/>
  <c r="BD115" i="3"/>
  <c r="BD120" i="3" s="1"/>
  <c r="F15" i="2" s="1"/>
  <c r="BC74" i="3"/>
  <c r="E10" i="2" s="1"/>
  <c r="K126" i="3"/>
  <c r="BG126" i="3"/>
  <c r="I16" i="2" s="1"/>
  <c r="BC126" i="3"/>
  <c r="E16" i="2" s="1"/>
  <c r="BF74" i="3"/>
  <c r="H10" i="2" s="1"/>
  <c r="BE126" i="3"/>
  <c r="G16" i="2" s="1"/>
  <c r="I126" i="3"/>
  <c r="BG120" i="3"/>
  <c r="I15" i="2" s="1"/>
  <c r="K107" i="3"/>
  <c r="I107" i="3"/>
  <c r="I120" i="3"/>
  <c r="BF120" i="3"/>
  <c r="H15" i="2" s="1"/>
  <c r="BC120" i="3"/>
  <c r="E15" i="2" s="1"/>
  <c r="BE120" i="3"/>
  <c r="G15" i="2" s="1"/>
  <c r="BE74" i="3"/>
  <c r="G10" i="2" s="1"/>
  <c r="BG74" i="3"/>
  <c r="I10" i="2" s="1"/>
  <c r="BG107" i="3"/>
  <c r="I14" i="2" s="1"/>
  <c r="BE107" i="3"/>
  <c r="G14" i="2" s="1"/>
  <c r="BC107" i="3"/>
  <c r="E14" i="2" s="1"/>
  <c r="BF107" i="3"/>
  <c r="H14" i="2" s="1"/>
  <c r="K120" i="3"/>
  <c r="BD74" i="3"/>
  <c r="F10" i="2" s="1"/>
  <c r="BF126" i="3"/>
  <c r="H16" i="2" s="1"/>
  <c r="G74" i="3"/>
  <c r="G120" i="3"/>
  <c r="F17" i="2" l="1"/>
  <c r="G17" i="2"/>
  <c r="C14" i="1" s="1"/>
  <c r="I17" i="2"/>
  <c r="C20" i="1" s="1"/>
  <c r="H17" i="2"/>
  <c r="C15" i="1" s="1"/>
  <c r="C17" i="1"/>
  <c r="I91" i="3"/>
  <c r="I95" i="3"/>
  <c r="E97" i="3" s="1"/>
  <c r="K91" i="3"/>
  <c r="K95" i="3" s="1"/>
  <c r="G91" i="3"/>
  <c r="G95" i="3" l="1"/>
  <c r="E12" i="2" s="1"/>
  <c r="E17" i="2" s="1"/>
  <c r="C16" i="1" s="1"/>
  <c r="C18" i="1" s="1"/>
  <c r="C21" i="1" s="1"/>
  <c r="C22" i="1" s="1"/>
  <c r="F29" i="1" s="1"/>
  <c r="F30" i="1" s="1"/>
  <c r="F31" i="1" s="1"/>
</calcChain>
</file>

<file path=xl/sharedStrings.xml><?xml version="1.0" encoding="utf-8"?>
<sst xmlns="http://schemas.openxmlformats.org/spreadsheetml/2006/main" count="395" uniqueCount="260">
  <si>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</si>
  <si>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</si>
  <si>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</si>
  <si>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</si>
  <si>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</si>
  <si>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</si>
  <si>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</si>
  <si>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</si>
  <si>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</si>
  <si>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</si>
  <si>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</si>
  <si>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</si>
  <si>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</si>
  <si>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</si>
  <si>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</si>
  <si>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</si>
  <si>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</si>
  <si>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</si>
  <si>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</si>
  <si>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</si>
  <si>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</si>
  <si>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</si>
  <si>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</si>
  <si>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</si>
  <si>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</si>
  <si>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</si>
  <si>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</si>
  <si>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</si>
  <si>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</si>
  <si>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</si>
  <si>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</si>
  <si>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</si>
  <si>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</si>
  <si>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</si>
  <si>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</si>
  <si>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</si>
  <si>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</si>
  <si>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</si>
  <si>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</si>
  <si>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</si>
  <si>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</si>
  <si>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</si>
  <si>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</si>
  <si>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</si>
  <si>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</si>
  <si>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</si>
  <si>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</si>
  <si>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</si>
  <si>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</si>
  <si>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</si>
  <si>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</si>
  <si>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</si>
  <si>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</si>
  <si>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</si>
  <si>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</si>
  <si>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</si>
  <si>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</si>
  <si>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</si>
  <si>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</si>
  <si>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</si>
  <si>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</si>
  <si>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</si>
  <si>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</si>
  <si>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</si>
  <si>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</si>
  <si>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</si>
  <si>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</si>
  <si>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</si>
  <si>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kus</t>
  </si>
  <si>
    <t>m</t>
  </si>
  <si>
    <t>8</t>
  </si>
  <si>
    <t>Trubní vedení</t>
  </si>
  <si>
    <t>894 43-2111.R00</t>
  </si>
  <si>
    <t>592-24200</t>
  </si>
  <si>
    <t>Šachtení komplet 315 Wavin</t>
  </si>
  <si>
    <t>871 16-1121.R00</t>
  </si>
  <si>
    <t>Montáž trubek polyetylenových ve výkopu d 32 mm</t>
  </si>
  <si>
    <t>;vodovodní přípojka</t>
  </si>
  <si>
    <t>22+7,6</t>
  </si>
  <si>
    <t>892 24-1111.R00</t>
  </si>
  <si>
    <t>Tlaková zkouška vodovodního potrubí</t>
  </si>
  <si>
    <t>892 23-3111.R00</t>
  </si>
  <si>
    <t>Desinfekce vodovodního potrubí</t>
  </si>
  <si>
    <t>877 16-2121.R00</t>
  </si>
  <si>
    <t>Přirážka za 1 spoj elektrotvarovky d 32 mm</t>
  </si>
  <si>
    <t>891 24-9111.R00</t>
  </si>
  <si>
    <t>Montáž navrtávacích pasů</t>
  </si>
  <si>
    <t>286-55272</t>
  </si>
  <si>
    <t>Pas navrtávací - rychlospojka - 32x1/2''</t>
  </si>
  <si>
    <t>899 72-1111.R00</t>
  </si>
  <si>
    <t>Zakrytí vodovodu výstražnou folií PVC, šířka 22 cm</t>
  </si>
  <si>
    <t>422-91020</t>
  </si>
  <si>
    <t>HAWLE souprava zemní teleskopická</t>
  </si>
  <si>
    <t>286-13760</t>
  </si>
  <si>
    <t>t</t>
  </si>
  <si>
    <t>721</t>
  </si>
  <si>
    <t>Vnitřní kanalizace</t>
  </si>
  <si>
    <t>721 11-0907.R00</t>
  </si>
  <si>
    <t>721 15-4209.R00</t>
  </si>
  <si>
    <t>Potrubí PE svodné (ležaté) v zemi 125x4,9</t>
  </si>
  <si>
    <t>721 29-0112.R00</t>
  </si>
  <si>
    <t>;pro splaškovou kanalizaci</t>
  </si>
  <si>
    <t>998 72-1101.R00</t>
  </si>
  <si>
    <t>Přesun hmot pro vnitřní kanalizaci, výšky do 6 m</t>
  </si>
  <si>
    <t>998 72-1194.R00</t>
  </si>
  <si>
    <t>Příplatek zvětš. přesun, vnitřní kanaliz. do 1 km</t>
  </si>
  <si>
    <t>soubor</t>
  </si>
  <si>
    <t>733</t>
  </si>
  <si>
    <t>Rozvod potrubí</t>
  </si>
  <si>
    <t>733 18-4105.R00</t>
  </si>
  <si>
    <t>Montáž předizolovaného potrubí DN 50 mm</t>
  </si>
  <si>
    <t>286-53903</t>
  </si>
  <si>
    <t>Koleno předizolované  SDR 11 50/111</t>
  </si>
  <si>
    <t>147-10018</t>
  </si>
  <si>
    <t>53*1,3</t>
  </si>
  <si>
    <t>230 01-4051.R00</t>
  </si>
  <si>
    <t>Spojka předizolovaného potrubí DN 50/D125 mm</t>
  </si>
  <si>
    <t>460 49-0012.R00</t>
  </si>
  <si>
    <t>Zakrytí výstražnou folií PVC, šířka 33 cm</t>
  </si>
  <si>
    <t>733 19-0106.R00</t>
  </si>
  <si>
    <t>Tlaková zkouška potrubí</t>
  </si>
  <si>
    <t>319-46307</t>
  </si>
  <si>
    <t>Příruba přivařovací s krkem PN 6  DN 50</t>
  </si>
  <si>
    <t>722 21-6316.R00</t>
  </si>
  <si>
    <t>Filtr přírubový , DN 50, s navařením přírub</t>
  </si>
  <si>
    <t>998 73-3103.R00</t>
  </si>
  <si>
    <t>Přesun hmot pro rozvody potrubí, výšky do 24 m</t>
  </si>
  <si>
    <t>734</t>
  </si>
  <si>
    <t>Armatury</t>
  </si>
  <si>
    <t>734 10-9114.R00</t>
  </si>
  <si>
    <t>Montáž přírub. armatur, 2 příruby, PN 0,6, DN 50</t>
  </si>
  <si>
    <t>734 14-3411.R00</t>
  </si>
  <si>
    <t>Ventily regulační</t>
  </si>
  <si>
    <t>734 19-4317.R00</t>
  </si>
  <si>
    <t>998 73-4103.R00</t>
  </si>
  <si>
    <t>Přesun hmot pro armatury, výšky do 24 m</t>
  </si>
  <si>
    <t>hm. / MJ</t>
  </si>
  <si>
    <t>hm. celk.(t)</t>
  </si>
  <si>
    <t>d.hm./ MJ</t>
  </si>
  <si>
    <t>d.hm.celk.(t)</t>
  </si>
  <si>
    <t>Stavební úpravy objektu 26</t>
  </si>
  <si>
    <t>pro vodovod</t>
  </si>
  <si>
    <t>Oprava potrubí kamenin., vsazení odbočky DN 150</t>
  </si>
  <si>
    <t>Osazení plastové šachty revizní prům.315 mm, Wavin pro kanalaizaci</t>
  </si>
  <si>
    <t xml:space="preserve">Zkouška těsnosti kanalizace vodou </t>
  </si>
  <si>
    <t>Klapka uzavírací,regulační,mezipřírub.  DN 50</t>
  </si>
  <si>
    <t>1</t>
  </si>
  <si>
    <t>Zemní práce</t>
  </si>
  <si>
    <t>m3</t>
  </si>
  <si>
    <t>174 10-1101.R00</t>
  </si>
  <si>
    <t>Zásyp jam, rýh, šachet se zhutněním</t>
  </si>
  <si>
    <t>;vodovod, kanalizace, horkovod- přípojky</t>
  </si>
  <si>
    <t>61,11-22,35</t>
  </si>
  <si>
    <t>167 10-1201.R00</t>
  </si>
  <si>
    <t>Nakládání výkopku z hor.1 ÷ 4 - ručně</t>
  </si>
  <si>
    <t>45,79+61,11+4</t>
  </si>
  <si>
    <t>;odpočet obsypu</t>
  </si>
  <si>
    <t>-29,11</t>
  </si>
  <si>
    <t>162 30-1102.R00</t>
  </si>
  <si>
    <t>Vodorovné přemístění výkopku z hor.1-4 do 1000 m</t>
  </si>
  <si>
    <t>162 70-1109.R00</t>
  </si>
  <si>
    <t>Příplatek k vod. přemístění hor.1-4 za další 1 km</t>
  </si>
  <si>
    <t>0,32*10</t>
  </si>
  <si>
    <t>161 10-1101.R00</t>
  </si>
  <si>
    <t>Svislé přemístění výkopku z hor.1-4 do 2,5 m</t>
  </si>
  <si>
    <t>45,79+61,11</t>
  </si>
  <si>
    <t>162 20-1101.R00</t>
  </si>
  <si>
    <t>Vodorovné přemístění výkopku z hor.1-4 do 20 m</t>
  </si>
  <si>
    <t>132 20-1101.R00</t>
  </si>
  <si>
    <t>Hloubení rýh šířky do 60 cm v hor.3 do 100 m3</t>
  </si>
  <si>
    <t>;hloubení rýhy pro vododvodní přípojku</t>
  </si>
  <si>
    <t>20*0,6*1,2</t>
  </si>
  <si>
    <t>;hloubení rýhy pro teplovod</t>
  </si>
  <si>
    <t>53*0,6*1,2</t>
  </si>
  <si>
    <t>;hloubení rýhy pro kanalizaci</t>
  </si>
  <si>
    <t>9,5*0,6*1,5</t>
  </si>
  <si>
    <t>175 10-0020.RAD</t>
  </si>
  <si>
    <t>Obsyp potrubí štěrkopískem dovoz štěrkopísku ze vzdálenosti 15km</t>
  </si>
  <si>
    <t>;vodovod</t>
  </si>
  <si>
    <t>20*0,6*0,3</t>
  </si>
  <si>
    <t>;teplovod</t>
  </si>
  <si>
    <t>53*0,6*0,5</t>
  </si>
  <si>
    <t>;kanaliazce</t>
  </si>
  <si>
    <t>9,5*0,6*0,5</t>
  </si>
  <si>
    <t>131 20-1101.R00</t>
  </si>
  <si>
    <t>Hloubení nezapažených jam v hor.3 do 100 m3</t>
  </si>
  <si>
    <t>;pro šachtu</t>
  </si>
  <si>
    <t>121 10-0002.RAA</t>
  </si>
  <si>
    <t>Sejmutí ornice a uložení na deponii zpětný přesun, rozprostření v tl. 20 cm</t>
  </si>
  <si>
    <t>; vodovod</t>
  </si>
  <si>
    <t>20*0,6*0,2</t>
  </si>
  <si>
    <t>;horkovod</t>
  </si>
  <si>
    <t>53*0,6*0,2</t>
  </si>
  <si>
    <t>pro kanaliazci</t>
  </si>
  <si>
    <t>61,11+4</t>
  </si>
  <si>
    <t>;odpočet  zásypu</t>
  </si>
  <si>
    <t>61,11+4-22,35</t>
  </si>
  <si>
    <t>22,36*10</t>
  </si>
  <si>
    <r>
      <t xml:space="preserve">Trubka tlaková PE HD (PE100) d 32 x 2,0 mm PN 10 - </t>
    </r>
    <r>
      <rPr>
        <sz val="8"/>
        <color rgb="FF0070C0"/>
        <rFont val="Arial CE"/>
        <charset val="238"/>
      </rPr>
      <t>včetně ztratného</t>
    </r>
  </si>
  <si>
    <t>7,53+18,66+1,2 + 1,61 ( rezerva )</t>
  </si>
  <si>
    <t xml:space="preserve"> jen venkovní část přípojky  9,47</t>
  </si>
  <si>
    <t>41+12</t>
  </si>
  <si>
    <r>
      <t xml:space="preserve">Potrubí předizolované  130 ''A'' DN 50/125 včetně armatur </t>
    </r>
    <r>
      <rPr>
        <sz val="8"/>
        <color rgb="FF0070C0"/>
        <rFont val="Arial CE"/>
        <charset val="238"/>
      </rPr>
      <t>( včetně ztratného )</t>
    </r>
  </si>
  <si>
    <t>4</t>
  </si>
  <si>
    <t>Vodorovné konstrukce</t>
  </si>
  <si>
    <t>451 57-2111.R00</t>
  </si>
  <si>
    <t>Lože pod potrubí z kameniva těženého 0 - 4 mm včetně kameniva</t>
  </si>
  <si>
    <t>20*0,4*0,2</t>
  </si>
  <si>
    <t>53*0,4*0,2</t>
  </si>
  <si>
    <t>;šachta</t>
  </si>
  <si>
    <t>1*1*0,2</t>
  </si>
  <si>
    <t>;kanalizace</t>
  </si>
  <si>
    <t>37,6*0,4*0,2</t>
  </si>
  <si>
    <t>63</t>
  </si>
  <si>
    <t>Podlahy a podlahové konstrukce</t>
  </si>
  <si>
    <t>631 31-2131.R00</t>
  </si>
  <si>
    <t>;Vyspravení povrchu komunikací po překopech</t>
  </si>
  <si>
    <t>3*0,1+ 10*0,6*0,1</t>
  </si>
  <si>
    <t>63 Podlahy a podlahové konstrukce</t>
  </si>
  <si>
    <t>4 Vodorovné konstrukce</t>
  </si>
  <si>
    <t>96</t>
  </si>
  <si>
    <t>Bourání konstrukcí</t>
  </si>
  <si>
    <t>965 04-2241.RT1</t>
  </si>
  <si>
    <t>Bourání mazanin betonových tl. nad 10 cm, nad 4 m2 ručně tl. mazaniny 10 - 15 cm</t>
  </si>
  <si>
    <t>;pro splaškovou přípojku</t>
  </si>
  <si>
    <t>10*1*0,2</t>
  </si>
  <si>
    <t>;překop komunikace teplovod</t>
  </si>
  <si>
    <t>3*0,2</t>
  </si>
  <si>
    <t>96 Bourání konstrukcí</t>
  </si>
  <si>
    <t>97</t>
  </si>
  <si>
    <t>Prorážení otvorů</t>
  </si>
  <si>
    <t>971 05-2261.R00</t>
  </si>
  <si>
    <t>Vybourání otvorů zdi želbet. 0,0225 m2, tl. 60 cm</t>
  </si>
  <si>
    <t>;Otvory v základech pro teplovod, kanalizaci, vodu</t>
  </si>
  <si>
    <t>970 24-1150.R00</t>
  </si>
  <si>
    <t>Řezání prostého betonu hl. řezu 150 mm</t>
  </si>
  <si>
    <t>;pro kanalizace</t>
  </si>
  <si>
    <t>10*2</t>
  </si>
  <si>
    <t>979 08-1121.R00</t>
  </si>
  <si>
    <t>Příplatek k odvozu za každý další 1 km</t>
  </si>
  <si>
    <t>64,902*20</t>
  </si>
  <si>
    <t>979 98-1106.R00</t>
  </si>
  <si>
    <t>Kontejner, suť bez příměsí, odvoz a likvidace,12 t</t>
  </si>
  <si>
    <t>979 09-3111.R00</t>
  </si>
  <si>
    <t>Uložení suti na skládku bez zhutnění</t>
  </si>
  <si>
    <t>979 99-0104.R00</t>
  </si>
  <si>
    <t>Poplatek za skládku suti</t>
  </si>
  <si>
    <t>979 08-2111.R00</t>
  </si>
  <si>
    <t>Vnitrostaveništní doprava suti do 10 m</t>
  </si>
  <si>
    <t>97 Prorážení otvorů</t>
  </si>
  <si>
    <t>99</t>
  </si>
  <si>
    <t>Staveništní přesun hmot</t>
  </si>
  <si>
    <t>999 28-1111.R00</t>
  </si>
  <si>
    <t>Přesun hmot pro opravy a údržbu do výšky 25 m</t>
  </si>
  <si>
    <t>99 Staveništní přesun hmot</t>
  </si>
  <si>
    <t>10*0,4*0,2</t>
  </si>
  <si>
    <t>;pro kanalizace - přípojka</t>
  </si>
  <si>
    <t>Úprava haly - přípojky</t>
  </si>
  <si>
    <t>14,21*20</t>
  </si>
  <si>
    <t>Doplnění mazanin betonem do 4 m2, nad tl. 8 cm (asfaltobeton)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</si>
</sst>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.00000"/>
  </numFmts>
  <fonts count="26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i/>
      <sz val="9"/>
      <name val="Arial CE"/>
      <family val="2"/>
      <charset val="238"/>
    </font>
    <font>
      <sz val="10"/>
      <color rgb="FFFF0000"/>
      <name val="Arial CE"/>
    </font>
    <font>
      <sz val="8"/>
      <color rgb="FF0070C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0" applyFont="1" applyFill="1" applyBorder="1" applyAlignment="1">
      <alignment horizontal="right"/>
    </xf>
    <xf numFmtId="0" fontId="9" fillId="0" borderId="53" xfId="1" applyFill="1" applyBorder="1"/>
    <xf numFmtId="0" fontId="19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9" fillId="0" borderId="49" xfId="1" applyBorder="1"/>
    <xf numFmtId="0" fontId="7" fillId="0" borderId="44" xfId="1" applyFont="1" applyBorder="1"/>
    <xf numFmtId="0" fontId="7" fillId="0" borderId="48" xfId="1" applyFont="1" applyBorder="1"/>
    <xf numFmtId="0" fontId="7" fillId="0" borderId="0" xfId="1" applyFont="1" applyFill="1"/>
    <xf numFmtId="0" fontId="7" fillId="0" borderId="53" xfId="1" applyNumberFormat="1" applyFont="1" applyFill="1" applyBorder="1" applyAlignment="1">
      <alignment horizontal="right"/>
    </xf>
    <xf numFmtId="4" fontId="7" fillId="0" borderId="61" xfId="1" applyNumberFormat="1" applyFont="1" applyFill="1" applyBorder="1" applyAlignment="1">
      <alignment horizontal="right"/>
    </xf>
    <xf numFmtId="0" fontId="7" fillId="0" borderId="0" xfId="1" applyFont="1"/>
    <xf numFmtId="0" fontId="7" fillId="0" borderId="0" xfId="1" applyFont="1" applyBorder="1"/>
    <xf numFmtId="0" fontId="22" fillId="0" borderId="0" xfId="1" applyFont="1" applyBorder="1"/>
    <xf numFmtId="4" fontId="23" fillId="0" borderId="0" xfId="1" applyNumberFormat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5" fillId="0" borderId="0" xfId="0" applyFont="1" applyFill="1" applyBorder="1"/>
    <xf numFmtId="0" fontId="5" fillId="0" borderId="9" xfId="0" applyFont="1" applyFill="1" applyBorder="1"/>
    <xf numFmtId="0" fontId="9" fillId="0" borderId="0" xfId="1"/>
    <xf numFmtId="0" fontId="0" fillId="0" borderId="0" xfId="0"/>
    <xf numFmtId="0" fontId="9" fillId="0" borderId="0" xfId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0" applyFont="1" applyFill="1" applyBorder="1" applyAlignment="1">
      <alignment horizontal="right"/>
    </xf>
    <xf numFmtId="0" fontId="9" fillId="0" borderId="53" xfId="1" applyFill="1" applyBorder="1"/>
    <xf numFmtId="0" fontId="19" fillId="0" borderId="0" xfId="1" applyFont="1"/>
    <xf numFmtId="0" fontId="7" fillId="0" borderId="53" xfId="1" applyNumberFormat="1" applyFont="1" applyFill="1" applyBorder="1" applyAlignment="1">
      <alignment horizontal="right"/>
    </xf>
    <xf numFmtId="0" fontId="8" fillId="0" borderId="53" xfId="1" applyFont="1" applyFill="1" applyBorder="1" applyAlignment="1">
      <alignment horizontal="left" wrapText="1"/>
    </xf>
    <xf numFmtId="0" fontId="7" fillId="0" borderId="0" xfId="1" applyFont="1"/>
    <xf numFmtId="0" fontId="9" fillId="0" borderId="0" xfId="1"/>
    <xf numFmtId="0" fontId="0" fillId="0" borderId="0" xfId="0"/>
    <xf numFmtId="0" fontId="9" fillId="0" borderId="0" xfId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0" applyFont="1" applyFill="1" applyBorder="1" applyAlignment="1">
      <alignment horizontal="right"/>
    </xf>
    <xf numFmtId="0" fontId="9" fillId="0" borderId="53" xfId="1" applyFill="1" applyBorder="1"/>
    <xf numFmtId="0" fontId="19" fillId="0" borderId="0" xfId="1" applyFont="1"/>
    <xf numFmtId="0" fontId="7" fillId="0" borderId="53" xfId="1" applyNumberFormat="1" applyFont="1" applyFill="1" applyBorder="1" applyAlignment="1">
      <alignment horizontal="right"/>
    </xf>
    <xf numFmtId="0" fontId="8" fillId="0" borderId="53" xfId="1" applyFont="1" applyFill="1" applyBorder="1" applyAlignment="1">
      <alignment horizontal="left" wrapText="1"/>
    </xf>
    <xf numFmtId="0" fontId="0" fillId="0" borderId="0" xfId="0"/>
    <xf numFmtId="0" fontId="17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4" fontId="7" fillId="0" borderId="61" xfId="1" applyNumberFormat="1" applyFont="1" applyFill="1" applyBorder="1" applyAlignment="1">
      <alignment horizontal="right"/>
    </xf>
    <xf numFmtId="0" fontId="0" fillId="0" borderId="0" xfId="0"/>
    <xf numFmtId="0" fontId="9" fillId="0" borderId="0" xfId="1"/>
    <xf numFmtId="0" fontId="17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4" fontId="7" fillId="0" borderId="61" xfId="1" applyNumberFormat="1" applyFont="1" applyFill="1" applyBorder="1" applyAlignment="1">
      <alignment horizontal="right"/>
    </xf>
    <xf numFmtId="0" fontId="0" fillId="0" borderId="0" xfId="0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NumberFormat="1" applyFont="1" applyFill="1" applyBorder="1" applyAlignment="1">
      <alignment horizontal="right"/>
    </xf>
    <xf numFmtId="0" fontId="0" fillId="0" borderId="0" xfId="0"/>
    <xf numFmtId="0" fontId="9" fillId="0" borderId="0" xfId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0" fillId="0" borderId="0" xfId="0"/>
    <xf numFmtId="0" fontId="9" fillId="0" borderId="0" xfId="1"/>
    <xf numFmtId="0" fontId="17" fillId="0" borderId="0" xfId="1" applyFont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0" applyFont="1" applyFill="1" applyBorder="1" applyAlignment="1">
      <alignment horizontal="right"/>
    </xf>
    <xf numFmtId="0" fontId="9" fillId="0" borderId="53" xfId="1" applyFill="1" applyBorder="1"/>
    <xf numFmtId="0" fontId="19" fillId="0" borderId="0" xfId="1" applyFont="1"/>
    <xf numFmtId="0" fontId="8" fillId="0" borderId="53" xfId="1" applyFont="1" applyFill="1" applyBorder="1" applyAlignment="1">
      <alignment horizontal="left" wrapText="1"/>
    </xf>
    <xf numFmtId="0" fontId="0" fillId="0" borderId="0" xfId="0"/>
    <xf numFmtId="0" fontId="17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4" fontId="7" fillId="0" borderId="61" xfId="1" applyNumberFormat="1" applyFont="1" applyFill="1" applyBorder="1" applyAlignment="1">
      <alignment horizontal="right"/>
    </xf>
    <xf numFmtId="0" fontId="0" fillId="0" borderId="0" xfId="0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NumberFormat="1" applyFont="1" applyFill="1" applyBorder="1" applyAlignment="1">
      <alignment horizontal="right"/>
    </xf>
    <xf numFmtId="0" fontId="0" fillId="0" borderId="0" xfId="0"/>
    <xf numFmtId="0" fontId="9" fillId="0" borderId="0" xfId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9" fillId="0" borderId="53" xfId="1" applyFill="1" applyBorder="1"/>
    <xf numFmtId="0" fontId="19" fillId="0" borderId="0" xfId="1" applyFont="1"/>
    <xf numFmtId="0" fontId="8" fillId="0" borderId="53" xfId="1" applyFont="1" applyFill="1" applyBorder="1" applyAlignment="1">
      <alignment horizontal="left" wrapText="1"/>
    </xf>
    <xf numFmtId="0" fontId="0" fillId="0" borderId="0" xfId="0"/>
    <xf numFmtId="0" fontId="9" fillId="0" borderId="0" xfId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9" fillId="0" borderId="53" xfId="1" applyFill="1" applyBorder="1"/>
    <xf numFmtId="0" fontId="19" fillId="0" borderId="0" xfId="1" applyFont="1"/>
    <xf numFmtId="0" fontId="8" fillId="0" borderId="53" xfId="1" applyFont="1" applyFill="1" applyBorder="1" applyAlignment="1">
      <alignment horizontal="left" wrapText="1"/>
    </xf>
    <xf numFmtId="0" fontId="0" fillId="0" borderId="0" xfId="0"/>
    <xf numFmtId="0" fontId="9" fillId="0" borderId="0" xfId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9" fillId="0" borderId="53" xfId="1" applyFill="1" applyBorder="1"/>
    <xf numFmtId="0" fontId="19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8" fillId="0" borderId="53" xfId="1" applyFont="1" applyFill="1" applyBorder="1" applyAlignment="1">
      <alignment horizontal="left" wrapText="1"/>
    </xf>
    <xf numFmtId="4" fontId="7" fillId="0" borderId="61" xfId="1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9" fillId="0" borderId="0" xfId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4" fontId="18" fillId="0" borderId="53" xfId="1" applyNumberFormat="1" applyFont="1" applyFill="1" applyBorder="1" applyAlignment="1">
      <alignment horizontal="right" wrapText="1"/>
    </xf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0" fontId="7" fillId="0" borderId="53" xfId="1" applyNumberFormat="1" applyFont="1" applyFill="1" applyBorder="1" applyAlignment="1">
      <alignment horizontal="right"/>
    </xf>
    <xf numFmtId="0" fontId="8" fillId="0" borderId="53" xfId="1" applyFont="1" applyFill="1" applyBorder="1" applyAlignment="1">
      <alignment horizontal="left" wrapText="1"/>
    </xf>
    <xf numFmtId="4" fontId="7" fillId="0" borderId="61" xfId="1" applyNumberFormat="1" applyFont="1" applyFill="1" applyBorder="1" applyAlignment="1">
      <alignment horizontal="right"/>
    </xf>
    <xf numFmtId="49" fontId="25" fillId="0" borderId="6" xfId="0" applyNumberFormat="1" applyFont="1" applyFill="1" applyBorder="1"/>
    <xf numFmtId="0" fontId="25" fillId="0" borderId="0" xfId="0" applyFont="1" applyFill="1" applyBorder="1"/>
    <xf numFmtId="0" fontId="0" fillId="0" borderId="0" xfId="0" applyFont="1" applyFill="1" applyBorder="1"/>
    <xf numFmtId="3" fontId="0" fillId="0" borderId="9" xfId="0" applyNumberFormat="1" applyFont="1" applyFill="1" applyBorder="1"/>
    <xf numFmtId="3" fontId="0" fillId="0" borderId="7" xfId="0" applyNumberFormat="1" applyFont="1" applyFill="1" applyBorder="1"/>
    <xf numFmtId="3" fontId="0" fillId="0" borderId="53" xfId="0" applyNumberFormat="1" applyFont="1" applyFill="1" applyBorder="1"/>
    <xf numFmtId="3" fontId="0" fillId="0" borderId="54" xfId="0" applyNumberFormat="1" applyFont="1" applyFill="1" applyBorder="1"/>
    <xf numFmtId="0" fontId="0" fillId="0" borderId="0" xfId="0" applyFont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8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7" xfId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2"/>
  <sheetViews>
    <sheetView workbookViewId="0">
      <selection activeCell="K12" sqref="K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8.42578125" bestFit="1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257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140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414"/>
      <c r="D7" s="415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414"/>
      <c r="D8" s="415"/>
      <c r="E8" s="17" t="s">
        <v>11</v>
      </c>
      <c r="F8" s="16"/>
      <c r="G8" s="24">
        <f>IF(PocetMJ=0,,ROUND((#REF!+F29)/PocetMJ,1))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416"/>
      <c r="F11" s="417"/>
      <c r="G11" s="418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/>
      <c r="E14" s="45"/>
      <c r="F14" s="46"/>
      <c r="G14" s="43"/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21</v>
      </c>
      <c r="D29" s="16" t="s">
        <v>40</v>
      </c>
      <c r="E29" s="17"/>
      <c r="F29" s="59">
        <f>C22</f>
        <v>0</v>
      </c>
      <c r="G29" s="18"/>
    </row>
    <row r="30" spans="1:7" x14ac:dyDescent="0.2">
      <c r="A30" s="14" t="s">
        <v>41</v>
      </c>
      <c r="B30" s="16"/>
      <c r="C30" s="58">
        <v>21</v>
      </c>
      <c r="D30" s="16" t="s">
        <v>40</v>
      </c>
      <c r="E30" s="17"/>
      <c r="F30" s="60">
        <f>ROUND(PRODUCT(F29,C30/100),0)</f>
        <v>0</v>
      </c>
      <c r="G30" s="28"/>
    </row>
    <row r="31" spans="1:7" s="66" customFormat="1" ht="19.5" customHeight="1" thickBot="1" x14ac:dyDescent="0.3">
      <c r="A31" s="61" t="s">
        <v>42</v>
      </c>
      <c r="B31" s="62"/>
      <c r="C31" s="62"/>
      <c r="D31" s="62"/>
      <c r="E31" s="63"/>
      <c r="F31" s="64">
        <f>ROUND(SUM(F29:F30),0)</f>
        <v>0</v>
      </c>
      <c r="G31" s="65"/>
    </row>
    <row r="33" spans="1:8" x14ac:dyDescent="0.2">
      <c r="A33" s="67" t="s">
        <v>43</v>
      </c>
      <c r="B33" s="67"/>
      <c r="C33" s="67"/>
      <c r="D33" s="67"/>
      <c r="E33" s="67"/>
      <c r="F33" s="67"/>
      <c r="G33" s="67"/>
      <c r="H33" t="s">
        <v>4</v>
      </c>
    </row>
    <row r="34" spans="1:8" ht="14.25" customHeight="1" x14ac:dyDescent="0.2">
      <c r="A34" s="67"/>
      <c r="B34" s="419"/>
      <c r="C34" s="419"/>
      <c r="D34" s="419"/>
      <c r="E34" s="419"/>
      <c r="F34" s="419"/>
      <c r="G34" s="419"/>
      <c r="H34" t="s">
        <v>4</v>
      </c>
    </row>
    <row r="35" spans="1:8" ht="12.75" customHeight="1" x14ac:dyDescent="0.2">
      <c r="A35" s="68"/>
      <c r="B35" s="419"/>
      <c r="C35" s="419"/>
      <c r="D35" s="419"/>
      <c r="E35" s="419"/>
      <c r="F35" s="419"/>
      <c r="G35" s="419"/>
      <c r="H35" t="s">
        <v>4</v>
      </c>
    </row>
    <row r="36" spans="1:8" x14ac:dyDescent="0.2">
      <c r="A36" s="68"/>
      <c r="B36" s="419"/>
      <c r="C36" s="419"/>
      <c r="D36" s="419"/>
      <c r="E36" s="419"/>
      <c r="F36" s="419"/>
      <c r="G36" s="419"/>
      <c r="H36" t="s">
        <v>4</v>
      </c>
    </row>
    <row r="37" spans="1:8" x14ac:dyDescent="0.2">
      <c r="A37" s="68"/>
      <c r="B37" s="419"/>
      <c r="C37" s="419"/>
      <c r="D37" s="419"/>
      <c r="E37" s="419"/>
      <c r="F37" s="419"/>
      <c r="G37" s="419"/>
      <c r="H37" t="s">
        <v>4</v>
      </c>
    </row>
    <row r="38" spans="1:8" x14ac:dyDescent="0.2">
      <c r="A38" s="68"/>
      <c r="B38" s="419"/>
      <c r="C38" s="419"/>
      <c r="D38" s="419"/>
      <c r="E38" s="419"/>
      <c r="F38" s="419"/>
      <c r="G38" s="419"/>
      <c r="H38" t="s">
        <v>4</v>
      </c>
    </row>
    <row r="39" spans="1:8" x14ac:dyDescent="0.2">
      <c r="A39" s="68"/>
      <c r="B39" s="419"/>
      <c r="C39" s="419"/>
      <c r="D39" s="419"/>
      <c r="E39" s="419"/>
      <c r="F39" s="419"/>
      <c r="G39" s="419"/>
      <c r="H39" t="s">
        <v>4</v>
      </c>
    </row>
    <row r="40" spans="1:8" x14ac:dyDescent="0.2">
      <c r="A40" s="68"/>
      <c r="B40" s="419"/>
      <c r="C40" s="419"/>
      <c r="D40" s="419"/>
      <c r="E40" s="419"/>
      <c r="F40" s="419"/>
      <c r="G40" s="419"/>
      <c r="H40" t="s">
        <v>4</v>
      </c>
    </row>
    <row r="41" spans="1:8" x14ac:dyDescent="0.2">
      <c r="A41" s="68"/>
      <c r="B41" s="419"/>
      <c r="C41" s="419"/>
      <c r="D41" s="419"/>
      <c r="E41" s="419"/>
      <c r="F41" s="419"/>
      <c r="G41" s="419"/>
      <c r="H41" t="s">
        <v>4</v>
      </c>
    </row>
    <row r="42" spans="1:8" x14ac:dyDescent="0.2">
      <c r="A42" s="68"/>
      <c r="B42" s="419"/>
      <c r="C42" s="419"/>
      <c r="D42" s="419"/>
      <c r="E42" s="419"/>
      <c r="F42" s="419"/>
      <c r="G42" s="419"/>
      <c r="H42" t="s">
        <v>4</v>
      </c>
    </row>
    <row r="43" spans="1:8" x14ac:dyDescent="0.2">
      <c r="B43" s="413"/>
      <c r="C43" s="413"/>
      <c r="D43" s="413"/>
      <c r="E43" s="413"/>
      <c r="F43" s="413"/>
      <c r="G43" s="413"/>
    </row>
    <row r="44" spans="1:8" x14ac:dyDescent="0.2">
      <c r="B44" s="413"/>
      <c r="C44" s="413"/>
      <c r="D44" s="413"/>
      <c r="E44" s="413"/>
      <c r="F44" s="413"/>
      <c r="G44" s="413"/>
    </row>
    <row r="45" spans="1:8" x14ac:dyDescent="0.2">
      <c r="B45" s="413"/>
      <c r="C45" s="413"/>
      <c r="D45" s="413"/>
      <c r="E45" s="413"/>
      <c r="F45" s="413"/>
      <c r="G45" s="413"/>
    </row>
    <row r="46" spans="1:8" x14ac:dyDescent="0.2">
      <c r="B46" s="413"/>
      <c r="C46" s="413"/>
      <c r="D46" s="413"/>
      <c r="E46" s="413"/>
      <c r="F46" s="413"/>
      <c r="G46" s="413"/>
    </row>
    <row r="47" spans="1:8" x14ac:dyDescent="0.2">
      <c r="B47" s="413"/>
      <c r="C47" s="413"/>
      <c r="D47" s="413"/>
      <c r="E47" s="413"/>
      <c r="F47" s="413"/>
      <c r="G47" s="413"/>
    </row>
    <row r="48" spans="1:8" x14ac:dyDescent="0.2">
      <c r="B48" s="413"/>
      <c r="C48" s="413"/>
      <c r="D48" s="413"/>
      <c r="E48" s="413"/>
      <c r="F48" s="413"/>
      <c r="G48" s="413"/>
    </row>
    <row r="49" spans="2:7" x14ac:dyDescent="0.2">
      <c r="B49" s="413"/>
      <c r="C49" s="413"/>
      <c r="D49" s="413"/>
      <c r="E49" s="413"/>
      <c r="F49" s="413"/>
      <c r="G49" s="413"/>
    </row>
    <row r="50" spans="2:7" x14ac:dyDescent="0.2">
      <c r="B50" s="413"/>
      <c r="C50" s="413"/>
      <c r="D50" s="413"/>
      <c r="E50" s="413"/>
      <c r="F50" s="413"/>
      <c r="G50" s="413"/>
    </row>
    <row r="51" spans="2:7" x14ac:dyDescent="0.2">
      <c r="B51" s="413"/>
      <c r="C51" s="413"/>
      <c r="D51" s="413"/>
      <c r="E51" s="413"/>
      <c r="F51" s="413"/>
      <c r="G51" s="413"/>
    </row>
    <row r="52" spans="2:7" x14ac:dyDescent="0.2">
      <c r="B52" s="413"/>
      <c r="C52" s="413"/>
      <c r="D52" s="413"/>
      <c r="E52" s="413"/>
      <c r="F52" s="413"/>
      <c r="G52" s="413"/>
    </row>
  </sheetData>
  <mergeCells count="14">
    <mergeCell ref="B51:G51"/>
    <mergeCell ref="B52:G52"/>
    <mergeCell ref="B45:G45"/>
    <mergeCell ref="B46:G46"/>
    <mergeCell ref="B47:G47"/>
    <mergeCell ref="B48:G48"/>
    <mergeCell ref="B49:G49"/>
    <mergeCell ref="B50:G50"/>
    <mergeCell ref="B44:G44"/>
    <mergeCell ref="C7:D7"/>
    <mergeCell ref="C8:D8"/>
    <mergeCell ref="E11:G11"/>
    <mergeCell ref="B34:G42"/>
    <mergeCell ref="B43:G4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M12" sqref="M1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20" t="s">
        <v>5</v>
      </c>
      <c r="B1" s="421"/>
      <c r="C1" s="69" t="str">
        <f>CONCATENATE(cislostavby," ",nazevstavby)</f>
        <v xml:space="preserve"> Stavební úpravy objektu 26</v>
      </c>
      <c r="D1" s="70"/>
      <c r="E1" s="71"/>
      <c r="F1" s="70"/>
      <c r="G1" s="72"/>
      <c r="H1" s="73"/>
      <c r="I1" s="74"/>
    </row>
    <row r="2" spans="1:9" ht="13.5" thickBot="1" x14ac:dyDescent="0.25">
      <c r="A2" s="422" t="s">
        <v>1</v>
      </c>
      <c r="B2" s="423"/>
      <c r="C2" s="75" t="str">
        <f>CONCATENATE(cisloobjektu," ",nazevobjektu)</f>
        <v xml:space="preserve"> Úprava haly - přípojky</v>
      </c>
      <c r="D2" s="76"/>
      <c r="E2" s="77"/>
      <c r="F2" s="76"/>
      <c r="G2" s="424"/>
      <c r="H2" s="424"/>
      <c r="I2" s="425"/>
    </row>
    <row r="3" spans="1:9" ht="13.5" thickTop="1" x14ac:dyDescent="0.2"/>
    <row r="4" spans="1:9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30" customFormat="1" x14ac:dyDescent="0.2">
      <c r="A7" s="167" t="s">
        <v>146</v>
      </c>
      <c r="B7" s="85" t="s">
        <v>147</v>
      </c>
      <c r="C7" s="188"/>
      <c r="D7" s="189"/>
      <c r="E7" s="168">
        <f>Položky!G43</f>
        <v>0</v>
      </c>
      <c r="F7" s="410">
        <f>Položky!BD71</f>
        <v>0</v>
      </c>
      <c r="G7" s="410">
        <f>Položky!BE71</f>
        <v>0</v>
      </c>
      <c r="H7" s="410">
        <f>Položky!BF71</f>
        <v>0</v>
      </c>
      <c r="I7" s="411">
        <f>Položky!BG71</f>
        <v>0</v>
      </c>
    </row>
    <row r="8" spans="1:9" s="372" customFormat="1" x14ac:dyDescent="0.2">
      <c r="A8" s="400" t="s">
        <v>203</v>
      </c>
      <c r="B8" s="373" t="s">
        <v>204</v>
      </c>
      <c r="C8" s="188"/>
      <c r="D8" s="189"/>
      <c r="E8" s="401">
        <f>Položky!G54</f>
        <v>0</v>
      </c>
      <c r="F8" s="410">
        <f>Položky!BD72</f>
        <v>0</v>
      </c>
      <c r="G8" s="410">
        <f>Položky!BE72</f>
        <v>0</v>
      </c>
      <c r="H8" s="410">
        <f>Položky!BF72</f>
        <v>0</v>
      </c>
      <c r="I8" s="411">
        <f>Položky!BG72</f>
        <v>0</v>
      </c>
    </row>
    <row r="9" spans="1:9" s="372" customFormat="1" x14ac:dyDescent="0.2">
      <c r="A9" s="400" t="s">
        <v>213</v>
      </c>
      <c r="B9" s="373" t="s">
        <v>214</v>
      </c>
      <c r="C9" s="188"/>
      <c r="D9" s="189"/>
      <c r="E9" s="401">
        <f>Položky!G59</f>
        <v>0</v>
      </c>
      <c r="F9" s="410">
        <f>Položky!BD73</f>
        <v>0</v>
      </c>
      <c r="G9" s="410">
        <f>Položky!BE73</f>
        <v>0</v>
      </c>
      <c r="H9" s="410">
        <f>Položky!BF73</f>
        <v>0</v>
      </c>
      <c r="I9" s="411">
        <f>Položky!BG73</f>
        <v>0</v>
      </c>
    </row>
    <row r="10" spans="1:9" s="412" customFormat="1" x14ac:dyDescent="0.2">
      <c r="A10" s="405" t="str">
        <f>Položky!B60</f>
        <v>8</v>
      </c>
      <c r="B10" s="406" t="str">
        <f>Položky!C60</f>
        <v>Trubní vedení</v>
      </c>
      <c r="C10" s="407"/>
      <c r="D10" s="408"/>
      <c r="E10" s="409">
        <f>Položky!BC74</f>
        <v>0</v>
      </c>
      <c r="F10" s="410">
        <f>Položky!BD74</f>
        <v>0</v>
      </c>
      <c r="G10" s="410">
        <f>Položky!BE74</f>
        <v>0</v>
      </c>
      <c r="H10" s="410">
        <f>Položky!BF74</f>
        <v>0</v>
      </c>
      <c r="I10" s="411">
        <f>Položky!BG74</f>
        <v>0</v>
      </c>
    </row>
    <row r="11" spans="1:9" s="412" customFormat="1" x14ac:dyDescent="0.2">
      <c r="A11" s="405" t="s">
        <v>220</v>
      </c>
      <c r="B11" s="406" t="s">
        <v>221</v>
      </c>
      <c r="C11" s="407"/>
      <c r="D11" s="408"/>
      <c r="E11" s="409">
        <f>Položky!G81</f>
        <v>0</v>
      </c>
      <c r="F11" s="410">
        <f>Položky!BD75</f>
        <v>0</v>
      </c>
      <c r="G11" s="410">
        <f>Položky!BE75</f>
        <v>0</v>
      </c>
      <c r="H11" s="410">
        <f>Položky!BF75</f>
        <v>0</v>
      </c>
      <c r="I11" s="411">
        <f>Položky!BG75</f>
        <v>0</v>
      </c>
    </row>
    <row r="12" spans="1:9" s="372" customFormat="1" x14ac:dyDescent="0.2">
      <c r="A12" s="400" t="s">
        <v>229</v>
      </c>
      <c r="B12" s="373" t="s">
        <v>230</v>
      </c>
      <c r="C12" s="374"/>
      <c r="D12" s="375"/>
      <c r="E12" s="401">
        <f>Položky!G95</f>
        <v>0</v>
      </c>
      <c r="F12" s="410">
        <f>Položky!BD76</f>
        <v>0</v>
      </c>
      <c r="G12" s="410">
        <f>Položky!BE76</f>
        <v>0</v>
      </c>
      <c r="H12" s="410">
        <f>Položky!BF76</f>
        <v>0</v>
      </c>
      <c r="I12" s="411">
        <f>Položky!BG76</f>
        <v>0</v>
      </c>
    </row>
    <row r="13" spans="1:9" s="372" customFormat="1" x14ac:dyDescent="0.2">
      <c r="A13" s="400" t="s">
        <v>250</v>
      </c>
      <c r="B13" s="373" t="s">
        <v>251</v>
      </c>
      <c r="C13" s="374"/>
      <c r="D13" s="375"/>
      <c r="E13" s="401">
        <f>Položky!G98</f>
        <v>0</v>
      </c>
      <c r="F13" s="410">
        <f>Položky!BD77</f>
        <v>0</v>
      </c>
      <c r="G13" s="410">
        <f>Položky!BE77</f>
        <v>0</v>
      </c>
      <c r="H13" s="410">
        <f>Položky!BF77</f>
        <v>0</v>
      </c>
      <c r="I13" s="411">
        <f>Položky!BG77</f>
        <v>0</v>
      </c>
    </row>
    <row r="14" spans="1:9" s="30" customFormat="1" x14ac:dyDescent="0.2">
      <c r="A14" s="167" t="str">
        <f>Položky!B99</f>
        <v>721</v>
      </c>
      <c r="B14" s="85" t="str">
        <f>Položky!C99</f>
        <v>Vnitřní kanalizace</v>
      </c>
      <c r="C14" s="86"/>
      <c r="D14" s="87"/>
      <c r="E14" s="168">
        <f>Položky!BC107</f>
        <v>0</v>
      </c>
      <c r="F14" s="169">
        <f>Položky!BD107</f>
        <v>0</v>
      </c>
      <c r="G14" s="169">
        <f>Položky!BE107</f>
        <v>0</v>
      </c>
      <c r="H14" s="169">
        <f>Položky!BF107</f>
        <v>0</v>
      </c>
      <c r="I14" s="170">
        <f>Položky!BG107</f>
        <v>0</v>
      </c>
    </row>
    <row r="15" spans="1:9" s="30" customFormat="1" x14ac:dyDescent="0.2">
      <c r="A15" s="167" t="str">
        <f>Položky!B108</f>
        <v>733</v>
      </c>
      <c r="B15" s="85" t="str">
        <f>Položky!C108</f>
        <v>Rozvod potrubí</v>
      </c>
      <c r="C15" s="86"/>
      <c r="D15" s="87"/>
      <c r="E15" s="168">
        <f>Položky!BC120</f>
        <v>0</v>
      </c>
      <c r="F15" s="169">
        <f>Položky!BD120</f>
        <v>0</v>
      </c>
      <c r="G15" s="169">
        <f>Položky!BE120</f>
        <v>0</v>
      </c>
      <c r="H15" s="169">
        <f>Položky!BF120</f>
        <v>0</v>
      </c>
      <c r="I15" s="170">
        <f>Položky!BG120</f>
        <v>0</v>
      </c>
    </row>
    <row r="16" spans="1:9" s="30" customFormat="1" ht="13.5" thickBot="1" x14ac:dyDescent="0.25">
      <c r="A16" s="167" t="str">
        <f>Položky!B121</f>
        <v>734</v>
      </c>
      <c r="B16" s="85" t="str">
        <f>Položky!C121</f>
        <v>Armatury</v>
      </c>
      <c r="C16" s="86"/>
      <c r="D16" s="87"/>
      <c r="E16" s="168">
        <f>Položky!BC126</f>
        <v>0</v>
      </c>
      <c r="F16" s="169">
        <f>Položky!BD126</f>
        <v>0</v>
      </c>
      <c r="G16" s="169">
        <f>Položky!BE126</f>
        <v>0</v>
      </c>
      <c r="H16" s="169">
        <f>Položky!BF126</f>
        <v>0</v>
      </c>
      <c r="I16" s="170">
        <f>Položky!BG126</f>
        <v>0</v>
      </c>
    </row>
    <row r="17" spans="1:57" s="93" customFormat="1" ht="13.5" thickBot="1" x14ac:dyDescent="0.25">
      <c r="A17" s="88"/>
      <c r="B17" s="80" t="s">
        <v>50</v>
      </c>
      <c r="C17" s="80"/>
      <c r="D17" s="89"/>
      <c r="E17" s="90">
        <f>SUM(E7:E16)</f>
        <v>0</v>
      </c>
      <c r="F17" s="91">
        <f>SUM(F7:F16)</f>
        <v>0</v>
      </c>
      <c r="G17" s="91">
        <f>SUM(G10:G16)</f>
        <v>0</v>
      </c>
      <c r="H17" s="91">
        <f>SUM(H10:H16)</f>
        <v>0</v>
      </c>
      <c r="I17" s="92">
        <f>SUM(I10:I16)</f>
        <v>0</v>
      </c>
    </row>
    <row r="18" spans="1:57" x14ac:dyDescent="0.2">
      <c r="A18" s="86"/>
      <c r="B18" s="86"/>
      <c r="C18" s="86"/>
      <c r="D18" s="86"/>
      <c r="E18" s="86"/>
      <c r="F18" s="86"/>
      <c r="G18" s="86"/>
      <c r="H18" s="86"/>
      <c r="I18" s="86"/>
    </row>
    <row r="19" spans="1:57" ht="19.5" customHeight="1" x14ac:dyDescent="0.25">
      <c r="A19" s="94" t="s">
        <v>51</v>
      </c>
      <c r="B19" s="94"/>
      <c r="C19" s="94"/>
      <c r="D19" s="94"/>
      <c r="E19" s="94"/>
      <c r="F19" s="94"/>
      <c r="G19" s="95"/>
      <c r="H19" s="94"/>
      <c r="I19" s="94"/>
      <c r="BA19" s="31"/>
      <c r="BB19" s="31"/>
      <c r="BC19" s="31"/>
      <c r="BD19" s="31"/>
      <c r="BE19" s="31"/>
    </row>
    <row r="20" spans="1:57" ht="13.5" thickBot="1" x14ac:dyDescent="0.25">
      <c r="A20" s="96"/>
      <c r="B20" s="96"/>
      <c r="C20" s="96"/>
      <c r="D20" s="96"/>
      <c r="E20" s="96"/>
      <c r="F20" s="96"/>
      <c r="G20" s="96"/>
      <c r="H20" s="96"/>
      <c r="I20" s="96"/>
    </row>
    <row r="21" spans="1:57" x14ac:dyDescent="0.2">
      <c r="A21" s="97" t="s">
        <v>52</v>
      </c>
      <c r="B21" s="98"/>
      <c r="C21" s="98"/>
      <c r="D21" s="99"/>
      <c r="E21" s="100" t="s">
        <v>53</v>
      </c>
      <c r="F21" s="101" t="s">
        <v>54</v>
      </c>
      <c r="G21" s="102" t="s">
        <v>55</v>
      </c>
      <c r="H21" s="103"/>
      <c r="I21" s="104" t="s">
        <v>53</v>
      </c>
    </row>
    <row r="22" spans="1:57" x14ac:dyDescent="0.2">
      <c r="A22" s="105"/>
      <c r="B22" s="106"/>
      <c r="C22" s="106"/>
      <c r="D22" s="107"/>
      <c r="E22" s="108"/>
      <c r="F22" s="109"/>
      <c r="G22" s="110">
        <f>CHOOSE(BA22+1,HSV+PSV,HSV+PSV+Mont,HSV+PSV+Dodavka+Mont,HSV,PSV,Mont,Dodavka,Mont+Dodavka,0)</f>
        <v>0</v>
      </c>
      <c r="H22" s="111"/>
      <c r="I22" s="112">
        <f>E22+F22*G22/100</f>
        <v>0</v>
      </c>
      <c r="BA22">
        <v>8</v>
      </c>
    </row>
    <row r="23" spans="1:57" ht="13.5" thickBot="1" x14ac:dyDescent="0.25">
      <c r="A23" s="113"/>
      <c r="B23" s="114" t="s">
        <v>56</v>
      </c>
      <c r="C23" s="115"/>
      <c r="D23" s="116"/>
      <c r="E23" s="117"/>
      <c r="F23" s="118"/>
      <c r="G23" s="118"/>
      <c r="H23" s="426">
        <f>SUM(H22:H22)</f>
        <v>0</v>
      </c>
      <c r="I23" s="427"/>
    </row>
    <row r="25" spans="1:57" x14ac:dyDescent="0.2">
      <c r="B25" s="93"/>
      <c r="F25" s="119"/>
      <c r="G25" s="120"/>
      <c r="H25" s="120"/>
      <c r="I25" s="121"/>
    </row>
    <row r="26" spans="1:57" x14ac:dyDescent="0.2">
      <c r="F26" s="119"/>
      <c r="G26" s="120"/>
      <c r="H26" s="120"/>
      <c r="I26" s="121"/>
    </row>
    <row r="27" spans="1:57" x14ac:dyDescent="0.2">
      <c r="F27" s="119"/>
      <c r="G27" s="120"/>
      <c r="H27" s="120"/>
      <c r="I27" s="121"/>
    </row>
    <row r="28" spans="1:57" x14ac:dyDescent="0.2">
      <c r="F28" s="119"/>
      <c r="G28" s="120"/>
      <c r="H28" s="120"/>
      <c r="I28" s="121"/>
    </row>
    <row r="29" spans="1:57" x14ac:dyDescent="0.2">
      <c r="F29" s="119"/>
      <c r="G29" s="120"/>
      <c r="H29" s="120"/>
      <c r="I29" s="121"/>
    </row>
    <row r="30" spans="1:57" x14ac:dyDescent="0.2">
      <c r="F30" s="119"/>
      <c r="G30" s="120"/>
      <c r="H30" s="120"/>
      <c r="I30" s="121"/>
    </row>
    <row r="31" spans="1:57" x14ac:dyDescent="0.2">
      <c r="F31" s="119"/>
      <c r="G31" s="120"/>
      <c r="H31" s="120"/>
      <c r="I31" s="121"/>
    </row>
    <row r="32" spans="1:57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  <row r="72" spans="6:9" x14ac:dyDescent="0.2">
      <c r="F72" s="119"/>
      <c r="G72" s="120"/>
      <c r="H72" s="120"/>
      <c r="I72" s="121"/>
    </row>
    <row r="73" spans="6:9" x14ac:dyDescent="0.2">
      <c r="F73" s="119"/>
      <c r="G73" s="120"/>
      <c r="H73" s="120"/>
      <c r="I73" s="121"/>
    </row>
    <row r="74" spans="6:9" x14ac:dyDescent="0.2">
      <c r="F74" s="119"/>
      <c r="G74" s="120"/>
      <c r="H74" s="120"/>
      <c r="I74" s="121"/>
    </row>
  </sheetData>
  <mergeCells count="4">
    <mergeCell ref="A1:B1"/>
    <mergeCell ref="A2:B2"/>
    <mergeCell ref="G2:I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92"/>
  <sheetViews>
    <sheetView tabSelected="1" workbookViewId="0">
      <selection activeCell="S42" sqref="S42"/>
    </sheetView>
  </sheetViews>
  <sheetFormatPr defaultRowHeight="12.75" x14ac:dyDescent="0.2"/>
  <cols>
    <col min="1" max="1" width="4.42578125" style="122" customWidth="1"/>
    <col min="2" max="2" width="16.140625" style="122" bestFit="1" customWidth="1"/>
    <col min="3" max="3" width="67.5703125" style="122" customWidth="1"/>
    <col min="4" max="4" width="5.5703125" style="122" customWidth="1"/>
    <col min="5" max="5" width="10" style="161" customWidth="1"/>
    <col min="6" max="6" width="11.28515625" style="177" customWidth="1"/>
    <col min="7" max="7" width="10.7109375" style="122" bestFit="1" customWidth="1"/>
    <col min="8" max="8" width="7.7109375" style="122" bestFit="1" customWidth="1"/>
    <col min="9" max="9" width="9.85546875" style="122" bestFit="1" customWidth="1"/>
    <col min="10" max="10" width="8.5703125" style="122" bestFit="1" customWidth="1"/>
    <col min="11" max="11" width="10.85546875" style="122" bestFit="1" customWidth="1"/>
    <col min="12" max="16384" width="9.140625" style="122"/>
  </cols>
  <sheetData>
    <row r="1" spans="1:59" ht="15.75" x14ac:dyDescent="0.25">
      <c r="A1" s="431" t="s">
        <v>57</v>
      </c>
      <c r="B1" s="431"/>
      <c r="C1" s="431"/>
      <c r="D1" s="431"/>
      <c r="E1" s="431"/>
      <c r="F1" s="431"/>
      <c r="G1" s="431"/>
      <c r="H1" s="431"/>
      <c r="I1" s="431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420" t="s">
        <v>5</v>
      </c>
      <c r="B3" s="421"/>
      <c r="C3" s="69" t="str">
        <f>CONCATENATE(cislostavby," ",nazevstavby)</f>
        <v xml:space="preserve"> Stavební úpravy objektu 26</v>
      </c>
      <c r="D3" s="70"/>
      <c r="E3" s="71"/>
      <c r="F3" s="172"/>
      <c r="G3" s="70"/>
      <c r="H3" s="70"/>
      <c r="I3" s="70"/>
      <c r="J3" s="70"/>
      <c r="K3" s="126"/>
    </row>
    <row r="4" spans="1:59" ht="13.5" thickBot="1" x14ac:dyDescent="0.25">
      <c r="A4" s="432" t="s">
        <v>1</v>
      </c>
      <c r="B4" s="423"/>
      <c r="C4" s="75" t="str">
        <f>CONCATENATE(cisloobjektu," ",nazevobjektu)</f>
        <v xml:space="preserve"> Úprava haly - přípojky</v>
      </c>
      <c r="D4" s="76"/>
      <c r="E4" s="77"/>
      <c r="F4" s="173"/>
      <c r="G4" s="76"/>
      <c r="H4" s="76"/>
      <c r="I4" s="76"/>
      <c r="J4" s="76"/>
      <c r="K4" s="171"/>
    </row>
    <row r="5" spans="1:59" ht="13.5" thickTop="1" x14ac:dyDescent="0.2">
      <c r="A5" s="127"/>
      <c r="B5" s="128"/>
      <c r="C5" s="128"/>
      <c r="D5" s="129"/>
      <c r="E5" s="130"/>
      <c r="F5" s="174"/>
      <c r="G5" s="131"/>
      <c r="H5" s="129"/>
      <c r="I5" s="129"/>
    </row>
    <row r="6" spans="1:59" x14ac:dyDescent="0.2">
      <c r="A6" s="132" t="s">
        <v>58</v>
      </c>
      <c r="B6" s="133" t="s">
        <v>59</v>
      </c>
      <c r="C6" s="133" t="s">
        <v>60</v>
      </c>
      <c r="D6" s="133" t="s">
        <v>61</v>
      </c>
      <c r="E6" s="134" t="s">
        <v>62</v>
      </c>
      <c r="F6" s="133" t="s">
        <v>63</v>
      </c>
      <c r="G6" s="135" t="s">
        <v>64</v>
      </c>
      <c r="H6" s="136" t="s">
        <v>136</v>
      </c>
      <c r="I6" s="136" t="s">
        <v>137</v>
      </c>
      <c r="J6" s="136" t="s">
        <v>138</v>
      </c>
      <c r="K6" s="136" t="s">
        <v>139</v>
      </c>
    </row>
    <row r="7" spans="1:59" x14ac:dyDescent="0.2">
      <c r="A7" s="137" t="s">
        <v>65</v>
      </c>
      <c r="B7" s="138" t="s">
        <v>146</v>
      </c>
      <c r="C7" s="139" t="s">
        <v>147</v>
      </c>
      <c r="D7" s="140"/>
      <c r="E7" s="141"/>
      <c r="F7" s="402"/>
      <c r="G7" s="142"/>
      <c r="H7" s="143"/>
      <c r="I7" s="143"/>
      <c r="J7" s="143"/>
      <c r="K7" s="143"/>
      <c r="Q7" s="144">
        <v>1</v>
      </c>
    </row>
    <row r="8" spans="1:59" x14ac:dyDescent="0.2">
      <c r="A8" s="181">
        <v>2</v>
      </c>
      <c r="B8" s="182" t="s">
        <v>149</v>
      </c>
      <c r="C8" s="183" t="s">
        <v>150</v>
      </c>
      <c r="D8" s="184" t="s">
        <v>148</v>
      </c>
      <c r="E8" s="185">
        <f>E10</f>
        <v>42.76</v>
      </c>
      <c r="F8" s="389"/>
      <c r="G8" s="186">
        <f>E8*F8</f>
        <v>0</v>
      </c>
      <c r="H8" s="187">
        <v>0</v>
      </c>
      <c r="I8" s="187">
        <f>E8*H8</f>
        <v>0</v>
      </c>
      <c r="J8" s="187">
        <v>0</v>
      </c>
      <c r="K8" s="187">
        <f>E8*J8</f>
        <v>0</v>
      </c>
      <c r="Q8" s="144">
        <v>2</v>
      </c>
      <c r="AA8" s="122">
        <v>12</v>
      </c>
      <c r="AB8" s="122">
        <v>0</v>
      </c>
      <c r="AC8" s="122">
        <v>2</v>
      </c>
      <c r="BB8" s="122">
        <v>1</v>
      </c>
      <c r="BC8" s="122">
        <f>IF(BB8=1,G8,0)</f>
        <v>0</v>
      </c>
      <c r="BD8" s="122">
        <f>IF(BB8=2,G8,0)</f>
        <v>0</v>
      </c>
      <c r="BE8" s="122">
        <f>IF(BB8=3,G8,0)</f>
        <v>0</v>
      </c>
      <c r="BF8" s="122">
        <f>IF(BB8=4,G8,0)</f>
        <v>0</v>
      </c>
      <c r="BG8" s="122">
        <f>IF(BB8=5,G8,0)</f>
        <v>0</v>
      </c>
    </row>
    <row r="9" spans="1:59" x14ac:dyDescent="0.2">
      <c r="A9" s="145"/>
      <c r="B9" s="146"/>
      <c r="C9" s="428" t="s">
        <v>151</v>
      </c>
      <c r="D9" s="429"/>
      <c r="E9" s="147">
        <v>0</v>
      </c>
      <c r="F9" s="403"/>
      <c r="G9" s="148"/>
      <c r="H9" s="149"/>
      <c r="I9" s="149"/>
      <c r="J9" s="149"/>
      <c r="K9" s="149"/>
      <c r="M9" s="122" t="s">
        <v>151</v>
      </c>
      <c r="O9" s="150"/>
      <c r="Q9" s="144"/>
    </row>
    <row r="10" spans="1:59" x14ac:dyDescent="0.2">
      <c r="A10" s="145"/>
      <c r="B10" s="146"/>
      <c r="C10" s="428" t="s">
        <v>196</v>
      </c>
      <c r="D10" s="429"/>
      <c r="E10" s="147">
        <f>61.11+4-22.35</f>
        <v>42.76</v>
      </c>
      <c r="F10" s="403"/>
      <c r="G10" s="148"/>
      <c r="H10" s="149"/>
      <c r="I10" s="149"/>
      <c r="J10" s="149"/>
      <c r="K10" s="149"/>
      <c r="M10" s="122" t="s">
        <v>152</v>
      </c>
      <c r="O10" s="150"/>
      <c r="Q10" s="144"/>
    </row>
    <row r="11" spans="1:59" x14ac:dyDescent="0.2">
      <c r="A11" s="181">
        <v>3</v>
      </c>
      <c r="B11" s="182" t="s">
        <v>153</v>
      </c>
      <c r="C11" s="183" t="s">
        <v>154</v>
      </c>
      <c r="D11" s="184" t="s">
        <v>148</v>
      </c>
      <c r="E11" s="185">
        <f>E12</f>
        <v>22.36</v>
      </c>
      <c r="F11" s="389"/>
      <c r="G11" s="186">
        <f>E11*F11</f>
        <v>0</v>
      </c>
      <c r="H11" s="187">
        <v>0</v>
      </c>
      <c r="I11" s="187">
        <f>E11*H11</f>
        <v>0</v>
      </c>
      <c r="J11" s="187">
        <v>0</v>
      </c>
      <c r="K11" s="187">
        <f>E11*J11</f>
        <v>0</v>
      </c>
      <c r="Q11" s="144">
        <v>2</v>
      </c>
      <c r="AA11" s="122">
        <v>12</v>
      </c>
      <c r="AB11" s="122">
        <v>0</v>
      </c>
      <c r="AC11" s="122">
        <v>3</v>
      </c>
      <c r="BB11" s="122">
        <v>1</v>
      </c>
      <c r="BC11" s="122">
        <f>IF(BB11=1,G11,0)</f>
        <v>0</v>
      </c>
      <c r="BD11" s="122">
        <f>IF(BB11=2,G11,0)</f>
        <v>0</v>
      </c>
      <c r="BE11" s="122">
        <f>IF(BB11=3,G11,0)</f>
        <v>0</v>
      </c>
      <c r="BF11" s="122">
        <f>IF(BB11=4,G11,0)</f>
        <v>0</v>
      </c>
      <c r="BG11" s="122">
        <f>IF(BB11=5,G11,0)</f>
        <v>0</v>
      </c>
    </row>
    <row r="12" spans="1:59" x14ac:dyDescent="0.2">
      <c r="A12" s="145"/>
      <c r="B12" s="146"/>
      <c r="C12" s="428" t="s">
        <v>194</v>
      </c>
      <c r="D12" s="429"/>
      <c r="E12" s="147">
        <f>61.11+4-42.75</f>
        <v>22.36</v>
      </c>
      <c r="F12" s="403"/>
      <c r="G12" s="148"/>
      <c r="H12" s="149"/>
      <c r="I12" s="149"/>
      <c r="J12" s="149"/>
      <c r="K12" s="149"/>
      <c r="M12" s="122" t="s">
        <v>155</v>
      </c>
      <c r="O12" s="150"/>
      <c r="Q12" s="144"/>
    </row>
    <row r="13" spans="1:59" x14ac:dyDescent="0.2">
      <c r="A13" s="145"/>
      <c r="B13" s="146"/>
      <c r="C13" s="428" t="s">
        <v>195</v>
      </c>
      <c r="D13" s="429"/>
      <c r="E13" s="147">
        <v>0</v>
      </c>
      <c r="F13" s="403"/>
      <c r="G13" s="148"/>
      <c r="H13" s="149"/>
      <c r="I13" s="149"/>
      <c r="J13" s="149"/>
      <c r="K13" s="149"/>
      <c r="M13" s="122" t="s">
        <v>156</v>
      </c>
      <c r="O13" s="150"/>
      <c r="Q13" s="144"/>
    </row>
    <row r="14" spans="1:59" x14ac:dyDescent="0.2">
      <c r="A14" s="145"/>
      <c r="B14" s="146"/>
      <c r="C14" s="428">
        <v>-42.75</v>
      </c>
      <c r="D14" s="429"/>
      <c r="E14" s="147"/>
      <c r="F14" s="403"/>
      <c r="G14" s="148"/>
      <c r="H14" s="149"/>
      <c r="I14" s="149"/>
      <c r="J14" s="149"/>
      <c r="K14" s="149"/>
      <c r="M14" s="122" t="s">
        <v>157</v>
      </c>
      <c r="O14" s="150"/>
      <c r="Q14" s="144"/>
    </row>
    <row r="15" spans="1:59" x14ac:dyDescent="0.2">
      <c r="A15" s="181">
        <v>4</v>
      </c>
      <c r="B15" s="182" t="s">
        <v>158</v>
      </c>
      <c r="C15" s="183" t="s">
        <v>159</v>
      </c>
      <c r="D15" s="184" t="s">
        <v>148</v>
      </c>
      <c r="E15" s="185">
        <f>E11</f>
        <v>22.36</v>
      </c>
      <c r="F15" s="389"/>
      <c r="G15" s="186">
        <f>E15*F15</f>
        <v>0</v>
      </c>
      <c r="H15" s="187">
        <v>0</v>
      </c>
      <c r="I15" s="187">
        <f>E15*H15</f>
        <v>0</v>
      </c>
      <c r="J15" s="187">
        <v>0</v>
      </c>
      <c r="K15" s="187">
        <f>E15*J15</f>
        <v>0</v>
      </c>
      <c r="Q15" s="144">
        <v>2</v>
      </c>
      <c r="AA15" s="122">
        <v>12</v>
      </c>
      <c r="AB15" s="122">
        <v>0</v>
      </c>
      <c r="AC15" s="122">
        <v>4</v>
      </c>
      <c r="BB15" s="122">
        <v>1</v>
      </c>
      <c r="BC15" s="122">
        <f>IF(BB15=1,G15,0)</f>
        <v>0</v>
      </c>
      <c r="BD15" s="122">
        <f>IF(BB15=2,G15,0)</f>
        <v>0</v>
      </c>
      <c r="BE15" s="122">
        <f>IF(BB15=3,G15,0)</f>
        <v>0</v>
      </c>
      <c r="BF15" s="122">
        <f>IF(BB15=4,G15,0)</f>
        <v>0</v>
      </c>
      <c r="BG15" s="122">
        <f>IF(BB15=5,G15,0)</f>
        <v>0</v>
      </c>
    </row>
    <row r="16" spans="1:59" x14ac:dyDescent="0.2">
      <c r="A16" s="181">
        <v>5</v>
      </c>
      <c r="B16" s="182" t="s">
        <v>160</v>
      </c>
      <c r="C16" s="183" t="s">
        <v>161</v>
      </c>
      <c r="D16" s="184" t="s">
        <v>148</v>
      </c>
      <c r="E16" s="185">
        <f>E17</f>
        <v>223.6</v>
      </c>
      <c r="F16" s="389"/>
      <c r="G16" s="186">
        <f>E16*F16</f>
        <v>0</v>
      </c>
      <c r="H16" s="187">
        <v>0</v>
      </c>
      <c r="I16" s="187">
        <f>E16*H16</f>
        <v>0</v>
      </c>
      <c r="J16" s="187">
        <v>0</v>
      </c>
      <c r="K16" s="187">
        <f>E16*J16</f>
        <v>0</v>
      </c>
      <c r="Q16" s="144">
        <v>2</v>
      </c>
      <c r="AA16" s="122">
        <v>12</v>
      </c>
      <c r="AB16" s="122">
        <v>0</v>
      </c>
      <c r="AC16" s="122">
        <v>5</v>
      </c>
      <c r="BB16" s="122">
        <v>1</v>
      </c>
      <c r="BC16" s="122">
        <f>IF(BB16=1,G16,0)</f>
        <v>0</v>
      </c>
      <c r="BD16" s="122">
        <f>IF(BB16=2,G16,0)</f>
        <v>0</v>
      </c>
      <c r="BE16" s="122">
        <f>IF(BB16=3,G16,0)</f>
        <v>0</v>
      </c>
      <c r="BF16" s="122">
        <f>IF(BB16=4,G16,0)</f>
        <v>0</v>
      </c>
      <c r="BG16" s="122">
        <f>IF(BB16=5,G16,0)</f>
        <v>0</v>
      </c>
    </row>
    <row r="17" spans="1:59" x14ac:dyDescent="0.2">
      <c r="A17" s="145"/>
      <c r="B17" s="146"/>
      <c r="C17" s="428" t="s">
        <v>197</v>
      </c>
      <c r="D17" s="429"/>
      <c r="E17" s="147">
        <f>22.36*10</f>
        <v>223.6</v>
      </c>
      <c r="F17" s="403"/>
      <c r="G17" s="148"/>
      <c r="H17" s="149"/>
      <c r="I17" s="149"/>
      <c r="J17" s="149"/>
      <c r="K17" s="149"/>
      <c r="M17" s="122" t="s">
        <v>162</v>
      </c>
      <c r="O17" s="150"/>
      <c r="Q17" s="144"/>
    </row>
    <row r="18" spans="1:59" x14ac:dyDescent="0.2">
      <c r="A18" s="181">
        <v>6</v>
      </c>
      <c r="B18" s="182" t="s">
        <v>163</v>
      </c>
      <c r="C18" s="183" t="s">
        <v>164</v>
      </c>
      <c r="D18" s="184" t="s">
        <v>148</v>
      </c>
      <c r="E18" s="185">
        <f>E19</f>
        <v>65.11</v>
      </c>
      <c r="F18" s="389"/>
      <c r="G18" s="186">
        <f>E18*F18</f>
        <v>0</v>
      </c>
      <c r="H18" s="187">
        <v>0</v>
      </c>
      <c r="I18" s="187">
        <f>E18*H18</f>
        <v>0</v>
      </c>
      <c r="J18" s="187">
        <v>0</v>
      </c>
      <c r="K18" s="187">
        <f>E18*J18</f>
        <v>0</v>
      </c>
      <c r="Q18" s="144">
        <v>2</v>
      </c>
      <c r="AA18" s="122">
        <v>12</v>
      </c>
      <c r="AB18" s="122">
        <v>0</v>
      </c>
      <c r="AC18" s="122">
        <v>6</v>
      </c>
      <c r="BB18" s="122">
        <v>1</v>
      </c>
      <c r="BC18" s="122">
        <f>IF(BB18=1,G18,0)</f>
        <v>0</v>
      </c>
      <c r="BD18" s="122">
        <f>IF(BB18=2,G18,0)</f>
        <v>0</v>
      </c>
      <c r="BE18" s="122">
        <f>IF(BB18=3,G18,0)</f>
        <v>0</v>
      </c>
      <c r="BF18" s="122">
        <f>IF(BB18=4,G18,0)</f>
        <v>0</v>
      </c>
      <c r="BG18" s="122">
        <f>IF(BB18=5,G18,0)</f>
        <v>0</v>
      </c>
    </row>
    <row r="19" spans="1:59" x14ac:dyDescent="0.2">
      <c r="A19" s="145"/>
      <c r="B19" s="146"/>
      <c r="C19" s="428" t="s">
        <v>194</v>
      </c>
      <c r="D19" s="429"/>
      <c r="E19" s="147">
        <f>61.11+4</f>
        <v>65.11</v>
      </c>
      <c r="F19" s="392"/>
      <c r="G19" s="148"/>
      <c r="H19" s="149"/>
      <c r="I19" s="149"/>
      <c r="J19" s="149"/>
      <c r="K19" s="149"/>
      <c r="M19" s="122" t="s">
        <v>165</v>
      </c>
      <c r="O19" s="150"/>
      <c r="Q19" s="144"/>
    </row>
    <row r="20" spans="1:59" x14ac:dyDescent="0.2">
      <c r="A20" s="181">
        <v>7</v>
      </c>
      <c r="B20" s="182" t="s">
        <v>166</v>
      </c>
      <c r="C20" s="183" t="s">
        <v>167</v>
      </c>
      <c r="D20" s="184" t="s">
        <v>148</v>
      </c>
      <c r="E20" s="185">
        <f>E18</f>
        <v>65.11</v>
      </c>
      <c r="F20" s="389"/>
      <c r="G20" s="186">
        <f>E20*F20</f>
        <v>0</v>
      </c>
      <c r="H20" s="187">
        <v>0</v>
      </c>
      <c r="I20" s="187">
        <f>E20*H20</f>
        <v>0</v>
      </c>
      <c r="J20" s="187">
        <v>0</v>
      </c>
      <c r="K20" s="187">
        <f>E20*J20</f>
        <v>0</v>
      </c>
      <c r="Q20" s="144">
        <v>2</v>
      </c>
      <c r="AA20" s="122">
        <v>12</v>
      </c>
      <c r="AB20" s="122">
        <v>0</v>
      </c>
      <c r="AC20" s="122">
        <v>7</v>
      </c>
      <c r="BB20" s="122">
        <v>1</v>
      </c>
      <c r="BC20" s="122">
        <f>IF(BB20=1,G20,0)</f>
        <v>0</v>
      </c>
      <c r="BD20" s="122">
        <f>IF(BB20=2,G20,0)</f>
        <v>0</v>
      </c>
      <c r="BE20" s="122">
        <f>IF(BB20=3,G20,0)</f>
        <v>0</v>
      </c>
      <c r="BF20" s="122">
        <f>IF(BB20=4,G20,0)</f>
        <v>0</v>
      </c>
      <c r="BG20" s="122">
        <f>IF(BB20=5,G20,0)</f>
        <v>0</v>
      </c>
    </row>
    <row r="21" spans="1:59" x14ac:dyDescent="0.2">
      <c r="A21" s="181">
        <v>8</v>
      </c>
      <c r="B21" s="182" t="s">
        <v>168</v>
      </c>
      <c r="C21" s="183" t="s">
        <v>169</v>
      </c>
      <c r="D21" s="184" t="s">
        <v>148</v>
      </c>
      <c r="E21" s="185">
        <v>61.11</v>
      </c>
      <c r="F21" s="389"/>
      <c r="G21" s="186">
        <f>E21*F21</f>
        <v>0</v>
      </c>
      <c r="H21" s="187">
        <v>0</v>
      </c>
      <c r="I21" s="187">
        <f>E21*H21</f>
        <v>0</v>
      </c>
      <c r="J21" s="187">
        <v>0</v>
      </c>
      <c r="K21" s="187">
        <f>E21*J21</f>
        <v>0</v>
      </c>
      <c r="Q21" s="144">
        <v>2</v>
      </c>
      <c r="AA21" s="122">
        <v>12</v>
      </c>
      <c r="AB21" s="122">
        <v>0</v>
      </c>
      <c r="AC21" s="122">
        <v>8</v>
      </c>
      <c r="BB21" s="122">
        <v>1</v>
      </c>
      <c r="BC21" s="122">
        <f>IF(BB21=1,G21,0)</f>
        <v>0</v>
      </c>
      <c r="BD21" s="122">
        <f>IF(BB21=2,G21,0)</f>
        <v>0</v>
      </c>
      <c r="BE21" s="122">
        <f>IF(BB21=3,G21,0)</f>
        <v>0</v>
      </c>
      <c r="BF21" s="122">
        <f>IF(BB21=4,G21,0)</f>
        <v>0</v>
      </c>
      <c r="BG21" s="122">
        <f>IF(BB21=5,G21,0)</f>
        <v>0</v>
      </c>
    </row>
    <row r="22" spans="1:59" x14ac:dyDescent="0.2">
      <c r="A22" s="145"/>
      <c r="B22" s="146"/>
      <c r="C22" s="428" t="s">
        <v>170</v>
      </c>
      <c r="D22" s="429"/>
      <c r="E22" s="147">
        <v>0</v>
      </c>
      <c r="F22" s="403"/>
      <c r="G22" s="148"/>
      <c r="H22" s="149"/>
      <c r="I22" s="149"/>
      <c r="J22" s="149"/>
      <c r="K22" s="149"/>
      <c r="M22" s="122" t="s">
        <v>170</v>
      </c>
      <c r="O22" s="150"/>
      <c r="Q22" s="144"/>
    </row>
    <row r="23" spans="1:59" x14ac:dyDescent="0.2">
      <c r="A23" s="145"/>
      <c r="B23" s="146"/>
      <c r="C23" s="428" t="s">
        <v>171</v>
      </c>
      <c r="D23" s="429"/>
      <c r="E23" s="147">
        <v>14.4</v>
      </c>
      <c r="F23" s="403"/>
      <c r="G23" s="148"/>
      <c r="H23" s="149"/>
      <c r="I23" s="149"/>
      <c r="J23" s="149"/>
      <c r="K23" s="149"/>
      <c r="M23" s="122" t="s">
        <v>171</v>
      </c>
      <c r="O23" s="150"/>
      <c r="Q23" s="144"/>
    </row>
    <row r="24" spans="1:59" x14ac:dyDescent="0.2">
      <c r="A24" s="145"/>
      <c r="B24" s="146"/>
      <c r="C24" s="428" t="s">
        <v>172</v>
      </c>
      <c r="D24" s="429"/>
      <c r="E24" s="147">
        <v>0</v>
      </c>
      <c r="F24" s="403"/>
      <c r="G24" s="148"/>
      <c r="H24" s="149"/>
      <c r="I24" s="149"/>
      <c r="J24" s="149"/>
      <c r="K24" s="149"/>
      <c r="M24" s="122" t="s">
        <v>172</v>
      </c>
      <c r="O24" s="150"/>
      <c r="Q24" s="144"/>
    </row>
    <row r="25" spans="1:59" x14ac:dyDescent="0.2">
      <c r="A25" s="145"/>
      <c r="B25" s="146"/>
      <c r="C25" s="428" t="s">
        <v>173</v>
      </c>
      <c r="D25" s="429"/>
      <c r="E25" s="147">
        <v>38.159999999999997</v>
      </c>
      <c r="F25" s="403"/>
      <c r="G25" s="148"/>
      <c r="H25" s="149"/>
      <c r="I25" s="149"/>
      <c r="J25" s="149"/>
      <c r="K25" s="149"/>
      <c r="M25" s="122" t="s">
        <v>173</v>
      </c>
      <c r="O25" s="150"/>
      <c r="Q25" s="144"/>
    </row>
    <row r="26" spans="1:59" x14ac:dyDescent="0.2">
      <c r="A26" s="145"/>
      <c r="B26" s="146"/>
      <c r="C26" s="428" t="s">
        <v>174</v>
      </c>
      <c r="D26" s="429"/>
      <c r="E26" s="147">
        <v>0</v>
      </c>
      <c r="F26" s="403"/>
      <c r="G26" s="148"/>
      <c r="H26" s="149"/>
      <c r="I26" s="149"/>
      <c r="J26" s="149"/>
      <c r="K26" s="149"/>
      <c r="M26" s="122" t="s">
        <v>174</v>
      </c>
      <c r="O26" s="150"/>
      <c r="Q26" s="144"/>
    </row>
    <row r="27" spans="1:59" x14ac:dyDescent="0.2">
      <c r="A27" s="145"/>
      <c r="B27" s="146"/>
      <c r="C27" s="428" t="s">
        <v>175</v>
      </c>
      <c r="D27" s="429"/>
      <c r="E27" s="147">
        <v>8.5500000000000007</v>
      </c>
      <c r="F27" s="403"/>
      <c r="G27" s="148"/>
      <c r="H27" s="149"/>
      <c r="I27" s="149"/>
      <c r="J27" s="149"/>
      <c r="K27" s="149"/>
      <c r="M27" s="122" t="s">
        <v>175</v>
      </c>
      <c r="O27" s="150"/>
      <c r="Q27" s="144"/>
    </row>
    <row r="28" spans="1:59" s="177" customFormat="1" x14ac:dyDescent="0.2">
      <c r="A28" s="181">
        <v>9</v>
      </c>
      <c r="B28" s="182" t="s">
        <v>176</v>
      </c>
      <c r="C28" s="183" t="s">
        <v>177</v>
      </c>
      <c r="D28" s="184" t="s">
        <v>148</v>
      </c>
      <c r="E28" s="185">
        <f>SUM(E29:E34)</f>
        <v>22.35</v>
      </c>
      <c r="F28" s="389"/>
      <c r="G28" s="186">
        <f>E28*F28</f>
        <v>0</v>
      </c>
      <c r="H28" s="187">
        <v>1.67</v>
      </c>
      <c r="I28" s="187">
        <f>E28*H28</f>
        <v>37.3245</v>
      </c>
      <c r="J28" s="187">
        <v>0</v>
      </c>
      <c r="K28" s="187">
        <f>E28*J28</f>
        <v>0</v>
      </c>
      <c r="Q28" s="177">
        <v>2</v>
      </c>
      <c r="AA28" s="177">
        <v>12</v>
      </c>
      <c r="AB28" s="177">
        <v>0</v>
      </c>
      <c r="AC28" s="177">
        <v>9</v>
      </c>
      <c r="BB28" s="177">
        <v>1</v>
      </c>
      <c r="BC28" s="177">
        <f>IF(BB28=1,G28,0)</f>
        <v>0</v>
      </c>
      <c r="BD28" s="177">
        <f>IF(BB28=2,G28,0)</f>
        <v>0</v>
      </c>
      <c r="BE28" s="177">
        <f>IF(BB28=3,G28,0)</f>
        <v>0</v>
      </c>
      <c r="BF28" s="177">
        <f>IF(BB28=4,G28,0)</f>
        <v>0</v>
      </c>
      <c r="BG28" s="177">
        <f>IF(BB28=5,G28,0)</f>
        <v>0</v>
      </c>
    </row>
    <row r="29" spans="1:59" x14ac:dyDescent="0.2">
      <c r="A29" s="145"/>
      <c r="B29" s="146"/>
      <c r="C29" s="428" t="s">
        <v>178</v>
      </c>
      <c r="D29" s="429"/>
      <c r="E29" s="147">
        <v>0</v>
      </c>
      <c r="F29" s="403"/>
      <c r="G29" s="148"/>
      <c r="H29" s="149"/>
      <c r="I29" s="149"/>
      <c r="J29" s="149"/>
      <c r="K29" s="149"/>
      <c r="M29" s="122" t="s">
        <v>178</v>
      </c>
      <c r="O29" s="150"/>
      <c r="Q29" s="144"/>
    </row>
    <row r="30" spans="1:59" x14ac:dyDescent="0.2">
      <c r="A30" s="145"/>
      <c r="B30" s="146"/>
      <c r="C30" s="428" t="s">
        <v>179</v>
      </c>
      <c r="D30" s="429"/>
      <c r="E30" s="147">
        <v>3.6</v>
      </c>
      <c r="F30" s="403"/>
      <c r="G30" s="148"/>
      <c r="H30" s="149"/>
      <c r="I30" s="149"/>
      <c r="J30" s="149"/>
      <c r="K30" s="149"/>
      <c r="M30" s="122" t="s">
        <v>179</v>
      </c>
      <c r="O30" s="150"/>
      <c r="Q30" s="144"/>
    </row>
    <row r="31" spans="1:59" x14ac:dyDescent="0.2">
      <c r="A31" s="145"/>
      <c r="B31" s="146"/>
      <c r="C31" s="428" t="s">
        <v>180</v>
      </c>
      <c r="D31" s="429"/>
      <c r="E31" s="147">
        <v>0</v>
      </c>
      <c r="F31" s="403"/>
      <c r="G31" s="148"/>
      <c r="H31" s="149"/>
      <c r="I31" s="149"/>
      <c r="J31" s="149"/>
      <c r="K31" s="149"/>
      <c r="M31" s="122" t="s">
        <v>180</v>
      </c>
      <c r="O31" s="150"/>
      <c r="Q31" s="144"/>
    </row>
    <row r="32" spans="1:59" x14ac:dyDescent="0.2">
      <c r="A32" s="145"/>
      <c r="B32" s="146"/>
      <c r="C32" s="428" t="s">
        <v>181</v>
      </c>
      <c r="D32" s="429"/>
      <c r="E32" s="147">
        <v>15.9</v>
      </c>
      <c r="F32" s="403"/>
      <c r="G32" s="148"/>
      <c r="H32" s="149"/>
      <c r="I32" s="149"/>
      <c r="J32" s="149"/>
      <c r="K32" s="149"/>
      <c r="M32" s="122" t="s">
        <v>181</v>
      </c>
      <c r="O32" s="150"/>
      <c r="Q32" s="144"/>
    </row>
    <row r="33" spans="1:59" x14ac:dyDescent="0.2">
      <c r="A33" s="145"/>
      <c r="B33" s="146"/>
      <c r="C33" s="428" t="s">
        <v>182</v>
      </c>
      <c r="D33" s="429"/>
      <c r="E33" s="147">
        <v>0</v>
      </c>
      <c r="F33" s="403"/>
      <c r="G33" s="148"/>
      <c r="H33" s="149"/>
      <c r="I33" s="149"/>
      <c r="J33" s="149"/>
      <c r="K33" s="149"/>
      <c r="M33" s="122" t="s">
        <v>182</v>
      </c>
      <c r="O33" s="150"/>
      <c r="Q33" s="144"/>
    </row>
    <row r="34" spans="1:59" x14ac:dyDescent="0.2">
      <c r="A34" s="145"/>
      <c r="B34" s="146"/>
      <c r="C34" s="428" t="s">
        <v>183</v>
      </c>
      <c r="D34" s="429"/>
      <c r="E34" s="147">
        <v>2.85</v>
      </c>
      <c r="F34" s="403"/>
      <c r="G34" s="148"/>
      <c r="H34" s="149"/>
      <c r="I34" s="149"/>
      <c r="J34" s="149"/>
      <c r="K34" s="149"/>
      <c r="M34" s="122" t="s">
        <v>183</v>
      </c>
      <c r="O34" s="150"/>
      <c r="Q34" s="144"/>
    </row>
    <row r="35" spans="1:59" x14ac:dyDescent="0.2">
      <c r="A35" s="181">
        <v>10</v>
      </c>
      <c r="B35" s="182" t="s">
        <v>184</v>
      </c>
      <c r="C35" s="183" t="s">
        <v>185</v>
      </c>
      <c r="D35" s="184" t="s">
        <v>148</v>
      </c>
      <c r="E35" s="185">
        <v>4</v>
      </c>
      <c r="F35" s="389"/>
      <c r="G35" s="186">
        <f>E35*F35</f>
        <v>0</v>
      </c>
      <c r="H35" s="187">
        <v>0</v>
      </c>
      <c r="I35" s="187">
        <f>E35*H35</f>
        <v>0</v>
      </c>
      <c r="J35" s="187">
        <v>0</v>
      </c>
      <c r="K35" s="187">
        <f>E35*J35</f>
        <v>0</v>
      </c>
      <c r="Q35" s="144">
        <v>2</v>
      </c>
      <c r="AA35" s="122">
        <v>12</v>
      </c>
      <c r="AB35" s="122">
        <v>0</v>
      </c>
      <c r="AC35" s="122">
        <v>10</v>
      </c>
      <c r="BB35" s="122">
        <v>1</v>
      </c>
      <c r="BC35" s="122">
        <f>IF(BB35=1,G35,0)</f>
        <v>0</v>
      </c>
      <c r="BD35" s="122">
        <f>IF(BB35=2,G35,0)</f>
        <v>0</v>
      </c>
      <c r="BE35" s="122">
        <f>IF(BB35=3,G35,0)</f>
        <v>0</v>
      </c>
      <c r="BF35" s="122">
        <f>IF(BB35=4,G35,0)</f>
        <v>0</v>
      </c>
      <c r="BG35" s="122">
        <f>IF(BB35=5,G35,0)</f>
        <v>0</v>
      </c>
    </row>
    <row r="36" spans="1:59" x14ac:dyDescent="0.2">
      <c r="A36" s="145"/>
      <c r="B36" s="146"/>
      <c r="C36" s="428" t="s">
        <v>186</v>
      </c>
      <c r="D36" s="429"/>
      <c r="E36" s="147">
        <v>0</v>
      </c>
      <c r="F36" s="403"/>
      <c r="G36" s="148"/>
      <c r="H36" s="149"/>
      <c r="I36" s="149"/>
      <c r="J36" s="149"/>
      <c r="K36" s="149"/>
      <c r="M36" s="122" t="s">
        <v>186</v>
      </c>
      <c r="O36" s="150"/>
      <c r="Q36" s="144"/>
    </row>
    <row r="37" spans="1:59" x14ac:dyDescent="0.2">
      <c r="A37" s="145"/>
      <c r="B37" s="146"/>
      <c r="C37" s="428">
        <v>4</v>
      </c>
      <c r="D37" s="429"/>
      <c r="E37" s="147">
        <v>4</v>
      </c>
      <c r="F37" s="403"/>
      <c r="G37" s="148"/>
      <c r="H37" s="149"/>
      <c r="I37" s="149"/>
      <c r="J37" s="149"/>
      <c r="K37" s="149"/>
      <c r="M37" s="122">
        <v>4</v>
      </c>
      <c r="O37" s="150"/>
      <c r="Q37" s="144"/>
    </row>
    <row r="38" spans="1:59" x14ac:dyDescent="0.2">
      <c r="A38" s="181">
        <v>11</v>
      </c>
      <c r="B38" s="182" t="s">
        <v>187</v>
      </c>
      <c r="C38" s="183" t="s">
        <v>188</v>
      </c>
      <c r="D38" s="184" t="s">
        <v>148</v>
      </c>
      <c r="E38" s="185">
        <v>8.76</v>
      </c>
      <c r="F38" s="389"/>
      <c r="G38" s="186">
        <f>E38*F38</f>
        <v>0</v>
      </c>
      <c r="H38" s="187">
        <v>0</v>
      </c>
      <c r="I38" s="187">
        <f>E38*H38</f>
        <v>0</v>
      </c>
      <c r="J38" s="187">
        <v>0</v>
      </c>
      <c r="K38" s="187">
        <f>E38*J38</f>
        <v>0</v>
      </c>
      <c r="Q38" s="144">
        <v>2</v>
      </c>
      <c r="AA38" s="122">
        <v>12</v>
      </c>
      <c r="AB38" s="122">
        <v>0</v>
      </c>
      <c r="AC38" s="122">
        <v>11</v>
      </c>
      <c r="BB38" s="122">
        <v>1</v>
      </c>
      <c r="BC38" s="122">
        <f>IF(BB38=1,G38,0)</f>
        <v>0</v>
      </c>
      <c r="BD38" s="122">
        <f>IF(BB38=2,G38,0)</f>
        <v>0</v>
      </c>
      <c r="BE38" s="122">
        <f>IF(BB38=3,G38,0)</f>
        <v>0</v>
      </c>
      <c r="BF38" s="122">
        <f>IF(BB38=4,G38,0)</f>
        <v>0</v>
      </c>
      <c r="BG38" s="122">
        <f>IF(BB38=5,G38,0)</f>
        <v>0</v>
      </c>
    </row>
    <row r="39" spans="1:59" x14ac:dyDescent="0.2">
      <c r="A39" s="145"/>
      <c r="B39" s="146"/>
      <c r="C39" s="428" t="s">
        <v>189</v>
      </c>
      <c r="D39" s="429"/>
      <c r="E39" s="147">
        <v>0</v>
      </c>
      <c r="F39" s="403"/>
      <c r="G39" s="148"/>
      <c r="H39" s="149"/>
      <c r="I39" s="149"/>
      <c r="J39" s="149"/>
      <c r="K39" s="149"/>
      <c r="M39" s="122" t="s">
        <v>189</v>
      </c>
      <c r="O39" s="150"/>
      <c r="Q39" s="144"/>
    </row>
    <row r="40" spans="1:59" x14ac:dyDescent="0.2">
      <c r="A40" s="145"/>
      <c r="B40" s="146"/>
      <c r="C40" s="428" t="s">
        <v>190</v>
      </c>
      <c r="D40" s="429"/>
      <c r="E40" s="147">
        <v>2.4</v>
      </c>
      <c r="F40" s="403"/>
      <c r="G40" s="148"/>
      <c r="H40" s="149"/>
      <c r="I40" s="149"/>
      <c r="J40" s="149"/>
      <c r="K40" s="149"/>
      <c r="M40" s="122" t="s">
        <v>190</v>
      </c>
      <c r="O40" s="150"/>
      <c r="Q40" s="144"/>
    </row>
    <row r="41" spans="1:59" x14ac:dyDescent="0.2">
      <c r="A41" s="145"/>
      <c r="B41" s="146"/>
      <c r="C41" s="428" t="s">
        <v>191</v>
      </c>
      <c r="D41" s="429"/>
      <c r="E41" s="147">
        <v>0</v>
      </c>
      <c r="F41" s="403"/>
      <c r="G41" s="148"/>
      <c r="H41" s="149"/>
      <c r="I41" s="149"/>
      <c r="J41" s="149"/>
      <c r="K41" s="149"/>
      <c r="M41" s="122" t="s">
        <v>191</v>
      </c>
      <c r="O41" s="150"/>
      <c r="Q41" s="144"/>
    </row>
    <row r="42" spans="1:59" x14ac:dyDescent="0.2">
      <c r="A42" s="145"/>
      <c r="B42" s="146"/>
      <c r="C42" s="428" t="s">
        <v>192</v>
      </c>
      <c r="D42" s="429"/>
      <c r="E42" s="147">
        <v>6.36</v>
      </c>
      <c r="F42" s="403"/>
      <c r="G42" s="148"/>
      <c r="H42" s="149"/>
      <c r="I42" s="149"/>
      <c r="J42" s="149"/>
      <c r="K42" s="149"/>
      <c r="M42" s="122" t="s">
        <v>192</v>
      </c>
      <c r="O42" s="150"/>
      <c r="Q42" s="144"/>
    </row>
    <row r="43" spans="1:59" x14ac:dyDescent="0.2">
      <c r="A43" s="151"/>
      <c r="B43" s="152" t="s">
        <v>67</v>
      </c>
      <c r="C43" s="153" t="str">
        <f>CONCATENATE(B7," ",C7)</f>
        <v>1 Zemní práce</v>
      </c>
      <c r="D43" s="151"/>
      <c r="E43" s="154"/>
      <c r="F43" s="176"/>
      <c r="G43" s="155">
        <f>SUM(G7:G42)</f>
        <v>0</v>
      </c>
      <c r="H43" s="156"/>
      <c r="I43" s="157">
        <f>SUM(I7:I42)</f>
        <v>37.3245</v>
      </c>
      <c r="J43" s="156"/>
      <c r="K43" s="157">
        <f>SUM(K7:K42)</f>
        <v>0</v>
      </c>
      <c r="Q43" s="144">
        <v>4</v>
      </c>
      <c r="BC43" s="158">
        <f>SUM(BC7:BC42)</f>
        <v>0</v>
      </c>
      <c r="BD43" s="158">
        <f>SUM(BD7:BD42)</f>
        <v>0</v>
      </c>
      <c r="BE43" s="158">
        <f>SUM(BE7:BE42)</f>
        <v>0</v>
      </c>
      <c r="BF43" s="158">
        <f>SUM(BF7:BF42)</f>
        <v>0</v>
      </c>
      <c r="BG43" s="158">
        <f>SUM(BG7:BG42)</f>
        <v>0</v>
      </c>
    </row>
    <row r="44" spans="1:59" s="190" customFormat="1" x14ac:dyDescent="0.2">
      <c r="A44" s="193" t="s">
        <v>65</v>
      </c>
      <c r="B44" s="194" t="s">
        <v>203</v>
      </c>
      <c r="C44" s="195" t="s">
        <v>204</v>
      </c>
      <c r="D44" s="196"/>
      <c r="E44" s="197"/>
      <c r="F44" s="214"/>
      <c r="G44" s="198"/>
      <c r="H44" s="199"/>
      <c r="I44" s="199"/>
      <c r="J44" s="199"/>
      <c r="K44" s="199"/>
      <c r="L44" s="191"/>
      <c r="M44" s="191"/>
      <c r="N44" s="191"/>
      <c r="O44" s="191"/>
      <c r="P44" s="191"/>
      <c r="Q44" s="200">
        <v>1</v>
      </c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</row>
    <row r="45" spans="1:59" s="190" customFormat="1" x14ac:dyDescent="0.2">
      <c r="A45" s="201">
        <v>23</v>
      </c>
      <c r="B45" s="202" t="s">
        <v>205</v>
      </c>
      <c r="C45" s="203" t="s">
        <v>206</v>
      </c>
      <c r="D45" s="204" t="s">
        <v>148</v>
      </c>
      <c r="E45" s="205">
        <f>SUM(E46:E53)</f>
        <v>6.84</v>
      </c>
      <c r="F45" s="205"/>
      <c r="G45" s="390">
        <f>E45*F45</f>
        <v>0</v>
      </c>
      <c r="H45" s="207">
        <v>1.1322000000000001</v>
      </c>
      <c r="I45" s="391">
        <f>E45*H45</f>
        <v>7.7442480000000007</v>
      </c>
      <c r="J45" s="391">
        <v>0</v>
      </c>
      <c r="K45" s="391">
        <f>E45*J45</f>
        <v>0</v>
      </c>
      <c r="L45" s="191"/>
      <c r="M45" s="191"/>
      <c r="N45" s="191"/>
      <c r="O45" s="191"/>
      <c r="P45" s="191"/>
      <c r="Q45" s="200">
        <v>2</v>
      </c>
      <c r="R45" s="191"/>
      <c r="S45" s="191"/>
      <c r="T45" s="191"/>
      <c r="U45" s="191"/>
      <c r="V45" s="191"/>
      <c r="W45" s="191"/>
      <c r="X45" s="191"/>
      <c r="Y45" s="191"/>
      <c r="Z45" s="191"/>
      <c r="AA45" s="192">
        <v>12</v>
      </c>
      <c r="AB45" s="192">
        <v>0</v>
      </c>
      <c r="AC45" s="192">
        <v>23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>
        <v>1</v>
      </c>
      <c r="BC45" s="192">
        <v>3072.9903359999998</v>
      </c>
      <c r="BD45" s="192">
        <v>0</v>
      </c>
      <c r="BE45" s="192">
        <v>0</v>
      </c>
      <c r="BF45" s="192">
        <v>0</v>
      </c>
      <c r="BG45" s="192">
        <v>0</v>
      </c>
    </row>
    <row r="46" spans="1:59" s="190" customFormat="1" x14ac:dyDescent="0.2">
      <c r="A46" s="208"/>
      <c r="B46" s="209"/>
      <c r="C46" s="428" t="s">
        <v>178</v>
      </c>
      <c r="D46" s="429"/>
      <c r="E46" s="210">
        <v>0</v>
      </c>
      <c r="F46" s="215"/>
      <c r="G46" s="211"/>
      <c r="H46" s="212"/>
      <c r="I46" s="212"/>
      <c r="J46" s="212"/>
      <c r="K46" s="212"/>
      <c r="L46" s="191"/>
      <c r="M46" s="192" t="s">
        <v>178</v>
      </c>
      <c r="N46" s="191"/>
      <c r="O46" s="213"/>
      <c r="P46" s="191"/>
      <c r="Q46" s="200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</row>
    <row r="47" spans="1:59" s="190" customFormat="1" x14ac:dyDescent="0.2">
      <c r="A47" s="208"/>
      <c r="B47" s="209"/>
      <c r="C47" s="428" t="s">
        <v>207</v>
      </c>
      <c r="D47" s="429"/>
      <c r="E47" s="210">
        <v>1.6</v>
      </c>
      <c r="F47" s="215"/>
      <c r="G47" s="211"/>
      <c r="H47" s="212"/>
      <c r="I47" s="212"/>
      <c r="J47" s="212"/>
      <c r="K47" s="212"/>
      <c r="L47" s="191"/>
      <c r="M47" s="192" t="s">
        <v>207</v>
      </c>
      <c r="N47" s="191"/>
      <c r="O47" s="213"/>
      <c r="P47" s="191"/>
      <c r="Q47" s="200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</row>
    <row r="48" spans="1:59" s="190" customFormat="1" x14ac:dyDescent="0.2">
      <c r="A48" s="208"/>
      <c r="B48" s="209"/>
      <c r="C48" s="428" t="s">
        <v>180</v>
      </c>
      <c r="D48" s="429"/>
      <c r="E48" s="210">
        <v>0</v>
      </c>
      <c r="F48" s="215"/>
      <c r="G48" s="211"/>
      <c r="H48" s="212"/>
      <c r="I48" s="212"/>
      <c r="J48" s="212"/>
      <c r="K48" s="212"/>
      <c r="L48" s="191"/>
      <c r="M48" s="192" t="s">
        <v>180</v>
      </c>
      <c r="N48" s="191"/>
      <c r="O48" s="213"/>
      <c r="P48" s="191"/>
      <c r="Q48" s="200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</row>
    <row r="49" spans="1:59" s="190" customFormat="1" x14ac:dyDescent="0.2">
      <c r="A49" s="208"/>
      <c r="B49" s="209"/>
      <c r="C49" s="428" t="s">
        <v>208</v>
      </c>
      <c r="D49" s="429"/>
      <c r="E49" s="210">
        <v>4.24</v>
      </c>
      <c r="F49" s="215"/>
      <c r="G49" s="211"/>
      <c r="H49" s="212"/>
      <c r="I49" s="212"/>
      <c r="J49" s="212"/>
      <c r="K49" s="212"/>
      <c r="L49" s="191"/>
      <c r="M49" s="192" t="s">
        <v>208</v>
      </c>
      <c r="N49" s="191"/>
      <c r="O49" s="213"/>
      <c r="P49" s="191"/>
      <c r="Q49" s="200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</row>
    <row r="50" spans="1:59" s="190" customFormat="1" x14ac:dyDescent="0.2">
      <c r="A50" s="208"/>
      <c r="B50" s="209"/>
      <c r="C50" s="428" t="s">
        <v>209</v>
      </c>
      <c r="D50" s="429"/>
      <c r="E50" s="210">
        <v>0</v>
      </c>
      <c r="F50" s="215"/>
      <c r="G50" s="211"/>
      <c r="H50" s="212"/>
      <c r="I50" s="212"/>
      <c r="J50" s="212"/>
      <c r="K50" s="212"/>
      <c r="L50" s="191"/>
      <c r="M50" s="192" t="s">
        <v>209</v>
      </c>
      <c r="N50" s="191"/>
      <c r="O50" s="213"/>
      <c r="P50" s="191"/>
      <c r="Q50" s="200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</row>
    <row r="51" spans="1:59" s="190" customFormat="1" x14ac:dyDescent="0.2">
      <c r="A51" s="208"/>
      <c r="B51" s="209"/>
      <c r="C51" s="428" t="s">
        <v>210</v>
      </c>
      <c r="D51" s="429"/>
      <c r="E51" s="210">
        <v>0.2</v>
      </c>
      <c r="F51" s="215"/>
      <c r="G51" s="211"/>
      <c r="H51" s="212"/>
      <c r="I51" s="212"/>
      <c r="J51" s="212"/>
      <c r="K51" s="212"/>
      <c r="L51" s="191"/>
      <c r="M51" s="192" t="s">
        <v>210</v>
      </c>
      <c r="N51" s="191"/>
      <c r="O51" s="213"/>
      <c r="P51" s="191"/>
      <c r="Q51" s="200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</row>
    <row r="52" spans="1:59" s="190" customFormat="1" x14ac:dyDescent="0.2">
      <c r="A52" s="208"/>
      <c r="B52" s="209"/>
      <c r="C52" s="428" t="s">
        <v>211</v>
      </c>
      <c r="D52" s="429"/>
      <c r="E52" s="210">
        <v>0</v>
      </c>
      <c r="F52" s="215"/>
      <c r="G52" s="211"/>
      <c r="H52" s="212"/>
      <c r="I52" s="212"/>
      <c r="J52" s="212"/>
      <c r="K52" s="212"/>
      <c r="L52" s="191"/>
      <c r="M52" s="192" t="s">
        <v>211</v>
      </c>
      <c r="N52" s="191"/>
      <c r="O52" s="213"/>
      <c r="P52" s="191"/>
      <c r="Q52" s="200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</row>
    <row r="53" spans="1:59" s="190" customFormat="1" x14ac:dyDescent="0.2">
      <c r="A53" s="208"/>
      <c r="B53" s="209"/>
      <c r="C53" s="428" t="s">
        <v>255</v>
      </c>
      <c r="D53" s="429"/>
      <c r="E53" s="392">
        <f>10*0.4*0.2</f>
        <v>0.8</v>
      </c>
      <c r="F53" s="215"/>
      <c r="G53" s="211"/>
      <c r="H53" s="212"/>
      <c r="I53" s="212"/>
      <c r="J53" s="212"/>
      <c r="K53" s="212"/>
      <c r="L53" s="191"/>
      <c r="M53" s="192" t="s">
        <v>212</v>
      </c>
      <c r="N53" s="191"/>
      <c r="O53" s="213"/>
      <c r="P53" s="191"/>
      <c r="Q53" s="200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</row>
    <row r="54" spans="1:59" s="217" customFormat="1" x14ac:dyDescent="0.2">
      <c r="A54" s="257"/>
      <c r="B54" s="258" t="s">
        <v>67</v>
      </c>
      <c r="C54" s="259" t="s">
        <v>219</v>
      </c>
      <c r="D54" s="257"/>
      <c r="E54" s="260"/>
      <c r="F54" s="265"/>
      <c r="G54" s="261">
        <f>SUM(G45:G53)</f>
        <v>0</v>
      </c>
      <c r="H54" s="262"/>
      <c r="I54" s="263">
        <f>SUM(I45:I53)</f>
        <v>7.7442480000000007</v>
      </c>
      <c r="J54" s="398"/>
      <c r="K54" s="398">
        <f t="shared" ref="K54" si="0">SUM(K45:K53)</f>
        <v>0</v>
      </c>
      <c r="L54" s="254"/>
      <c r="M54" s="254"/>
      <c r="N54" s="254"/>
      <c r="O54" s="254"/>
      <c r="P54" s="254"/>
      <c r="Q54" s="256">
        <v>4</v>
      </c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64">
        <v>218355.55513600004</v>
      </c>
      <c r="BD54" s="264">
        <v>0</v>
      </c>
      <c r="BE54" s="264">
        <v>0</v>
      </c>
      <c r="BF54" s="264">
        <v>0</v>
      </c>
      <c r="BG54" s="264">
        <v>0</v>
      </c>
    </row>
    <row r="55" spans="1:59" s="217" customFormat="1" x14ac:dyDescent="0.2">
      <c r="A55" s="220" t="s">
        <v>65</v>
      </c>
      <c r="B55" s="221" t="s">
        <v>213</v>
      </c>
      <c r="C55" s="222" t="s">
        <v>214</v>
      </c>
      <c r="D55" s="223"/>
      <c r="E55" s="224"/>
      <c r="F55" s="241"/>
      <c r="G55" s="225"/>
      <c r="H55" s="226"/>
      <c r="I55" s="226"/>
      <c r="J55" s="226"/>
      <c r="K55" s="226"/>
      <c r="L55" s="218"/>
      <c r="M55" s="218"/>
      <c r="N55" s="218"/>
      <c r="O55" s="218"/>
      <c r="P55" s="218"/>
      <c r="Q55" s="227">
        <v>1</v>
      </c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</row>
    <row r="56" spans="1:59" s="190" customFormat="1" x14ac:dyDescent="0.2">
      <c r="A56" s="228">
        <v>36</v>
      </c>
      <c r="B56" s="229" t="s">
        <v>215</v>
      </c>
      <c r="C56" s="230" t="s">
        <v>259</v>
      </c>
      <c r="D56" s="231" t="s">
        <v>148</v>
      </c>
      <c r="E56" s="232">
        <v>0.9</v>
      </c>
      <c r="F56" s="232"/>
      <c r="G56" s="233">
        <v>0</v>
      </c>
      <c r="H56" s="234">
        <v>2.2610000000000001</v>
      </c>
      <c r="I56" s="391">
        <f>E56*H56</f>
        <v>2.0349000000000004</v>
      </c>
      <c r="J56" s="391">
        <v>0</v>
      </c>
      <c r="K56" s="391">
        <f>E56*J56</f>
        <v>0</v>
      </c>
      <c r="L56" s="218"/>
      <c r="M56" s="218"/>
      <c r="N56" s="218"/>
      <c r="O56" s="218"/>
      <c r="P56" s="218"/>
      <c r="Q56" s="227">
        <v>2</v>
      </c>
      <c r="R56" s="218"/>
      <c r="S56" s="218"/>
      <c r="T56" s="218"/>
      <c r="U56" s="218"/>
      <c r="V56" s="218"/>
      <c r="W56" s="218"/>
      <c r="X56" s="218"/>
      <c r="Y56" s="218"/>
      <c r="Z56" s="218"/>
      <c r="AA56" s="219">
        <v>12</v>
      </c>
      <c r="AB56" s="219">
        <v>0</v>
      </c>
      <c r="AC56" s="219">
        <v>36</v>
      </c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9">
        <v>1</v>
      </c>
      <c r="BC56" s="219">
        <v>1462.3200000000002</v>
      </c>
      <c r="BD56" s="219">
        <v>0</v>
      </c>
      <c r="BE56" s="219">
        <v>0</v>
      </c>
      <c r="BF56" s="219">
        <v>0</v>
      </c>
      <c r="BG56" s="219">
        <v>0</v>
      </c>
    </row>
    <row r="57" spans="1:59" s="190" customFormat="1" x14ac:dyDescent="0.2">
      <c r="A57" s="235"/>
      <c r="B57" s="236"/>
      <c r="C57" s="428" t="s">
        <v>216</v>
      </c>
      <c r="D57" s="429"/>
      <c r="E57" s="237">
        <v>0</v>
      </c>
      <c r="F57" s="242"/>
      <c r="G57" s="238"/>
      <c r="H57" s="239"/>
      <c r="I57" s="239"/>
      <c r="J57" s="239"/>
      <c r="K57" s="239"/>
      <c r="L57" s="218"/>
      <c r="M57" s="219" t="s">
        <v>216</v>
      </c>
      <c r="N57" s="218"/>
      <c r="O57" s="240"/>
      <c r="P57" s="218"/>
      <c r="Q57" s="227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</row>
    <row r="58" spans="1:59" s="190" customFormat="1" x14ac:dyDescent="0.2">
      <c r="A58" s="235"/>
      <c r="B58" s="236"/>
      <c r="C58" s="428" t="s">
        <v>217</v>
      </c>
      <c r="D58" s="429"/>
      <c r="E58" s="237">
        <v>0.9</v>
      </c>
      <c r="F58" s="242"/>
      <c r="G58" s="238"/>
      <c r="H58" s="239"/>
      <c r="I58" s="239"/>
      <c r="J58" s="239"/>
      <c r="K58" s="239"/>
      <c r="L58" s="218"/>
      <c r="M58" s="219" t="s">
        <v>217</v>
      </c>
      <c r="N58" s="218"/>
      <c r="O58" s="240"/>
      <c r="P58" s="218"/>
      <c r="Q58" s="227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</row>
    <row r="59" spans="1:59" s="190" customFormat="1" x14ac:dyDescent="0.2">
      <c r="A59" s="245"/>
      <c r="B59" s="246" t="s">
        <v>67</v>
      </c>
      <c r="C59" s="247" t="s">
        <v>218</v>
      </c>
      <c r="D59" s="245"/>
      <c r="E59" s="248"/>
      <c r="F59" s="253"/>
      <c r="G59" s="249">
        <f>SUM(G56:G58)</f>
        <v>0</v>
      </c>
      <c r="H59" s="250"/>
      <c r="I59" s="251">
        <f>SUM(I56:I58)</f>
        <v>2.0349000000000004</v>
      </c>
      <c r="J59" s="250"/>
      <c r="K59" s="251">
        <f>SUM(K56:K58)</f>
        <v>0</v>
      </c>
      <c r="L59" s="243"/>
      <c r="M59" s="243"/>
      <c r="N59" s="243"/>
      <c r="O59" s="243"/>
      <c r="P59" s="243"/>
      <c r="Q59" s="244">
        <v>4</v>
      </c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52">
        <v>131824.39696000001</v>
      </c>
      <c r="BD59" s="252">
        <v>0</v>
      </c>
      <c r="BE59" s="252">
        <v>0</v>
      </c>
      <c r="BF59" s="252">
        <v>0</v>
      </c>
      <c r="BG59" s="252">
        <v>0</v>
      </c>
    </row>
    <row r="60" spans="1:59" x14ac:dyDescent="0.2">
      <c r="A60" s="193" t="s">
        <v>65</v>
      </c>
      <c r="B60" s="194" t="s">
        <v>70</v>
      </c>
      <c r="C60" s="195" t="s">
        <v>71</v>
      </c>
      <c r="D60" s="196"/>
      <c r="E60" s="197"/>
      <c r="F60" s="214"/>
      <c r="G60" s="198"/>
      <c r="H60" s="199"/>
      <c r="I60" s="199"/>
      <c r="J60" s="199"/>
      <c r="K60" s="199"/>
      <c r="L60" s="192"/>
      <c r="M60" s="192"/>
      <c r="N60" s="192"/>
      <c r="O60" s="192"/>
      <c r="P60" s="192"/>
      <c r="Q60" s="200">
        <v>1</v>
      </c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</row>
    <row r="61" spans="1:59" s="177" customFormat="1" x14ac:dyDescent="0.2">
      <c r="A61" s="201">
        <v>44</v>
      </c>
      <c r="B61" s="202" t="s">
        <v>72</v>
      </c>
      <c r="C61" s="203" t="s">
        <v>143</v>
      </c>
      <c r="D61" s="204" t="s">
        <v>68</v>
      </c>
      <c r="E61" s="205">
        <v>1</v>
      </c>
      <c r="F61" s="389"/>
      <c r="G61" s="206">
        <f>E61*F61</f>
        <v>0</v>
      </c>
      <c r="H61" s="207">
        <v>0</v>
      </c>
      <c r="I61" s="391">
        <f t="shared" ref="I61:I73" si="1">E61*H61</f>
        <v>0</v>
      </c>
      <c r="J61" s="391">
        <v>0</v>
      </c>
      <c r="K61" s="391">
        <f t="shared" ref="K61:K73" si="2">E61*J61</f>
        <v>0</v>
      </c>
      <c r="L61" s="216"/>
      <c r="M61" s="216"/>
      <c r="N61" s="216"/>
      <c r="O61" s="216"/>
      <c r="P61" s="216"/>
      <c r="Q61" s="216">
        <v>2</v>
      </c>
      <c r="R61" s="216"/>
      <c r="S61" s="216"/>
      <c r="T61" s="216"/>
      <c r="U61" s="216"/>
      <c r="V61" s="216"/>
      <c r="W61" s="216"/>
      <c r="X61" s="216"/>
      <c r="Y61" s="216"/>
      <c r="Z61" s="216"/>
      <c r="AA61" s="216">
        <v>12</v>
      </c>
      <c r="AB61" s="216">
        <v>0</v>
      </c>
      <c r="AC61" s="216">
        <v>44</v>
      </c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>
        <v>1</v>
      </c>
      <c r="BC61" s="216">
        <f>IF(BB61=1,G61,0)</f>
        <v>0</v>
      </c>
      <c r="BD61" s="216">
        <f>IF(BB61=2,G61,0)</f>
        <v>0</v>
      </c>
      <c r="BE61" s="216">
        <f>IF(BB61=3,G61,0)</f>
        <v>0</v>
      </c>
      <c r="BF61" s="216">
        <f>IF(BB61=4,G61,0)</f>
        <v>0</v>
      </c>
      <c r="BG61" s="216">
        <f>IF(BB61=5,G61,0)</f>
        <v>0</v>
      </c>
    </row>
    <row r="62" spans="1:59" s="177" customFormat="1" x14ac:dyDescent="0.2">
      <c r="A62" s="201">
        <v>45</v>
      </c>
      <c r="B62" s="202" t="s">
        <v>73</v>
      </c>
      <c r="C62" s="203" t="s">
        <v>74</v>
      </c>
      <c r="D62" s="204" t="s">
        <v>68</v>
      </c>
      <c r="E62" s="205">
        <v>1</v>
      </c>
      <c r="F62" s="389"/>
      <c r="G62" s="206">
        <f>E62*F62</f>
        <v>0</v>
      </c>
      <c r="H62" s="207">
        <v>6.5430000000000002E-2</v>
      </c>
      <c r="I62" s="391">
        <f t="shared" si="1"/>
        <v>6.5430000000000002E-2</v>
      </c>
      <c r="J62" s="391">
        <v>0</v>
      </c>
      <c r="K62" s="391">
        <f t="shared" si="2"/>
        <v>0</v>
      </c>
      <c r="L62" s="216" t="s">
        <v>193</v>
      </c>
      <c r="M62" s="216"/>
      <c r="N62" s="216"/>
      <c r="O62" s="216"/>
      <c r="P62" s="216"/>
      <c r="Q62" s="216">
        <v>2</v>
      </c>
      <c r="R62" s="216"/>
      <c r="S62" s="216"/>
      <c r="T62" s="216"/>
      <c r="U62" s="216"/>
      <c r="V62" s="216"/>
      <c r="W62" s="216"/>
      <c r="X62" s="216"/>
      <c r="Y62" s="216"/>
      <c r="Z62" s="216"/>
      <c r="AA62" s="216">
        <v>12</v>
      </c>
      <c r="AB62" s="216">
        <v>1</v>
      </c>
      <c r="AC62" s="216">
        <v>45</v>
      </c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>
        <v>1</v>
      </c>
      <c r="BC62" s="216">
        <f>IF(BB62=1,G62,0)</f>
        <v>0</v>
      </c>
      <c r="BD62" s="216">
        <f>IF(BB62=2,G62,0)</f>
        <v>0</v>
      </c>
      <c r="BE62" s="216">
        <f>IF(BB62=3,G62,0)</f>
        <v>0</v>
      </c>
      <c r="BF62" s="216">
        <f>IF(BB62=4,G62,0)</f>
        <v>0</v>
      </c>
      <c r="BG62" s="216">
        <f>IF(BB62=5,G62,0)</f>
        <v>0</v>
      </c>
    </row>
    <row r="63" spans="1:59" s="177" customFormat="1" x14ac:dyDescent="0.2">
      <c r="A63" s="181">
        <v>46</v>
      </c>
      <c r="B63" s="182" t="s">
        <v>75</v>
      </c>
      <c r="C63" s="183" t="s">
        <v>76</v>
      </c>
      <c r="D63" s="184" t="s">
        <v>69</v>
      </c>
      <c r="E63" s="185">
        <v>29.6</v>
      </c>
      <c r="F63" s="389"/>
      <c r="G63" s="186">
        <f>E63*F63</f>
        <v>0</v>
      </c>
      <c r="H63" s="187">
        <v>0</v>
      </c>
      <c r="I63" s="391">
        <f t="shared" si="1"/>
        <v>0</v>
      </c>
      <c r="J63" s="391">
        <v>0</v>
      </c>
      <c r="K63" s="391">
        <f t="shared" si="2"/>
        <v>0</v>
      </c>
      <c r="Q63" s="177">
        <v>2</v>
      </c>
      <c r="AA63" s="177">
        <v>12</v>
      </c>
      <c r="AB63" s="177">
        <v>0</v>
      </c>
      <c r="AC63" s="177">
        <v>46</v>
      </c>
      <c r="BB63" s="177">
        <v>1</v>
      </c>
      <c r="BC63" s="177">
        <f>IF(BB63=1,G63,0)</f>
        <v>0</v>
      </c>
      <c r="BD63" s="177">
        <f>IF(BB63=2,G63,0)</f>
        <v>0</v>
      </c>
      <c r="BE63" s="177">
        <f>IF(BB63=3,G63,0)</f>
        <v>0</v>
      </c>
      <c r="BF63" s="177">
        <f>IF(BB63=4,G63,0)</f>
        <v>0</v>
      </c>
      <c r="BG63" s="177">
        <f>IF(BB63=5,G63,0)</f>
        <v>0</v>
      </c>
    </row>
    <row r="64" spans="1:59" x14ac:dyDescent="0.2">
      <c r="A64" s="145"/>
      <c r="B64" s="146"/>
      <c r="C64" s="428" t="s">
        <v>77</v>
      </c>
      <c r="D64" s="430"/>
      <c r="E64" s="147"/>
      <c r="F64" s="403"/>
      <c r="G64" s="148"/>
      <c r="H64" s="149"/>
      <c r="I64" s="391"/>
      <c r="J64" s="391"/>
      <c r="K64" s="391"/>
      <c r="M64" s="122" t="s">
        <v>77</v>
      </c>
      <c r="O64" s="150"/>
      <c r="Q64" s="144"/>
    </row>
    <row r="65" spans="1:59" x14ac:dyDescent="0.2">
      <c r="A65" s="145"/>
      <c r="B65" s="146"/>
      <c r="C65" s="428" t="s">
        <v>199</v>
      </c>
      <c r="D65" s="430"/>
      <c r="E65" s="147">
        <v>29.6</v>
      </c>
      <c r="F65" s="403"/>
      <c r="G65" s="148"/>
      <c r="H65" s="149"/>
      <c r="I65" s="391"/>
      <c r="J65" s="391"/>
      <c r="K65" s="391"/>
      <c r="M65" s="122" t="s">
        <v>78</v>
      </c>
      <c r="O65" s="150"/>
      <c r="Q65" s="144"/>
    </row>
    <row r="66" spans="1:59" s="177" customFormat="1" x14ac:dyDescent="0.2">
      <c r="A66" s="181">
        <v>47</v>
      </c>
      <c r="B66" s="182" t="s">
        <v>79</v>
      </c>
      <c r="C66" s="183" t="s">
        <v>80</v>
      </c>
      <c r="D66" s="184" t="s">
        <v>69</v>
      </c>
      <c r="E66" s="185">
        <v>29.6</v>
      </c>
      <c r="F66" s="389"/>
      <c r="G66" s="186">
        <f t="shared" ref="G66:G73" si="3">E66*F66</f>
        <v>0</v>
      </c>
      <c r="H66" s="187">
        <v>0</v>
      </c>
      <c r="I66" s="391">
        <f t="shared" si="1"/>
        <v>0</v>
      </c>
      <c r="J66" s="391">
        <v>0</v>
      </c>
      <c r="K66" s="391">
        <f t="shared" si="2"/>
        <v>0</v>
      </c>
      <c r="Q66" s="177">
        <v>2</v>
      </c>
      <c r="AA66" s="177">
        <v>12</v>
      </c>
      <c r="AB66" s="177">
        <v>0</v>
      </c>
      <c r="AC66" s="177">
        <v>47</v>
      </c>
      <c r="BB66" s="177">
        <v>1</v>
      </c>
      <c r="BC66" s="177">
        <f t="shared" ref="BC66:BC73" si="4">IF(BB66=1,G66,0)</f>
        <v>0</v>
      </c>
      <c r="BD66" s="177">
        <f t="shared" ref="BD66:BD73" si="5">IF(BB66=2,G66,0)</f>
        <v>0</v>
      </c>
      <c r="BE66" s="177">
        <f t="shared" ref="BE66:BE73" si="6">IF(BB66=3,G66,0)</f>
        <v>0</v>
      </c>
      <c r="BF66" s="177">
        <f t="shared" ref="BF66:BF73" si="7">IF(BB66=4,G66,0)</f>
        <v>0</v>
      </c>
      <c r="BG66" s="177">
        <f t="shared" ref="BG66:BG73" si="8">IF(BB66=5,G66,0)</f>
        <v>0</v>
      </c>
    </row>
    <row r="67" spans="1:59" s="177" customFormat="1" x14ac:dyDescent="0.2">
      <c r="A67" s="181">
        <v>48</v>
      </c>
      <c r="B67" s="182" t="s">
        <v>81</v>
      </c>
      <c r="C67" s="183" t="s">
        <v>82</v>
      </c>
      <c r="D67" s="184" t="s">
        <v>69</v>
      </c>
      <c r="E67" s="185">
        <v>29.6</v>
      </c>
      <c r="F67" s="389"/>
      <c r="G67" s="186">
        <f t="shared" si="3"/>
        <v>0</v>
      </c>
      <c r="H67" s="187">
        <v>0</v>
      </c>
      <c r="I67" s="391">
        <f t="shared" si="1"/>
        <v>0</v>
      </c>
      <c r="J67" s="391">
        <v>0</v>
      </c>
      <c r="K67" s="391">
        <f t="shared" si="2"/>
        <v>0</v>
      </c>
      <c r="Q67" s="177">
        <v>2</v>
      </c>
      <c r="AA67" s="177">
        <v>12</v>
      </c>
      <c r="AB67" s="177">
        <v>0</v>
      </c>
      <c r="AC67" s="177">
        <v>48</v>
      </c>
      <c r="BB67" s="177">
        <v>1</v>
      </c>
      <c r="BC67" s="177">
        <f t="shared" si="4"/>
        <v>0</v>
      </c>
      <c r="BD67" s="177">
        <f t="shared" si="5"/>
        <v>0</v>
      </c>
      <c r="BE67" s="177">
        <f t="shared" si="6"/>
        <v>0</v>
      </c>
      <c r="BF67" s="177">
        <f t="shared" si="7"/>
        <v>0</v>
      </c>
      <c r="BG67" s="177">
        <f t="shared" si="8"/>
        <v>0</v>
      </c>
    </row>
    <row r="68" spans="1:59" s="177" customFormat="1" x14ac:dyDescent="0.2">
      <c r="A68" s="181">
        <v>49</v>
      </c>
      <c r="B68" s="182" t="s">
        <v>83</v>
      </c>
      <c r="C68" s="183" t="s">
        <v>84</v>
      </c>
      <c r="D68" s="184" t="s">
        <v>68</v>
      </c>
      <c r="E68" s="185">
        <v>2</v>
      </c>
      <c r="F68" s="389"/>
      <c r="G68" s="186">
        <f t="shared" si="3"/>
        <v>0</v>
      </c>
      <c r="H68" s="187">
        <v>0</v>
      </c>
      <c r="I68" s="391">
        <f t="shared" si="1"/>
        <v>0</v>
      </c>
      <c r="J68" s="391">
        <v>0</v>
      </c>
      <c r="K68" s="391">
        <f t="shared" si="2"/>
        <v>0</v>
      </c>
      <c r="Q68" s="177">
        <v>2</v>
      </c>
      <c r="AA68" s="177">
        <v>12</v>
      </c>
      <c r="AB68" s="177">
        <v>0</v>
      </c>
      <c r="AC68" s="177">
        <v>49</v>
      </c>
      <c r="BB68" s="177">
        <v>1</v>
      </c>
      <c r="BC68" s="177">
        <f t="shared" si="4"/>
        <v>0</v>
      </c>
      <c r="BD68" s="177">
        <f t="shared" si="5"/>
        <v>0</v>
      </c>
      <c r="BE68" s="177">
        <f t="shared" si="6"/>
        <v>0</v>
      </c>
      <c r="BF68" s="177">
        <f t="shared" si="7"/>
        <v>0</v>
      </c>
      <c r="BG68" s="177">
        <f t="shared" si="8"/>
        <v>0</v>
      </c>
    </row>
    <row r="69" spans="1:59" s="177" customFormat="1" x14ac:dyDescent="0.2">
      <c r="A69" s="181">
        <v>50</v>
      </c>
      <c r="B69" s="182" t="s">
        <v>85</v>
      </c>
      <c r="C69" s="183" t="s">
        <v>86</v>
      </c>
      <c r="D69" s="184" t="s">
        <v>68</v>
      </c>
      <c r="E69" s="185">
        <v>2</v>
      </c>
      <c r="F69" s="389"/>
      <c r="G69" s="186">
        <f t="shared" si="3"/>
        <v>0</v>
      </c>
      <c r="H69" s="187">
        <v>0</v>
      </c>
      <c r="I69" s="391">
        <f t="shared" si="1"/>
        <v>0</v>
      </c>
      <c r="J69" s="391">
        <v>0</v>
      </c>
      <c r="K69" s="391">
        <f t="shared" si="2"/>
        <v>0</v>
      </c>
      <c r="Q69" s="177">
        <v>2</v>
      </c>
      <c r="AA69" s="177">
        <v>12</v>
      </c>
      <c r="AB69" s="177">
        <v>0</v>
      </c>
      <c r="AC69" s="177">
        <v>50</v>
      </c>
      <c r="BB69" s="177">
        <v>1</v>
      </c>
      <c r="BC69" s="177">
        <f t="shared" si="4"/>
        <v>0</v>
      </c>
      <c r="BD69" s="177">
        <f t="shared" si="5"/>
        <v>0</v>
      </c>
      <c r="BE69" s="177">
        <f t="shared" si="6"/>
        <v>0</v>
      </c>
      <c r="BF69" s="177">
        <f t="shared" si="7"/>
        <v>0</v>
      </c>
      <c r="BG69" s="177">
        <f t="shared" si="8"/>
        <v>0</v>
      </c>
    </row>
    <row r="70" spans="1:59" s="177" customFormat="1" x14ac:dyDescent="0.2">
      <c r="A70" s="181">
        <v>51</v>
      </c>
      <c r="B70" s="182" t="s">
        <v>87</v>
      </c>
      <c r="C70" s="183" t="s">
        <v>88</v>
      </c>
      <c r="D70" s="184" t="s">
        <v>68</v>
      </c>
      <c r="E70" s="185">
        <v>2</v>
      </c>
      <c r="F70" s="389"/>
      <c r="G70" s="186">
        <f t="shared" si="3"/>
        <v>0</v>
      </c>
      <c r="H70" s="187">
        <v>0</v>
      </c>
      <c r="I70" s="391">
        <f t="shared" si="1"/>
        <v>0</v>
      </c>
      <c r="J70" s="391">
        <v>0</v>
      </c>
      <c r="K70" s="391">
        <f t="shared" si="2"/>
        <v>0</v>
      </c>
      <c r="L70" s="177" t="s">
        <v>141</v>
      </c>
      <c r="Q70" s="177">
        <v>2</v>
      </c>
      <c r="AA70" s="177">
        <v>12</v>
      </c>
      <c r="AB70" s="177">
        <v>1</v>
      </c>
      <c r="AC70" s="177">
        <v>51</v>
      </c>
      <c r="BB70" s="177">
        <v>1</v>
      </c>
      <c r="BC70" s="177">
        <f t="shared" si="4"/>
        <v>0</v>
      </c>
      <c r="BD70" s="177">
        <f t="shared" si="5"/>
        <v>0</v>
      </c>
      <c r="BE70" s="177">
        <f t="shared" si="6"/>
        <v>0</v>
      </c>
      <c r="BF70" s="177">
        <f t="shared" si="7"/>
        <v>0</v>
      </c>
      <c r="BG70" s="177">
        <f t="shared" si="8"/>
        <v>0</v>
      </c>
    </row>
    <row r="71" spans="1:59" s="177" customFormat="1" x14ac:dyDescent="0.2">
      <c r="A71" s="181">
        <v>52</v>
      </c>
      <c r="B71" s="182" t="s">
        <v>89</v>
      </c>
      <c r="C71" s="183" t="s">
        <v>90</v>
      </c>
      <c r="D71" s="184" t="s">
        <v>69</v>
      </c>
      <c r="E71" s="185">
        <v>29.6</v>
      </c>
      <c r="F71" s="389"/>
      <c r="G71" s="186">
        <f t="shared" si="3"/>
        <v>0</v>
      </c>
      <c r="H71" s="187">
        <v>0</v>
      </c>
      <c r="I71" s="391">
        <f t="shared" si="1"/>
        <v>0</v>
      </c>
      <c r="J71" s="391">
        <v>0</v>
      </c>
      <c r="K71" s="391">
        <f t="shared" si="2"/>
        <v>0</v>
      </c>
      <c r="L71" s="177" t="s">
        <v>141</v>
      </c>
      <c r="Q71" s="177">
        <v>2</v>
      </c>
      <c r="AA71" s="177">
        <v>12</v>
      </c>
      <c r="AB71" s="177">
        <v>0</v>
      </c>
      <c r="AC71" s="177">
        <v>52</v>
      </c>
      <c r="BB71" s="177">
        <v>1</v>
      </c>
      <c r="BC71" s="177">
        <f t="shared" si="4"/>
        <v>0</v>
      </c>
      <c r="BD71" s="177">
        <f t="shared" si="5"/>
        <v>0</v>
      </c>
      <c r="BE71" s="177">
        <f t="shared" si="6"/>
        <v>0</v>
      </c>
      <c r="BF71" s="177">
        <f t="shared" si="7"/>
        <v>0</v>
      </c>
      <c r="BG71" s="177">
        <f t="shared" si="8"/>
        <v>0</v>
      </c>
    </row>
    <row r="72" spans="1:59" s="177" customFormat="1" x14ac:dyDescent="0.2">
      <c r="A72" s="181">
        <v>53</v>
      </c>
      <c r="B72" s="182" t="s">
        <v>91</v>
      </c>
      <c r="C72" s="183" t="s">
        <v>92</v>
      </c>
      <c r="D72" s="184" t="s">
        <v>68</v>
      </c>
      <c r="E72" s="185">
        <v>2</v>
      </c>
      <c r="F72" s="389"/>
      <c r="G72" s="186">
        <f t="shared" si="3"/>
        <v>0</v>
      </c>
      <c r="H72" s="187">
        <v>6.6E-3</v>
      </c>
      <c r="I72" s="391">
        <f t="shared" si="1"/>
        <v>1.32E-2</v>
      </c>
      <c r="J72" s="391">
        <v>0</v>
      </c>
      <c r="K72" s="391">
        <f t="shared" si="2"/>
        <v>0</v>
      </c>
      <c r="L72" s="177" t="s">
        <v>141</v>
      </c>
      <c r="Q72" s="177">
        <v>2</v>
      </c>
      <c r="AA72" s="177">
        <v>12</v>
      </c>
      <c r="AB72" s="177">
        <v>1</v>
      </c>
      <c r="AC72" s="177">
        <v>53</v>
      </c>
      <c r="BB72" s="177">
        <v>1</v>
      </c>
      <c r="BC72" s="177">
        <f t="shared" si="4"/>
        <v>0</v>
      </c>
      <c r="BD72" s="177">
        <f t="shared" si="5"/>
        <v>0</v>
      </c>
      <c r="BE72" s="177">
        <f t="shared" si="6"/>
        <v>0</v>
      </c>
      <c r="BF72" s="177">
        <f t="shared" si="7"/>
        <v>0</v>
      </c>
      <c r="BG72" s="177">
        <f t="shared" si="8"/>
        <v>0</v>
      </c>
    </row>
    <row r="73" spans="1:59" s="177" customFormat="1" x14ac:dyDescent="0.2">
      <c r="A73" s="181">
        <v>54</v>
      </c>
      <c r="B73" s="182" t="s">
        <v>93</v>
      </c>
      <c r="C73" s="183" t="s">
        <v>198</v>
      </c>
      <c r="D73" s="184" t="s">
        <v>69</v>
      </c>
      <c r="E73" s="185">
        <v>32</v>
      </c>
      <c r="F73" s="389"/>
      <c r="G73" s="186">
        <f t="shared" si="3"/>
        <v>0</v>
      </c>
      <c r="H73" s="187">
        <v>1.9000000000000001E-4</v>
      </c>
      <c r="I73" s="391">
        <f t="shared" si="1"/>
        <v>6.0800000000000003E-3</v>
      </c>
      <c r="J73" s="391">
        <v>0</v>
      </c>
      <c r="K73" s="391">
        <f t="shared" si="2"/>
        <v>0</v>
      </c>
      <c r="L73" s="177" t="s">
        <v>141</v>
      </c>
      <c r="Q73" s="177">
        <v>2</v>
      </c>
      <c r="AA73" s="177">
        <v>12</v>
      </c>
      <c r="AB73" s="177">
        <v>1</v>
      </c>
      <c r="AC73" s="177">
        <v>54</v>
      </c>
      <c r="BB73" s="177">
        <v>1</v>
      </c>
      <c r="BC73" s="177">
        <f t="shared" si="4"/>
        <v>0</v>
      </c>
      <c r="BD73" s="177">
        <f t="shared" si="5"/>
        <v>0</v>
      </c>
      <c r="BE73" s="177">
        <f t="shared" si="6"/>
        <v>0</v>
      </c>
      <c r="BF73" s="177">
        <f t="shared" si="7"/>
        <v>0</v>
      </c>
      <c r="BG73" s="177">
        <f t="shared" si="8"/>
        <v>0</v>
      </c>
    </row>
    <row r="74" spans="1:59" x14ac:dyDescent="0.2">
      <c r="A74" s="151"/>
      <c r="B74" s="152" t="s">
        <v>67</v>
      </c>
      <c r="C74" s="153" t="str">
        <f>CONCATENATE(B60," ",C60)</f>
        <v>8 Trubní vedení</v>
      </c>
      <c r="D74" s="151"/>
      <c r="E74" s="154"/>
      <c r="F74" s="404"/>
      <c r="G74" s="155">
        <f>SUM(G60:G73)</f>
        <v>0</v>
      </c>
      <c r="H74" s="156"/>
      <c r="I74" s="157">
        <f>SUM(I60:I73)</f>
        <v>8.4710000000000008E-2</v>
      </c>
      <c r="J74" s="398"/>
      <c r="K74" s="398">
        <f t="shared" ref="K74" si="9">SUM(K60:K73)</f>
        <v>0</v>
      </c>
      <c r="Q74" s="144">
        <v>4</v>
      </c>
      <c r="BC74" s="158">
        <f>SUM(BC60:BC73)</f>
        <v>0</v>
      </c>
      <c r="BD74" s="158">
        <f>SUM(BD60:BD73)</f>
        <v>0</v>
      </c>
      <c r="BE74" s="158">
        <f>SUM(BE60:BE73)</f>
        <v>0</v>
      </c>
      <c r="BF74" s="158">
        <f>SUM(BF60:BF73)</f>
        <v>0</v>
      </c>
      <c r="BG74" s="158">
        <f>SUM(BG60:BG73)</f>
        <v>0</v>
      </c>
    </row>
    <row r="75" spans="1:59" s="255" customFormat="1" x14ac:dyDescent="0.2">
      <c r="A75" s="267" t="s">
        <v>65</v>
      </c>
      <c r="B75" s="268" t="s">
        <v>220</v>
      </c>
      <c r="C75" s="269" t="s">
        <v>221</v>
      </c>
      <c r="D75" s="270"/>
      <c r="E75" s="271"/>
      <c r="F75" s="275"/>
      <c r="G75" s="272"/>
      <c r="H75" s="273"/>
      <c r="I75" s="273"/>
      <c r="J75" s="273"/>
      <c r="K75" s="273"/>
      <c r="L75" s="266"/>
      <c r="M75" s="266"/>
      <c r="N75" s="266"/>
      <c r="O75" s="266"/>
      <c r="P75" s="266"/>
      <c r="Q75" s="274">
        <v>1</v>
      </c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</row>
    <row r="76" spans="1:59" s="255" customFormat="1" ht="25.5" x14ac:dyDescent="0.2">
      <c r="A76" s="279">
        <v>61</v>
      </c>
      <c r="B76" s="280" t="s">
        <v>222</v>
      </c>
      <c r="C76" s="281" t="s">
        <v>223</v>
      </c>
      <c r="D76" s="282" t="s">
        <v>148</v>
      </c>
      <c r="E76" s="283">
        <v>6.4</v>
      </c>
      <c r="F76" s="283"/>
      <c r="G76" s="284">
        <v>0</v>
      </c>
      <c r="H76" s="285">
        <v>0</v>
      </c>
      <c r="I76" s="391">
        <f>E76*H76</f>
        <v>0</v>
      </c>
      <c r="J76" s="391">
        <v>-2.2000000000000002</v>
      </c>
      <c r="K76" s="391">
        <f>E76*J76</f>
        <v>-14.080000000000002</v>
      </c>
      <c r="L76" s="276"/>
      <c r="M76" s="276"/>
      <c r="N76" s="276"/>
      <c r="O76" s="276"/>
      <c r="P76" s="276"/>
      <c r="Q76" s="278">
        <v>2</v>
      </c>
      <c r="R76" s="276"/>
      <c r="S76" s="276"/>
      <c r="T76" s="276"/>
      <c r="U76" s="276"/>
      <c r="V76" s="276"/>
      <c r="W76" s="276"/>
      <c r="X76" s="276"/>
      <c r="Y76" s="276"/>
      <c r="Z76" s="276"/>
      <c r="AA76" s="277">
        <v>12</v>
      </c>
      <c r="AB76" s="277">
        <v>0</v>
      </c>
      <c r="AC76" s="277">
        <v>61</v>
      </c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  <c r="AX76" s="276"/>
      <c r="AY76" s="276"/>
      <c r="AZ76" s="276"/>
      <c r="BA76" s="276"/>
      <c r="BB76" s="277">
        <v>1</v>
      </c>
      <c r="BC76" s="277">
        <v>2121.9840000000004</v>
      </c>
      <c r="BD76" s="277">
        <v>0</v>
      </c>
      <c r="BE76" s="277">
        <v>0</v>
      </c>
      <c r="BF76" s="277">
        <v>0</v>
      </c>
      <c r="BG76" s="277">
        <v>0</v>
      </c>
    </row>
    <row r="77" spans="1:59" s="255" customFormat="1" x14ac:dyDescent="0.2">
      <c r="A77" s="289"/>
      <c r="B77" s="290"/>
      <c r="C77" s="428" t="s">
        <v>224</v>
      </c>
      <c r="D77" s="429"/>
      <c r="E77" s="291">
        <v>0</v>
      </c>
      <c r="F77" s="295"/>
      <c r="G77" s="292"/>
      <c r="H77" s="293"/>
      <c r="I77" s="293"/>
      <c r="J77" s="293"/>
      <c r="K77" s="293"/>
      <c r="L77" s="286"/>
      <c r="M77" s="287" t="s">
        <v>224</v>
      </c>
      <c r="N77" s="286"/>
      <c r="O77" s="294"/>
      <c r="P77" s="286"/>
      <c r="Q77" s="288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</row>
    <row r="78" spans="1:59" s="255" customFormat="1" x14ac:dyDescent="0.2">
      <c r="A78" s="289"/>
      <c r="B78" s="290"/>
      <c r="C78" s="428" t="s">
        <v>225</v>
      </c>
      <c r="D78" s="429"/>
      <c r="E78" s="291">
        <v>2</v>
      </c>
      <c r="F78" s="295"/>
      <c r="G78" s="292"/>
      <c r="H78" s="293"/>
      <c r="I78" s="293"/>
      <c r="J78" s="293"/>
      <c r="K78" s="293"/>
      <c r="L78" s="286"/>
      <c r="M78" s="287" t="s">
        <v>225</v>
      </c>
      <c r="N78" s="286"/>
      <c r="O78" s="294"/>
      <c r="P78" s="286"/>
      <c r="Q78" s="288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</row>
    <row r="79" spans="1:59" s="255" customFormat="1" x14ac:dyDescent="0.2">
      <c r="A79" s="289"/>
      <c r="B79" s="290"/>
      <c r="C79" s="428" t="s">
        <v>226</v>
      </c>
      <c r="D79" s="429"/>
      <c r="E79" s="291">
        <v>0</v>
      </c>
      <c r="F79" s="295"/>
      <c r="G79" s="292"/>
      <c r="H79" s="293"/>
      <c r="I79" s="293"/>
      <c r="J79" s="293"/>
      <c r="K79" s="293"/>
      <c r="L79" s="286"/>
      <c r="M79" s="287" t="s">
        <v>226</v>
      </c>
      <c r="N79" s="286"/>
      <c r="O79" s="294"/>
      <c r="P79" s="286"/>
      <c r="Q79" s="288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</row>
    <row r="80" spans="1:59" s="255" customFormat="1" x14ac:dyDescent="0.2">
      <c r="A80" s="289"/>
      <c r="B80" s="290"/>
      <c r="C80" s="428" t="s">
        <v>227</v>
      </c>
      <c r="D80" s="429"/>
      <c r="E80" s="291">
        <v>0.6</v>
      </c>
      <c r="F80" s="295"/>
      <c r="G80" s="292"/>
      <c r="H80" s="293"/>
      <c r="I80" s="293"/>
      <c r="J80" s="293"/>
      <c r="K80" s="293"/>
      <c r="L80" s="286"/>
      <c r="M80" s="287" t="s">
        <v>227</v>
      </c>
      <c r="N80" s="286"/>
      <c r="O80" s="294"/>
      <c r="P80" s="286"/>
      <c r="Q80" s="288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</row>
    <row r="81" spans="1:59" s="255" customFormat="1" x14ac:dyDescent="0.2">
      <c r="A81" s="298"/>
      <c r="B81" s="299" t="s">
        <v>67</v>
      </c>
      <c r="C81" s="300" t="s">
        <v>228</v>
      </c>
      <c r="D81" s="298"/>
      <c r="E81" s="301"/>
      <c r="F81" s="306"/>
      <c r="G81" s="302">
        <f>SUM(G76:G80)</f>
        <v>0</v>
      </c>
      <c r="H81" s="303"/>
      <c r="I81" s="304">
        <f>SUM(I76:I80)</f>
        <v>0</v>
      </c>
      <c r="J81" s="303"/>
      <c r="K81" s="304">
        <f>SUM(K76:K80)</f>
        <v>-14.080000000000002</v>
      </c>
      <c r="L81" s="296"/>
      <c r="M81" s="296"/>
      <c r="N81" s="296"/>
      <c r="O81" s="296"/>
      <c r="P81" s="296"/>
      <c r="Q81" s="297">
        <v>4</v>
      </c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305">
        <v>9586.4889439999988</v>
      </c>
      <c r="BD81" s="305">
        <v>0</v>
      </c>
      <c r="BE81" s="305">
        <v>0</v>
      </c>
      <c r="BF81" s="305">
        <v>0</v>
      </c>
      <c r="BG81" s="305">
        <v>0</v>
      </c>
    </row>
    <row r="82" spans="1:59" s="255" customFormat="1" x14ac:dyDescent="0.2">
      <c r="A82" s="308" t="s">
        <v>65</v>
      </c>
      <c r="B82" s="309" t="s">
        <v>229</v>
      </c>
      <c r="C82" s="310" t="s">
        <v>230</v>
      </c>
      <c r="D82" s="311"/>
      <c r="E82" s="312"/>
      <c r="F82" s="316"/>
      <c r="G82" s="313"/>
      <c r="H82" s="314"/>
      <c r="I82" s="314"/>
      <c r="J82" s="314"/>
      <c r="K82" s="314"/>
      <c r="L82" s="307"/>
      <c r="M82" s="307"/>
      <c r="N82" s="307"/>
      <c r="O82" s="307"/>
      <c r="P82" s="307"/>
      <c r="Q82" s="315">
        <v>1</v>
      </c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1:59" s="255" customFormat="1" x14ac:dyDescent="0.2">
      <c r="A83" s="320">
        <v>64</v>
      </c>
      <c r="B83" s="321" t="s">
        <v>231</v>
      </c>
      <c r="C83" s="322" t="s">
        <v>232</v>
      </c>
      <c r="D83" s="323" t="s">
        <v>68</v>
      </c>
      <c r="E83" s="324">
        <v>3</v>
      </c>
      <c r="F83" s="324"/>
      <c r="G83" s="325">
        <f>E83*F83</f>
        <v>0</v>
      </c>
      <c r="H83" s="326">
        <v>6.7000000000000002E-4</v>
      </c>
      <c r="I83" s="391">
        <f t="shared" ref="I83:I94" si="10">E83*H83</f>
        <v>2.0100000000000001E-3</v>
      </c>
      <c r="J83" s="391">
        <v>-3.4000000000000002E-2</v>
      </c>
      <c r="K83" s="391">
        <f t="shared" ref="K83:K94" si="11">E83*J83</f>
        <v>-0.10200000000000001</v>
      </c>
      <c r="L83" s="317"/>
      <c r="M83" s="317"/>
      <c r="N83" s="317"/>
      <c r="O83" s="317"/>
      <c r="P83" s="317"/>
      <c r="Q83" s="319">
        <v>2</v>
      </c>
      <c r="R83" s="317"/>
      <c r="S83" s="317"/>
      <c r="T83" s="317"/>
      <c r="U83" s="317"/>
      <c r="V83" s="317"/>
      <c r="W83" s="317"/>
      <c r="X83" s="317"/>
      <c r="Y83" s="317"/>
      <c r="Z83" s="317"/>
      <c r="AA83" s="318">
        <v>12</v>
      </c>
      <c r="AB83" s="318">
        <v>0</v>
      </c>
      <c r="AC83" s="318">
        <v>64</v>
      </c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8">
        <v>1</v>
      </c>
      <c r="BC83" s="318">
        <v>1238.7760000000001</v>
      </c>
      <c r="BD83" s="318">
        <v>0</v>
      </c>
      <c r="BE83" s="318">
        <v>0</v>
      </c>
      <c r="BF83" s="318">
        <v>0</v>
      </c>
      <c r="BG83" s="318">
        <v>0</v>
      </c>
    </row>
    <row r="84" spans="1:59" s="255" customFormat="1" x14ac:dyDescent="0.2">
      <c r="A84" s="327"/>
      <c r="B84" s="328"/>
      <c r="C84" s="428" t="s">
        <v>233</v>
      </c>
      <c r="D84" s="429"/>
      <c r="E84" s="329">
        <v>0</v>
      </c>
      <c r="F84" s="332"/>
      <c r="G84" s="390"/>
      <c r="H84" s="330"/>
      <c r="I84" s="391"/>
      <c r="J84" s="391"/>
      <c r="K84" s="391"/>
      <c r="L84" s="317"/>
      <c r="M84" s="318" t="s">
        <v>233</v>
      </c>
      <c r="N84" s="317"/>
      <c r="O84" s="331"/>
      <c r="P84" s="317"/>
      <c r="Q84" s="319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</row>
    <row r="85" spans="1:59" s="255" customFormat="1" x14ac:dyDescent="0.2">
      <c r="A85" s="327"/>
      <c r="B85" s="328"/>
      <c r="C85" s="428">
        <v>3</v>
      </c>
      <c r="D85" s="429"/>
      <c r="E85" s="329">
        <v>3</v>
      </c>
      <c r="F85" s="332"/>
      <c r="G85" s="390"/>
      <c r="H85" s="330"/>
      <c r="I85" s="391"/>
      <c r="J85" s="391"/>
      <c r="K85" s="391"/>
      <c r="L85" s="317"/>
      <c r="M85" s="318">
        <v>3</v>
      </c>
      <c r="N85" s="317"/>
      <c r="O85" s="331"/>
      <c r="P85" s="317"/>
      <c r="Q85" s="319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</row>
    <row r="86" spans="1:59" s="255" customFormat="1" x14ac:dyDescent="0.2">
      <c r="A86" s="336">
        <v>65</v>
      </c>
      <c r="B86" s="337" t="s">
        <v>234</v>
      </c>
      <c r="C86" s="338" t="s">
        <v>235</v>
      </c>
      <c r="D86" s="339" t="s">
        <v>69</v>
      </c>
      <c r="E86" s="340">
        <v>70</v>
      </c>
      <c r="F86" s="340"/>
      <c r="G86" s="390">
        <f t="shared" ref="G86:G94" si="12">E86*F86</f>
        <v>0</v>
      </c>
      <c r="H86" s="341">
        <v>0</v>
      </c>
      <c r="I86" s="391">
        <f t="shared" si="10"/>
        <v>0</v>
      </c>
      <c r="J86" s="391">
        <v>-4.6000000000000001E-4</v>
      </c>
      <c r="K86" s="391">
        <f t="shared" si="11"/>
        <v>-3.2199999999999999E-2</v>
      </c>
      <c r="L86" s="333"/>
      <c r="M86" s="333"/>
      <c r="N86" s="333"/>
      <c r="O86" s="333"/>
      <c r="P86" s="333"/>
      <c r="Q86" s="335">
        <v>2</v>
      </c>
      <c r="R86" s="333"/>
      <c r="S86" s="333"/>
      <c r="T86" s="333"/>
      <c r="U86" s="333"/>
      <c r="V86" s="333"/>
      <c r="W86" s="333"/>
      <c r="X86" s="333"/>
      <c r="Y86" s="333"/>
      <c r="Z86" s="333"/>
      <c r="AA86" s="334">
        <v>12</v>
      </c>
      <c r="AB86" s="334">
        <v>0</v>
      </c>
      <c r="AC86" s="334">
        <v>65</v>
      </c>
      <c r="AD86" s="333"/>
      <c r="AE86" s="333"/>
      <c r="AF86" s="333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3"/>
      <c r="AV86" s="333"/>
      <c r="AW86" s="333"/>
      <c r="AX86" s="333"/>
      <c r="AY86" s="333"/>
      <c r="AZ86" s="333"/>
      <c r="BA86" s="333"/>
      <c r="BB86" s="334">
        <v>1</v>
      </c>
      <c r="BC86" s="334">
        <v>10693.2</v>
      </c>
      <c r="BD86" s="334">
        <v>0</v>
      </c>
      <c r="BE86" s="334">
        <v>0</v>
      </c>
      <c r="BF86" s="334">
        <v>0</v>
      </c>
      <c r="BG86" s="334">
        <v>0</v>
      </c>
    </row>
    <row r="87" spans="1:59" s="255" customFormat="1" x14ac:dyDescent="0.2">
      <c r="A87" s="342"/>
      <c r="B87" s="343"/>
      <c r="C87" s="428" t="s">
        <v>256</v>
      </c>
      <c r="D87" s="429"/>
      <c r="E87" s="344">
        <v>0</v>
      </c>
      <c r="F87" s="347"/>
      <c r="G87" s="390"/>
      <c r="H87" s="345"/>
      <c r="I87" s="391"/>
      <c r="J87" s="391"/>
      <c r="K87" s="391"/>
      <c r="L87" s="333"/>
      <c r="M87" s="334" t="s">
        <v>236</v>
      </c>
      <c r="N87" s="333"/>
      <c r="O87" s="346"/>
      <c r="P87" s="333"/>
      <c r="Q87" s="335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  <c r="AW87" s="333"/>
      <c r="AX87" s="333"/>
      <c r="AY87" s="333"/>
      <c r="AZ87" s="333"/>
      <c r="BA87" s="333"/>
      <c r="BB87" s="333"/>
      <c r="BC87" s="333"/>
      <c r="BD87" s="333"/>
      <c r="BE87" s="333"/>
      <c r="BF87" s="333"/>
      <c r="BG87" s="333"/>
    </row>
    <row r="88" spans="1:59" s="255" customFormat="1" x14ac:dyDescent="0.2">
      <c r="A88" s="342"/>
      <c r="B88" s="343"/>
      <c r="C88" s="428" t="s">
        <v>237</v>
      </c>
      <c r="D88" s="429"/>
      <c r="E88" s="344">
        <v>20</v>
      </c>
      <c r="F88" s="347"/>
      <c r="G88" s="390"/>
      <c r="H88" s="345"/>
      <c r="I88" s="391"/>
      <c r="J88" s="391"/>
      <c r="K88" s="391"/>
      <c r="L88" s="333"/>
      <c r="M88" s="334" t="s">
        <v>237</v>
      </c>
      <c r="N88" s="333"/>
      <c r="O88" s="346"/>
      <c r="P88" s="333"/>
      <c r="Q88" s="335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333"/>
      <c r="BB88" s="333"/>
      <c r="BC88" s="333"/>
      <c r="BD88" s="333"/>
      <c r="BE88" s="333"/>
      <c r="BF88" s="333"/>
      <c r="BG88" s="333"/>
    </row>
    <row r="89" spans="1:59" s="255" customFormat="1" x14ac:dyDescent="0.2">
      <c r="A89" s="351">
        <v>67</v>
      </c>
      <c r="B89" s="352" t="s">
        <v>238</v>
      </c>
      <c r="C89" s="353" t="s">
        <v>239</v>
      </c>
      <c r="D89" s="354" t="s">
        <v>94</v>
      </c>
      <c r="E89" s="355">
        <f>E90</f>
        <v>284.20000000000005</v>
      </c>
      <c r="F89" s="355"/>
      <c r="G89" s="390">
        <f t="shared" si="12"/>
        <v>0</v>
      </c>
      <c r="H89" s="356">
        <v>0</v>
      </c>
      <c r="I89" s="391">
        <f t="shared" si="10"/>
        <v>0</v>
      </c>
      <c r="J89" s="391">
        <v>0</v>
      </c>
      <c r="K89" s="391">
        <f t="shared" si="11"/>
        <v>0</v>
      </c>
      <c r="L89" s="348"/>
      <c r="M89" s="348"/>
      <c r="N89" s="348"/>
      <c r="O89" s="348"/>
      <c r="P89" s="348"/>
      <c r="Q89" s="350">
        <v>2</v>
      </c>
      <c r="R89" s="348"/>
      <c r="S89" s="348"/>
      <c r="T89" s="348"/>
      <c r="U89" s="348"/>
      <c r="V89" s="348"/>
      <c r="W89" s="348"/>
      <c r="X89" s="348"/>
      <c r="Y89" s="348"/>
      <c r="Z89" s="348"/>
      <c r="AA89" s="349">
        <v>12</v>
      </c>
      <c r="AB89" s="349">
        <v>0</v>
      </c>
      <c r="AC89" s="349">
        <v>67</v>
      </c>
      <c r="AD89" s="348"/>
      <c r="AE89" s="348"/>
      <c r="AF89" s="348"/>
      <c r="AG89" s="348"/>
      <c r="AH89" s="348"/>
      <c r="AI89" s="348"/>
      <c r="AJ89" s="348"/>
      <c r="AK89" s="348"/>
      <c r="AL89" s="348"/>
      <c r="AM89" s="348"/>
      <c r="AN89" s="348"/>
      <c r="AO89" s="348"/>
      <c r="AP89" s="348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9">
        <v>1</v>
      </c>
      <c r="BC89" s="349">
        <v>18951.383999999998</v>
      </c>
      <c r="BD89" s="349">
        <v>0</v>
      </c>
      <c r="BE89" s="349">
        <v>0</v>
      </c>
      <c r="BF89" s="349">
        <v>0</v>
      </c>
      <c r="BG89" s="349">
        <v>0</v>
      </c>
    </row>
    <row r="90" spans="1:59" s="255" customFormat="1" x14ac:dyDescent="0.2">
      <c r="A90" s="357"/>
      <c r="B90" s="358"/>
      <c r="C90" s="428" t="s">
        <v>258</v>
      </c>
      <c r="D90" s="429"/>
      <c r="E90" s="392">
        <f>14.21*20</f>
        <v>284.20000000000005</v>
      </c>
      <c r="F90" s="369"/>
      <c r="G90" s="390"/>
      <c r="H90" s="359"/>
      <c r="I90" s="391"/>
      <c r="J90" s="391"/>
      <c r="K90" s="391"/>
      <c r="L90" s="348"/>
      <c r="M90" s="349" t="s">
        <v>240</v>
      </c>
      <c r="N90" s="348"/>
      <c r="O90" s="360"/>
      <c r="P90" s="348"/>
      <c r="Q90" s="350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</row>
    <row r="91" spans="1:59" s="255" customFormat="1" x14ac:dyDescent="0.2">
      <c r="A91" s="351">
        <v>68</v>
      </c>
      <c r="B91" s="352" t="s">
        <v>241</v>
      </c>
      <c r="C91" s="353" t="s">
        <v>242</v>
      </c>
      <c r="D91" s="354" t="s">
        <v>94</v>
      </c>
      <c r="E91" s="355">
        <f>0.1342+14.08</f>
        <v>14.2142</v>
      </c>
      <c r="F91" s="355"/>
      <c r="G91" s="390">
        <f t="shared" si="12"/>
        <v>0</v>
      </c>
      <c r="H91" s="356">
        <v>0</v>
      </c>
      <c r="I91" s="391">
        <f t="shared" si="10"/>
        <v>0</v>
      </c>
      <c r="J91" s="391">
        <v>0</v>
      </c>
      <c r="K91" s="391">
        <f t="shared" si="11"/>
        <v>0</v>
      </c>
      <c r="L91" s="348"/>
      <c r="M91" s="348"/>
      <c r="N91" s="348"/>
      <c r="O91" s="348"/>
      <c r="P91" s="348"/>
      <c r="Q91" s="350">
        <v>2</v>
      </c>
      <c r="R91" s="348"/>
      <c r="S91" s="348"/>
      <c r="T91" s="348"/>
      <c r="U91" s="348"/>
      <c r="V91" s="348"/>
      <c r="W91" s="348"/>
      <c r="X91" s="348"/>
      <c r="Y91" s="348"/>
      <c r="Z91" s="348"/>
      <c r="AA91" s="349">
        <v>12</v>
      </c>
      <c r="AB91" s="349">
        <v>0</v>
      </c>
      <c r="AC91" s="349">
        <v>68</v>
      </c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9">
        <v>1</v>
      </c>
      <c r="BC91" s="349">
        <v>16225.5</v>
      </c>
      <c r="BD91" s="349">
        <v>0</v>
      </c>
      <c r="BE91" s="349">
        <v>0</v>
      </c>
      <c r="BF91" s="349">
        <v>0</v>
      </c>
      <c r="BG91" s="349">
        <v>0</v>
      </c>
    </row>
    <row r="92" spans="1:59" s="255" customFormat="1" x14ac:dyDescent="0.2">
      <c r="A92" s="351">
        <v>69</v>
      </c>
      <c r="B92" s="352" t="s">
        <v>243</v>
      </c>
      <c r="C92" s="353" t="s">
        <v>244</v>
      </c>
      <c r="D92" s="354" t="s">
        <v>94</v>
      </c>
      <c r="E92" s="389">
        <f t="shared" ref="E92:E94" si="13">0.1342+14.08</f>
        <v>14.2142</v>
      </c>
      <c r="F92" s="355"/>
      <c r="G92" s="390">
        <f t="shared" si="12"/>
        <v>0</v>
      </c>
      <c r="H92" s="356">
        <v>0</v>
      </c>
      <c r="I92" s="391">
        <f t="shared" si="10"/>
        <v>0</v>
      </c>
      <c r="J92" s="391">
        <v>0</v>
      </c>
      <c r="K92" s="391">
        <f t="shared" si="11"/>
        <v>0</v>
      </c>
      <c r="L92" s="348"/>
      <c r="M92" s="348"/>
      <c r="N92" s="348"/>
      <c r="O92" s="348"/>
      <c r="P92" s="348"/>
      <c r="Q92" s="350">
        <v>2</v>
      </c>
      <c r="R92" s="348"/>
      <c r="S92" s="348"/>
      <c r="T92" s="348"/>
      <c r="U92" s="348"/>
      <c r="V92" s="348"/>
      <c r="W92" s="348"/>
      <c r="X92" s="348"/>
      <c r="Y92" s="348"/>
      <c r="Z92" s="348"/>
      <c r="AA92" s="349">
        <v>12</v>
      </c>
      <c r="AB92" s="349">
        <v>0</v>
      </c>
      <c r="AC92" s="349">
        <v>69</v>
      </c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9">
        <v>1</v>
      </c>
      <c r="BC92" s="349">
        <v>629.54939999999999</v>
      </c>
      <c r="BD92" s="349">
        <v>0</v>
      </c>
      <c r="BE92" s="349">
        <v>0</v>
      </c>
      <c r="BF92" s="349">
        <v>0</v>
      </c>
      <c r="BG92" s="349">
        <v>0</v>
      </c>
    </row>
    <row r="93" spans="1:59" s="255" customFormat="1" x14ac:dyDescent="0.2">
      <c r="A93" s="351">
        <v>70</v>
      </c>
      <c r="B93" s="352" t="s">
        <v>245</v>
      </c>
      <c r="C93" s="353" t="s">
        <v>246</v>
      </c>
      <c r="D93" s="354" t="s">
        <v>94</v>
      </c>
      <c r="E93" s="389">
        <f t="shared" si="13"/>
        <v>14.2142</v>
      </c>
      <c r="F93" s="355"/>
      <c r="G93" s="390">
        <f t="shared" si="12"/>
        <v>0</v>
      </c>
      <c r="H93" s="356">
        <v>0</v>
      </c>
      <c r="I93" s="391">
        <f t="shared" si="10"/>
        <v>0</v>
      </c>
      <c r="J93" s="391">
        <v>0</v>
      </c>
      <c r="K93" s="391">
        <f t="shared" si="11"/>
        <v>0</v>
      </c>
      <c r="L93" s="348"/>
      <c r="M93" s="348"/>
      <c r="N93" s="348"/>
      <c r="O93" s="348"/>
      <c r="P93" s="348"/>
      <c r="Q93" s="350">
        <v>2</v>
      </c>
      <c r="R93" s="348"/>
      <c r="S93" s="348"/>
      <c r="T93" s="348"/>
      <c r="U93" s="348"/>
      <c r="V93" s="348"/>
      <c r="W93" s="348"/>
      <c r="X93" s="348"/>
      <c r="Y93" s="348"/>
      <c r="Z93" s="348"/>
      <c r="AA93" s="349">
        <v>12</v>
      </c>
      <c r="AB93" s="349">
        <v>0</v>
      </c>
      <c r="AC93" s="349">
        <v>70</v>
      </c>
      <c r="AD93" s="348"/>
      <c r="AE93" s="348"/>
      <c r="AF93" s="348"/>
      <c r="AG93" s="348"/>
      <c r="AH93" s="348"/>
      <c r="AI93" s="348"/>
      <c r="AJ93" s="348"/>
      <c r="AK93" s="348"/>
      <c r="AL93" s="348"/>
      <c r="AM93" s="348"/>
      <c r="AN93" s="348"/>
      <c r="AO93" s="348"/>
      <c r="AP93" s="348"/>
      <c r="AQ93" s="348"/>
      <c r="AR93" s="348"/>
      <c r="AS93" s="348"/>
      <c r="AT93" s="348"/>
      <c r="AU93" s="348"/>
      <c r="AV93" s="348"/>
      <c r="AW93" s="348"/>
      <c r="AX93" s="348"/>
      <c r="AY93" s="348"/>
      <c r="AZ93" s="348"/>
      <c r="BA93" s="348"/>
      <c r="BB93" s="349">
        <v>1</v>
      </c>
      <c r="BC93" s="349">
        <v>38941.199999999997</v>
      </c>
      <c r="BD93" s="349">
        <v>0</v>
      </c>
      <c r="BE93" s="349">
        <v>0</v>
      </c>
      <c r="BF93" s="349">
        <v>0</v>
      </c>
      <c r="BG93" s="349">
        <v>0</v>
      </c>
    </row>
    <row r="94" spans="1:59" s="255" customFormat="1" x14ac:dyDescent="0.2">
      <c r="A94" s="351">
        <v>71</v>
      </c>
      <c r="B94" s="352" t="s">
        <v>247</v>
      </c>
      <c r="C94" s="353" t="s">
        <v>248</v>
      </c>
      <c r="D94" s="354" t="s">
        <v>94</v>
      </c>
      <c r="E94" s="389">
        <f t="shared" si="13"/>
        <v>14.2142</v>
      </c>
      <c r="F94" s="355"/>
      <c r="G94" s="390">
        <f t="shared" si="12"/>
        <v>0</v>
      </c>
      <c r="H94" s="356">
        <v>0</v>
      </c>
      <c r="I94" s="391">
        <f t="shared" si="10"/>
        <v>0</v>
      </c>
      <c r="J94" s="391">
        <v>0</v>
      </c>
      <c r="K94" s="391">
        <f t="shared" si="11"/>
        <v>0</v>
      </c>
      <c r="L94" s="348"/>
      <c r="M94" s="348"/>
      <c r="N94" s="348"/>
      <c r="O94" s="348"/>
      <c r="P94" s="348"/>
      <c r="Q94" s="350">
        <v>2</v>
      </c>
      <c r="R94" s="348"/>
      <c r="S94" s="348"/>
      <c r="T94" s="348"/>
      <c r="U94" s="348"/>
      <c r="V94" s="348"/>
      <c r="W94" s="348"/>
      <c r="X94" s="348"/>
      <c r="Y94" s="348"/>
      <c r="Z94" s="348"/>
      <c r="AA94" s="349">
        <v>12</v>
      </c>
      <c r="AB94" s="349">
        <v>0</v>
      </c>
      <c r="AC94" s="349">
        <v>71</v>
      </c>
      <c r="AD94" s="348"/>
      <c r="AE94" s="348"/>
      <c r="AF94" s="348"/>
      <c r="AG94" s="348"/>
      <c r="AH94" s="348"/>
      <c r="AI94" s="348"/>
      <c r="AJ94" s="348"/>
      <c r="AK94" s="348"/>
      <c r="AL94" s="348"/>
      <c r="AM94" s="348"/>
      <c r="AN94" s="348"/>
      <c r="AO94" s="348"/>
      <c r="AP94" s="348"/>
      <c r="AQ94" s="348"/>
      <c r="AR94" s="348"/>
      <c r="AS94" s="348"/>
      <c r="AT94" s="348"/>
      <c r="AU94" s="348"/>
      <c r="AV94" s="348"/>
      <c r="AW94" s="348"/>
      <c r="AX94" s="348"/>
      <c r="AY94" s="348"/>
      <c r="AZ94" s="348"/>
      <c r="BA94" s="348"/>
      <c r="BB94" s="349">
        <v>1</v>
      </c>
      <c r="BC94" s="349">
        <v>2196.28368</v>
      </c>
      <c r="BD94" s="349">
        <v>0</v>
      </c>
      <c r="BE94" s="349">
        <v>0</v>
      </c>
      <c r="BF94" s="349">
        <v>0</v>
      </c>
      <c r="BG94" s="349">
        <v>0</v>
      </c>
    </row>
    <row r="95" spans="1:59" s="255" customFormat="1" x14ac:dyDescent="0.2">
      <c r="A95" s="361"/>
      <c r="B95" s="362" t="s">
        <v>67</v>
      </c>
      <c r="C95" s="363" t="s">
        <v>249</v>
      </c>
      <c r="D95" s="361"/>
      <c r="E95" s="364"/>
      <c r="F95" s="370"/>
      <c r="G95" s="365">
        <f>SUM(G83:G94)</f>
        <v>0</v>
      </c>
      <c r="H95" s="366"/>
      <c r="I95" s="367">
        <f>SUM(I83:I94)</f>
        <v>2.0100000000000001E-3</v>
      </c>
      <c r="J95" s="398"/>
      <c r="K95" s="398">
        <f t="shared" ref="K95" si="14">SUM(K83:K94)</f>
        <v>-0.13420000000000001</v>
      </c>
      <c r="L95" s="348"/>
      <c r="M95" s="348"/>
      <c r="N95" s="348"/>
      <c r="O95" s="348"/>
      <c r="P95" s="348"/>
      <c r="Q95" s="350">
        <v>4</v>
      </c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  <c r="AK95" s="348"/>
      <c r="AL95" s="348"/>
      <c r="AM95" s="348"/>
      <c r="AN95" s="348"/>
      <c r="AO95" s="348"/>
      <c r="AP95" s="348"/>
      <c r="AQ95" s="348"/>
      <c r="AR95" s="348"/>
      <c r="AS95" s="348"/>
      <c r="AT95" s="348"/>
      <c r="AU95" s="348"/>
      <c r="AV95" s="348"/>
      <c r="AW95" s="348"/>
      <c r="AX95" s="348"/>
      <c r="AY95" s="348"/>
      <c r="AZ95" s="348"/>
      <c r="BA95" s="348"/>
      <c r="BB95" s="348"/>
      <c r="BC95" s="368">
        <v>91833.911479999995</v>
      </c>
      <c r="BD95" s="368">
        <v>0</v>
      </c>
      <c r="BE95" s="368">
        <v>0</v>
      </c>
      <c r="BF95" s="368">
        <v>0</v>
      </c>
      <c r="BG95" s="368">
        <v>0</v>
      </c>
    </row>
    <row r="96" spans="1:59" s="349" customFormat="1" x14ac:dyDescent="0.2">
      <c r="A96" s="377" t="s">
        <v>65</v>
      </c>
      <c r="B96" s="378" t="s">
        <v>250</v>
      </c>
      <c r="C96" s="379" t="s">
        <v>251</v>
      </c>
      <c r="D96" s="380"/>
      <c r="E96" s="381"/>
      <c r="F96" s="402"/>
      <c r="G96" s="382"/>
      <c r="H96" s="383"/>
      <c r="I96" s="383"/>
      <c r="J96" s="383"/>
      <c r="K96" s="383"/>
      <c r="L96" s="371"/>
      <c r="M96" s="371"/>
      <c r="N96" s="371"/>
      <c r="O96" s="371"/>
      <c r="P96" s="371"/>
      <c r="Q96" s="384">
        <v>1</v>
      </c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</row>
    <row r="97" spans="1:59" s="349" customFormat="1" x14ac:dyDescent="0.2">
      <c r="A97" s="385">
        <v>72</v>
      </c>
      <c r="B97" s="386" t="s">
        <v>252</v>
      </c>
      <c r="C97" s="387" t="s">
        <v>253</v>
      </c>
      <c r="D97" s="388" t="s">
        <v>94</v>
      </c>
      <c r="E97" s="389">
        <f>I95+I81+I74+I59+I54+I43</f>
        <v>47.190367999999999</v>
      </c>
      <c r="F97" s="389"/>
      <c r="G97" s="390">
        <v>0</v>
      </c>
      <c r="H97" s="391">
        <v>0</v>
      </c>
      <c r="I97" s="391">
        <v>0</v>
      </c>
      <c r="J97" s="391">
        <v>0</v>
      </c>
      <c r="K97" s="391">
        <v>0</v>
      </c>
      <c r="L97" s="371"/>
      <c r="M97" s="371"/>
      <c r="N97" s="371"/>
      <c r="O97" s="371"/>
      <c r="P97" s="371"/>
      <c r="Q97" s="384">
        <v>2</v>
      </c>
      <c r="R97" s="371"/>
      <c r="S97" s="371"/>
      <c r="T97" s="371"/>
      <c r="U97" s="371"/>
      <c r="V97" s="371"/>
      <c r="W97" s="371"/>
      <c r="X97" s="371"/>
      <c r="Y97" s="371"/>
      <c r="Z97" s="371"/>
      <c r="AA97" s="376">
        <v>12</v>
      </c>
      <c r="AB97" s="376">
        <v>0</v>
      </c>
      <c r="AC97" s="376">
        <v>72</v>
      </c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6">
        <v>1</v>
      </c>
      <c r="BC97" s="376">
        <v>37384.200000000004</v>
      </c>
      <c r="BD97" s="376">
        <v>0</v>
      </c>
      <c r="BE97" s="376">
        <v>0</v>
      </c>
      <c r="BF97" s="376">
        <v>0</v>
      </c>
      <c r="BG97" s="376">
        <v>0</v>
      </c>
    </row>
    <row r="98" spans="1:59" s="349" customFormat="1" x14ac:dyDescent="0.2">
      <c r="A98" s="393"/>
      <c r="B98" s="394" t="s">
        <v>67</v>
      </c>
      <c r="C98" s="395" t="s">
        <v>254</v>
      </c>
      <c r="D98" s="393"/>
      <c r="E98" s="396"/>
      <c r="F98" s="404"/>
      <c r="G98" s="397">
        <f>SUM(G97)</f>
        <v>0</v>
      </c>
      <c r="H98" s="397"/>
      <c r="I98" s="397">
        <f t="shared" ref="I98:K98" si="15">SUM(I97)</f>
        <v>0</v>
      </c>
      <c r="J98" s="397"/>
      <c r="K98" s="397">
        <f t="shared" si="15"/>
        <v>0</v>
      </c>
      <c r="L98" s="371"/>
      <c r="M98" s="371"/>
      <c r="N98" s="371"/>
      <c r="O98" s="371"/>
      <c r="P98" s="371"/>
      <c r="Q98" s="384">
        <v>4</v>
      </c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99">
        <v>37384.200000000004</v>
      </c>
      <c r="BD98" s="399">
        <v>0</v>
      </c>
      <c r="BE98" s="399">
        <v>0</v>
      </c>
      <c r="BF98" s="399">
        <v>0</v>
      </c>
      <c r="BG98" s="399">
        <v>0</v>
      </c>
    </row>
    <row r="99" spans="1:59" x14ac:dyDescent="0.2">
      <c r="A99" s="137" t="s">
        <v>65</v>
      </c>
      <c r="B99" s="138" t="s">
        <v>95</v>
      </c>
      <c r="C99" s="139" t="s">
        <v>96</v>
      </c>
      <c r="D99" s="140"/>
      <c r="E99" s="141"/>
      <c r="F99" s="175"/>
      <c r="G99" s="142"/>
      <c r="H99" s="143"/>
      <c r="I99" s="143"/>
      <c r="J99" s="143"/>
      <c r="K99" s="143"/>
      <c r="Q99" s="144">
        <v>1</v>
      </c>
    </row>
    <row r="100" spans="1:59" s="177" customFormat="1" x14ac:dyDescent="0.2">
      <c r="A100" s="181">
        <v>89</v>
      </c>
      <c r="B100" s="182" t="s">
        <v>97</v>
      </c>
      <c r="C100" s="183" t="s">
        <v>142</v>
      </c>
      <c r="D100" s="184" t="s">
        <v>68</v>
      </c>
      <c r="E100" s="185">
        <v>3</v>
      </c>
      <c r="F100" s="389"/>
      <c r="G100" s="186">
        <f>E100*F100</f>
        <v>0</v>
      </c>
      <c r="H100" s="187">
        <v>9.5100000000000004E-2</v>
      </c>
      <c r="I100" s="187">
        <f t="shared" ref="I100:I103" si="16">E100*H100</f>
        <v>0.2853</v>
      </c>
      <c r="J100" s="187">
        <v>0</v>
      </c>
      <c r="K100" s="187">
        <f t="shared" ref="K100:K103" si="17">E100*J100</f>
        <v>0</v>
      </c>
      <c r="Q100" s="177">
        <v>2</v>
      </c>
      <c r="AA100" s="177">
        <v>12</v>
      </c>
      <c r="AB100" s="177">
        <v>0</v>
      </c>
      <c r="AC100" s="177">
        <v>89</v>
      </c>
      <c r="BB100" s="177">
        <v>2</v>
      </c>
      <c r="BC100" s="177">
        <f t="shared" ref="BC100:BC103" si="18">IF(BB100=1,G100,0)</f>
        <v>0</v>
      </c>
      <c r="BD100" s="177">
        <f t="shared" ref="BD100:BD103" si="19">IF(BB100=2,G100,0)</f>
        <v>0</v>
      </c>
      <c r="BE100" s="177">
        <f t="shared" ref="BE100:BE103" si="20">IF(BB100=3,G100,0)</f>
        <v>0</v>
      </c>
      <c r="BF100" s="177">
        <f t="shared" ref="BF100:BF103" si="21">IF(BB100=4,G100,0)</f>
        <v>0</v>
      </c>
      <c r="BG100" s="177">
        <f t="shared" ref="BG100:BG103" si="22">IF(BB100=5,G100,0)</f>
        <v>0</v>
      </c>
    </row>
    <row r="101" spans="1:59" s="177" customFormat="1" x14ac:dyDescent="0.2">
      <c r="A101" s="181">
        <v>91</v>
      </c>
      <c r="B101" s="182" t="s">
        <v>98</v>
      </c>
      <c r="C101" s="183" t="s">
        <v>99</v>
      </c>
      <c r="D101" s="184" t="s">
        <v>69</v>
      </c>
      <c r="E101" s="185">
        <v>9.4700000000000006</v>
      </c>
      <c r="F101" s="389"/>
      <c r="G101" s="390">
        <f t="shared" ref="G101:G106" si="23">E101*F101</f>
        <v>0</v>
      </c>
      <c r="H101" s="187">
        <v>2.15E-3</v>
      </c>
      <c r="I101" s="187">
        <f t="shared" si="16"/>
        <v>2.03605E-2</v>
      </c>
      <c r="J101" s="187">
        <v>0</v>
      </c>
      <c r="K101" s="187">
        <f t="shared" si="17"/>
        <v>0</v>
      </c>
      <c r="Q101" s="177">
        <v>2</v>
      </c>
      <c r="AA101" s="177">
        <v>12</v>
      </c>
      <c r="AB101" s="177">
        <v>0</v>
      </c>
      <c r="AC101" s="177">
        <v>91</v>
      </c>
      <c r="BB101" s="177">
        <v>2</v>
      </c>
      <c r="BC101" s="177">
        <f t="shared" si="18"/>
        <v>0</v>
      </c>
      <c r="BD101" s="177">
        <f t="shared" si="19"/>
        <v>0</v>
      </c>
      <c r="BE101" s="177">
        <f t="shared" si="20"/>
        <v>0</v>
      </c>
      <c r="BF101" s="177">
        <f t="shared" si="21"/>
        <v>0</v>
      </c>
      <c r="BG101" s="177">
        <f t="shared" si="22"/>
        <v>0</v>
      </c>
    </row>
    <row r="102" spans="1:59" x14ac:dyDescent="0.2">
      <c r="A102" s="145"/>
      <c r="B102" s="146"/>
      <c r="C102" s="428" t="s">
        <v>200</v>
      </c>
      <c r="D102" s="429"/>
      <c r="E102" s="147"/>
      <c r="F102" s="122"/>
      <c r="G102" s="390">
        <f t="shared" si="23"/>
        <v>0</v>
      </c>
      <c r="H102" s="149"/>
      <c r="I102" s="149"/>
      <c r="J102" s="149"/>
      <c r="K102" s="149"/>
      <c r="O102" s="150"/>
      <c r="Q102" s="144"/>
    </row>
    <row r="103" spans="1:59" s="177" customFormat="1" x14ac:dyDescent="0.2">
      <c r="A103" s="181">
        <v>101</v>
      </c>
      <c r="B103" s="182" t="s">
        <v>100</v>
      </c>
      <c r="C103" s="183" t="s">
        <v>144</v>
      </c>
      <c r="D103" s="184" t="s">
        <v>69</v>
      </c>
      <c r="E103" s="185">
        <f>E101</f>
        <v>9.4700000000000006</v>
      </c>
      <c r="F103" s="389"/>
      <c r="G103" s="390">
        <f t="shared" si="23"/>
        <v>0</v>
      </c>
      <c r="H103" s="187">
        <v>0</v>
      </c>
      <c r="I103" s="187">
        <f t="shared" si="16"/>
        <v>0</v>
      </c>
      <c r="J103" s="187">
        <v>0</v>
      </c>
      <c r="K103" s="187">
        <f t="shared" si="17"/>
        <v>0</v>
      </c>
      <c r="Q103" s="177">
        <v>2</v>
      </c>
      <c r="AA103" s="177">
        <v>12</v>
      </c>
      <c r="AB103" s="177">
        <v>0</v>
      </c>
      <c r="AC103" s="177">
        <v>101</v>
      </c>
      <c r="BB103" s="177">
        <v>2</v>
      </c>
      <c r="BC103" s="177">
        <f t="shared" si="18"/>
        <v>0</v>
      </c>
      <c r="BD103" s="177">
        <f t="shared" si="19"/>
        <v>0</v>
      </c>
      <c r="BE103" s="177">
        <f t="shared" si="20"/>
        <v>0</v>
      </c>
      <c r="BF103" s="177">
        <f t="shared" si="21"/>
        <v>0</v>
      </c>
      <c r="BG103" s="177">
        <f t="shared" si="22"/>
        <v>0</v>
      </c>
    </row>
    <row r="104" spans="1:59" x14ac:dyDescent="0.2">
      <c r="A104" s="145"/>
      <c r="B104" s="146"/>
      <c r="C104" s="428" t="s">
        <v>101</v>
      </c>
      <c r="D104" s="429"/>
      <c r="E104" s="147"/>
      <c r="F104" s="403"/>
      <c r="G104" s="390">
        <f t="shared" si="23"/>
        <v>0</v>
      </c>
      <c r="H104" s="149"/>
      <c r="I104" s="149"/>
      <c r="J104" s="149"/>
      <c r="K104" s="149"/>
      <c r="M104" s="122" t="s">
        <v>101</v>
      </c>
      <c r="O104" s="150"/>
      <c r="Q104" s="144"/>
    </row>
    <row r="105" spans="1:59" s="177" customFormat="1" x14ac:dyDescent="0.2">
      <c r="A105" s="181">
        <v>104</v>
      </c>
      <c r="B105" s="182" t="s">
        <v>102</v>
      </c>
      <c r="C105" s="183" t="s">
        <v>103</v>
      </c>
      <c r="D105" s="184" t="s">
        <v>94</v>
      </c>
      <c r="E105" s="185">
        <v>0.30499999999999999</v>
      </c>
      <c r="F105" s="389"/>
      <c r="G105" s="390">
        <f t="shared" si="23"/>
        <v>0</v>
      </c>
      <c r="H105" s="187">
        <v>0</v>
      </c>
      <c r="I105" s="187">
        <f>E105*H105</f>
        <v>0</v>
      </c>
      <c r="J105" s="187">
        <v>0</v>
      </c>
      <c r="K105" s="187">
        <f>E105*J105</f>
        <v>0</v>
      </c>
      <c r="Q105" s="177">
        <v>2</v>
      </c>
      <c r="AA105" s="177">
        <v>12</v>
      </c>
      <c r="AB105" s="177">
        <v>0</v>
      </c>
      <c r="AC105" s="177">
        <v>104</v>
      </c>
      <c r="BB105" s="177">
        <v>2</v>
      </c>
      <c r="BC105" s="177">
        <f>IF(BB105=1,G105,0)</f>
        <v>0</v>
      </c>
      <c r="BD105" s="177">
        <f>IF(BB105=2,G105,0)</f>
        <v>0</v>
      </c>
      <c r="BE105" s="177">
        <f>IF(BB105=3,G105,0)</f>
        <v>0</v>
      </c>
      <c r="BF105" s="177">
        <f>IF(BB105=4,G105,0)</f>
        <v>0</v>
      </c>
      <c r="BG105" s="177">
        <f>IF(BB105=5,G105,0)</f>
        <v>0</v>
      </c>
    </row>
    <row r="106" spans="1:59" s="177" customFormat="1" x14ac:dyDescent="0.2">
      <c r="A106" s="181">
        <v>105</v>
      </c>
      <c r="B106" s="182" t="s">
        <v>104</v>
      </c>
      <c r="C106" s="183" t="s">
        <v>105</v>
      </c>
      <c r="D106" s="184" t="s">
        <v>94</v>
      </c>
      <c r="E106" s="185">
        <v>0.30499999999999999</v>
      </c>
      <c r="F106" s="389"/>
      <c r="G106" s="390">
        <f t="shared" si="23"/>
        <v>0</v>
      </c>
      <c r="H106" s="187">
        <v>0</v>
      </c>
      <c r="I106" s="187">
        <f>E106*H106</f>
        <v>0</v>
      </c>
      <c r="J106" s="187">
        <v>0</v>
      </c>
      <c r="K106" s="187">
        <f>E106*J106</f>
        <v>0</v>
      </c>
      <c r="Q106" s="177">
        <v>2</v>
      </c>
      <c r="AA106" s="177">
        <v>12</v>
      </c>
      <c r="AB106" s="177">
        <v>0</v>
      </c>
      <c r="AC106" s="177">
        <v>105</v>
      </c>
      <c r="BB106" s="177">
        <v>2</v>
      </c>
      <c r="BC106" s="177">
        <f>IF(BB106=1,G106,0)</f>
        <v>0</v>
      </c>
      <c r="BD106" s="177">
        <f>IF(BB106=2,G106,0)</f>
        <v>0</v>
      </c>
      <c r="BE106" s="177">
        <f>IF(BB106=3,G106,0)</f>
        <v>0</v>
      </c>
      <c r="BF106" s="177">
        <f>IF(BB106=4,G106,0)</f>
        <v>0</v>
      </c>
      <c r="BG106" s="177">
        <f>IF(BB106=5,G106,0)</f>
        <v>0</v>
      </c>
    </row>
    <row r="107" spans="1:59" x14ac:dyDescent="0.2">
      <c r="A107" s="151"/>
      <c r="B107" s="152" t="s">
        <v>67</v>
      </c>
      <c r="C107" s="153" t="str">
        <f>CONCATENATE(B99," ",C99)</f>
        <v>721 Vnitřní kanalizace</v>
      </c>
      <c r="D107" s="151"/>
      <c r="E107" s="154"/>
      <c r="F107" s="176"/>
      <c r="G107" s="155">
        <f>SUM(G99:G106)</f>
        <v>0</v>
      </c>
      <c r="H107" s="156"/>
      <c r="I107" s="157">
        <f>SUM(I99:I106)</f>
        <v>0.3056605</v>
      </c>
      <c r="J107" s="156"/>
      <c r="K107" s="157">
        <f>SUM(K99:K106)</f>
        <v>0</v>
      </c>
      <c r="Q107" s="144">
        <v>4</v>
      </c>
      <c r="BC107" s="158">
        <f>SUM(BC99:BC106)</f>
        <v>0</v>
      </c>
      <c r="BD107" s="158">
        <f>SUM(BD99:BD106)</f>
        <v>0</v>
      </c>
      <c r="BE107" s="158">
        <f>SUM(BE99:BE106)</f>
        <v>0</v>
      </c>
      <c r="BF107" s="158">
        <f>SUM(BF99:BF106)</f>
        <v>0</v>
      </c>
      <c r="BG107" s="158">
        <f>SUM(BG99:BG106)</f>
        <v>0</v>
      </c>
    </row>
    <row r="108" spans="1:59" x14ac:dyDescent="0.2">
      <c r="A108" s="137" t="s">
        <v>65</v>
      </c>
      <c r="B108" s="138" t="s">
        <v>107</v>
      </c>
      <c r="C108" s="139" t="s">
        <v>108</v>
      </c>
      <c r="D108" s="140"/>
      <c r="E108" s="141"/>
      <c r="F108" s="175"/>
      <c r="G108" s="142"/>
      <c r="H108" s="143"/>
      <c r="I108" s="143"/>
      <c r="J108" s="143"/>
      <c r="K108" s="143"/>
      <c r="Q108" s="144">
        <v>1</v>
      </c>
    </row>
    <row r="109" spans="1:59" s="177" customFormat="1" x14ac:dyDescent="0.2">
      <c r="A109" s="181">
        <v>148</v>
      </c>
      <c r="B109" s="182" t="s">
        <v>109</v>
      </c>
      <c r="C109" s="183" t="s">
        <v>110</v>
      </c>
      <c r="D109" s="184" t="s">
        <v>69</v>
      </c>
      <c r="E109" s="185">
        <v>53</v>
      </c>
      <c r="F109" s="389"/>
      <c r="G109" s="186">
        <f>E109*F109</f>
        <v>0</v>
      </c>
      <c r="H109" s="187">
        <v>4.2999999999999999E-4</v>
      </c>
      <c r="I109" s="187">
        <f>E109*H109</f>
        <v>2.2789999999999998E-2</v>
      </c>
      <c r="J109" s="187">
        <v>0</v>
      </c>
      <c r="K109" s="187">
        <f>E109*J109</f>
        <v>0</v>
      </c>
      <c r="Q109" s="177">
        <v>2</v>
      </c>
      <c r="AA109" s="177">
        <v>12</v>
      </c>
      <c r="AB109" s="177">
        <v>0</v>
      </c>
      <c r="AC109" s="177">
        <v>148</v>
      </c>
      <c r="BB109" s="177">
        <v>2</v>
      </c>
      <c r="BC109" s="177">
        <f>IF(BB109=1,G109,0)</f>
        <v>0</v>
      </c>
      <c r="BD109" s="177">
        <f>IF(BB109=2,G109,0)</f>
        <v>0</v>
      </c>
      <c r="BE109" s="177">
        <f>IF(BB109=3,G109,0)</f>
        <v>0</v>
      </c>
      <c r="BF109" s="177">
        <f>IF(BB109=4,G109,0)</f>
        <v>0</v>
      </c>
      <c r="BG109" s="177">
        <f>IF(BB109=5,G109,0)</f>
        <v>0</v>
      </c>
    </row>
    <row r="110" spans="1:59" x14ac:dyDescent="0.2">
      <c r="A110" s="145"/>
      <c r="B110" s="146"/>
      <c r="C110" s="428" t="s">
        <v>201</v>
      </c>
      <c r="D110" s="429"/>
      <c r="E110" s="147"/>
      <c r="F110" s="122"/>
      <c r="G110" s="148"/>
      <c r="H110" s="149"/>
      <c r="I110" s="149"/>
      <c r="J110" s="149"/>
      <c r="K110" s="149"/>
      <c r="O110" s="150"/>
      <c r="Q110" s="144"/>
    </row>
    <row r="111" spans="1:59" s="177" customFormat="1" x14ac:dyDescent="0.2">
      <c r="A111" s="181">
        <v>149</v>
      </c>
      <c r="B111" s="182" t="s">
        <v>111</v>
      </c>
      <c r="C111" s="183" t="s">
        <v>112</v>
      </c>
      <c r="D111" s="184" t="s">
        <v>68</v>
      </c>
      <c r="E111" s="185">
        <v>4</v>
      </c>
      <c r="F111" s="389"/>
      <c r="G111" s="186">
        <f>E111*F111</f>
        <v>0</v>
      </c>
      <c r="H111" s="187">
        <v>4.9199999999999999E-3</v>
      </c>
      <c r="I111" s="187">
        <f>E111*H111</f>
        <v>1.968E-2</v>
      </c>
      <c r="J111" s="187">
        <v>0</v>
      </c>
      <c r="K111" s="187">
        <f>E111*J111</f>
        <v>0</v>
      </c>
      <c r="Q111" s="177">
        <v>2</v>
      </c>
      <c r="AA111" s="177">
        <v>12</v>
      </c>
      <c r="AB111" s="177">
        <v>1</v>
      </c>
      <c r="AC111" s="177">
        <v>149</v>
      </c>
      <c r="BB111" s="177">
        <v>2</v>
      </c>
      <c r="BC111" s="177">
        <f>IF(BB111=1,G111,0)</f>
        <v>0</v>
      </c>
      <c r="BD111" s="177">
        <f>IF(BB111=2,G111,0)</f>
        <v>0</v>
      </c>
      <c r="BE111" s="177">
        <f>IF(BB111=3,G111,0)</f>
        <v>0</v>
      </c>
      <c r="BF111" s="177">
        <f>IF(BB111=4,G111,0)</f>
        <v>0</v>
      </c>
      <c r="BG111" s="177">
        <f>IF(BB111=5,G111,0)</f>
        <v>0</v>
      </c>
    </row>
    <row r="112" spans="1:59" s="177" customFormat="1" x14ac:dyDescent="0.2">
      <c r="A112" s="181">
        <v>150</v>
      </c>
      <c r="B112" s="182" t="s">
        <v>113</v>
      </c>
      <c r="C112" s="183" t="s">
        <v>202</v>
      </c>
      <c r="D112" s="184" t="s">
        <v>69</v>
      </c>
      <c r="E112" s="185">
        <v>68.900000000000006</v>
      </c>
      <c r="F112" s="389"/>
      <c r="G112" s="390">
        <f t="shared" ref="G112:G119" si="24">E112*F112</f>
        <v>0</v>
      </c>
      <c r="H112" s="187">
        <v>5.6600000000000001E-3</v>
      </c>
      <c r="I112" s="187">
        <f>E112*H112</f>
        <v>0.38997400000000004</v>
      </c>
      <c r="J112" s="187">
        <v>0</v>
      </c>
      <c r="K112" s="187">
        <f>E112*J112</f>
        <v>0</v>
      </c>
      <c r="Q112" s="177">
        <v>2</v>
      </c>
      <c r="AA112" s="177">
        <v>12</v>
      </c>
      <c r="AB112" s="177">
        <v>1</v>
      </c>
      <c r="AC112" s="177">
        <v>150</v>
      </c>
      <c r="BB112" s="177">
        <v>2</v>
      </c>
      <c r="BC112" s="177">
        <f>IF(BB112=1,G112,0)</f>
        <v>0</v>
      </c>
      <c r="BD112" s="177">
        <f>IF(BB112=2,G112,0)</f>
        <v>0</v>
      </c>
      <c r="BE112" s="177">
        <f>IF(BB112=3,G112,0)</f>
        <v>0</v>
      </c>
      <c r="BF112" s="177">
        <f>IF(BB112=4,G112,0)</f>
        <v>0</v>
      </c>
      <c r="BG112" s="177">
        <f>IF(BB112=5,G112,0)</f>
        <v>0</v>
      </c>
    </row>
    <row r="113" spans="1:59" x14ac:dyDescent="0.2">
      <c r="A113" s="145"/>
      <c r="B113" s="146"/>
      <c r="C113" s="428" t="s">
        <v>114</v>
      </c>
      <c r="D113" s="429"/>
      <c r="E113" s="147">
        <v>68.900000000000006</v>
      </c>
      <c r="F113" s="122"/>
      <c r="G113" s="390">
        <f t="shared" si="24"/>
        <v>0</v>
      </c>
      <c r="H113" s="149"/>
      <c r="I113" s="149"/>
      <c r="J113" s="149"/>
      <c r="K113" s="149"/>
      <c r="M113" s="122" t="s">
        <v>114</v>
      </c>
      <c r="O113" s="150"/>
      <c r="Q113" s="144"/>
    </row>
    <row r="114" spans="1:59" s="177" customFormat="1" x14ac:dyDescent="0.2">
      <c r="A114" s="181">
        <v>151</v>
      </c>
      <c r="B114" s="182" t="s">
        <v>115</v>
      </c>
      <c r="C114" s="183" t="s">
        <v>116</v>
      </c>
      <c r="D114" s="184" t="s">
        <v>68</v>
      </c>
      <c r="E114" s="185">
        <v>8</v>
      </c>
      <c r="F114" s="389"/>
      <c r="G114" s="390">
        <f t="shared" si="24"/>
        <v>0</v>
      </c>
      <c r="H114" s="187">
        <v>8.5999999999999998E-4</v>
      </c>
      <c r="I114" s="187">
        <f t="shared" ref="I114:I119" si="25">E114*H114</f>
        <v>6.8799999999999998E-3</v>
      </c>
      <c r="J114" s="187">
        <v>0</v>
      </c>
      <c r="K114" s="187">
        <f t="shared" ref="K114:K119" si="26">E114*J114</f>
        <v>0</v>
      </c>
      <c r="Q114" s="177">
        <v>2</v>
      </c>
      <c r="AA114" s="177">
        <v>12</v>
      </c>
      <c r="AB114" s="177">
        <v>0</v>
      </c>
      <c r="AC114" s="177">
        <v>151</v>
      </c>
      <c r="BB114" s="177">
        <v>2</v>
      </c>
      <c r="BC114" s="177">
        <f t="shared" ref="BC114:BC119" si="27">IF(BB114=1,G114,0)</f>
        <v>0</v>
      </c>
      <c r="BD114" s="177">
        <f t="shared" ref="BD114:BD119" si="28">IF(BB114=2,G114,0)</f>
        <v>0</v>
      </c>
      <c r="BE114" s="177">
        <f t="shared" ref="BE114:BE119" si="29">IF(BB114=3,G114,0)</f>
        <v>0</v>
      </c>
      <c r="BF114" s="177">
        <f t="shared" ref="BF114:BF119" si="30">IF(BB114=4,G114,0)</f>
        <v>0</v>
      </c>
      <c r="BG114" s="177">
        <f t="shared" ref="BG114:BG119" si="31">IF(BB114=5,G114,0)</f>
        <v>0</v>
      </c>
    </row>
    <row r="115" spans="1:59" s="177" customFormat="1" x14ac:dyDescent="0.2">
      <c r="A115" s="181">
        <v>152</v>
      </c>
      <c r="B115" s="182" t="s">
        <v>117</v>
      </c>
      <c r="C115" s="183" t="s">
        <v>118</v>
      </c>
      <c r="D115" s="184" t="s">
        <v>69</v>
      </c>
      <c r="E115" s="185">
        <v>53</v>
      </c>
      <c r="F115" s="389"/>
      <c r="G115" s="390">
        <f t="shared" si="24"/>
        <v>0</v>
      </c>
      <c r="H115" s="187">
        <v>3.1E-4</v>
      </c>
      <c r="I115" s="187">
        <f t="shared" si="25"/>
        <v>1.643E-2</v>
      </c>
      <c r="J115" s="187">
        <v>0</v>
      </c>
      <c r="K115" s="187">
        <f t="shared" si="26"/>
        <v>0</v>
      </c>
      <c r="Q115" s="177">
        <v>2</v>
      </c>
      <c r="AA115" s="177">
        <v>12</v>
      </c>
      <c r="AB115" s="177">
        <v>0</v>
      </c>
      <c r="AC115" s="177">
        <v>152</v>
      </c>
      <c r="BB115" s="177">
        <v>2</v>
      </c>
      <c r="BC115" s="177">
        <f t="shared" si="27"/>
        <v>0</v>
      </c>
      <c r="BD115" s="177">
        <f t="shared" si="28"/>
        <v>0</v>
      </c>
      <c r="BE115" s="177">
        <f t="shared" si="29"/>
        <v>0</v>
      </c>
      <c r="BF115" s="177">
        <f t="shared" si="30"/>
        <v>0</v>
      </c>
      <c r="BG115" s="177">
        <f t="shared" si="31"/>
        <v>0</v>
      </c>
    </row>
    <row r="116" spans="1:59" s="177" customFormat="1" x14ac:dyDescent="0.2">
      <c r="A116" s="181">
        <v>157</v>
      </c>
      <c r="B116" s="182" t="s">
        <v>119</v>
      </c>
      <c r="C116" s="183" t="s">
        <v>120</v>
      </c>
      <c r="D116" s="184" t="s">
        <v>69</v>
      </c>
      <c r="E116" s="185">
        <v>68</v>
      </c>
      <c r="F116" s="389"/>
      <c r="G116" s="390">
        <f t="shared" si="24"/>
        <v>0</v>
      </c>
      <c r="H116" s="187">
        <v>0</v>
      </c>
      <c r="I116" s="187">
        <f t="shared" si="25"/>
        <v>0</v>
      </c>
      <c r="J116" s="187">
        <v>0</v>
      </c>
      <c r="K116" s="187">
        <f t="shared" si="26"/>
        <v>0</v>
      </c>
      <c r="Q116" s="177">
        <v>2</v>
      </c>
      <c r="AA116" s="177">
        <v>12</v>
      </c>
      <c r="AB116" s="177">
        <v>0</v>
      </c>
      <c r="AC116" s="177">
        <v>157</v>
      </c>
      <c r="BB116" s="177">
        <v>2</v>
      </c>
      <c r="BC116" s="177">
        <f t="shared" si="27"/>
        <v>0</v>
      </c>
      <c r="BD116" s="177">
        <f t="shared" si="28"/>
        <v>0</v>
      </c>
      <c r="BE116" s="177">
        <f t="shared" si="29"/>
        <v>0</v>
      </c>
      <c r="BF116" s="177">
        <f t="shared" si="30"/>
        <v>0</v>
      </c>
      <c r="BG116" s="177">
        <f t="shared" si="31"/>
        <v>0</v>
      </c>
    </row>
    <row r="117" spans="1:59" s="177" customFormat="1" x14ac:dyDescent="0.2">
      <c r="A117" s="181">
        <v>158</v>
      </c>
      <c r="B117" s="182" t="s">
        <v>121</v>
      </c>
      <c r="C117" s="183" t="s">
        <v>122</v>
      </c>
      <c r="D117" s="184" t="s">
        <v>68</v>
      </c>
      <c r="E117" s="185">
        <v>8</v>
      </c>
      <c r="F117" s="389"/>
      <c r="G117" s="390">
        <f t="shared" si="24"/>
        <v>0</v>
      </c>
      <c r="H117" s="187">
        <v>1.56E-3</v>
      </c>
      <c r="I117" s="187">
        <f t="shared" si="25"/>
        <v>1.248E-2</v>
      </c>
      <c r="J117" s="187">
        <v>0</v>
      </c>
      <c r="K117" s="187">
        <f t="shared" si="26"/>
        <v>0</v>
      </c>
      <c r="Q117" s="177">
        <v>2</v>
      </c>
      <c r="AA117" s="177">
        <v>12</v>
      </c>
      <c r="AB117" s="177">
        <v>1</v>
      </c>
      <c r="AC117" s="177">
        <v>158</v>
      </c>
      <c r="BB117" s="177">
        <v>2</v>
      </c>
      <c r="BC117" s="177">
        <f t="shared" si="27"/>
        <v>0</v>
      </c>
      <c r="BD117" s="177">
        <f t="shared" si="28"/>
        <v>0</v>
      </c>
      <c r="BE117" s="177">
        <f t="shared" si="29"/>
        <v>0</v>
      </c>
      <c r="BF117" s="177">
        <f t="shared" si="30"/>
        <v>0</v>
      </c>
      <c r="BG117" s="177">
        <f t="shared" si="31"/>
        <v>0</v>
      </c>
    </row>
    <row r="118" spans="1:59" s="177" customFormat="1" x14ac:dyDescent="0.2">
      <c r="A118" s="181">
        <v>166</v>
      </c>
      <c r="B118" s="182" t="s">
        <v>123</v>
      </c>
      <c r="C118" s="183" t="s">
        <v>124</v>
      </c>
      <c r="D118" s="184" t="s">
        <v>66</v>
      </c>
      <c r="E118" s="185">
        <v>1</v>
      </c>
      <c r="F118" s="389"/>
      <c r="G118" s="390">
        <f t="shared" si="24"/>
        <v>0</v>
      </c>
      <c r="H118" s="187">
        <v>1.7299999999999999E-2</v>
      </c>
      <c r="I118" s="187">
        <f t="shared" si="25"/>
        <v>1.7299999999999999E-2</v>
      </c>
      <c r="J118" s="187">
        <v>0</v>
      </c>
      <c r="K118" s="187">
        <f t="shared" si="26"/>
        <v>0</v>
      </c>
      <c r="Q118" s="177">
        <v>2</v>
      </c>
      <c r="AA118" s="177">
        <v>12</v>
      </c>
      <c r="AB118" s="177">
        <v>0</v>
      </c>
      <c r="AC118" s="177">
        <v>166</v>
      </c>
      <c r="BB118" s="177">
        <v>2</v>
      </c>
      <c r="BC118" s="177">
        <f t="shared" si="27"/>
        <v>0</v>
      </c>
      <c r="BD118" s="177">
        <f t="shared" si="28"/>
        <v>0</v>
      </c>
      <c r="BE118" s="177">
        <f t="shared" si="29"/>
        <v>0</v>
      </c>
      <c r="BF118" s="177">
        <f t="shared" si="30"/>
        <v>0</v>
      </c>
      <c r="BG118" s="177">
        <f t="shared" si="31"/>
        <v>0</v>
      </c>
    </row>
    <row r="119" spans="1:59" s="177" customFormat="1" x14ac:dyDescent="0.2">
      <c r="A119" s="181">
        <v>167</v>
      </c>
      <c r="B119" s="182" t="s">
        <v>125</v>
      </c>
      <c r="C119" s="183" t="s">
        <v>126</v>
      </c>
      <c r="D119" s="184" t="s">
        <v>94</v>
      </c>
      <c r="E119" s="185">
        <v>0.48499999999999999</v>
      </c>
      <c r="F119" s="389"/>
      <c r="G119" s="390">
        <f t="shared" si="24"/>
        <v>0</v>
      </c>
      <c r="H119" s="187">
        <v>0</v>
      </c>
      <c r="I119" s="187">
        <f t="shared" si="25"/>
        <v>0</v>
      </c>
      <c r="J119" s="187">
        <v>0</v>
      </c>
      <c r="K119" s="187">
        <f t="shared" si="26"/>
        <v>0</v>
      </c>
      <c r="Q119" s="177">
        <v>2</v>
      </c>
      <c r="AA119" s="177">
        <v>12</v>
      </c>
      <c r="AB119" s="177">
        <v>0</v>
      </c>
      <c r="AC119" s="177">
        <v>167</v>
      </c>
      <c r="BB119" s="177">
        <v>2</v>
      </c>
      <c r="BC119" s="177">
        <f t="shared" si="27"/>
        <v>0</v>
      </c>
      <c r="BD119" s="177">
        <f t="shared" si="28"/>
        <v>0</v>
      </c>
      <c r="BE119" s="177">
        <f t="shared" si="29"/>
        <v>0</v>
      </c>
      <c r="BF119" s="177">
        <f t="shared" si="30"/>
        <v>0</v>
      </c>
      <c r="BG119" s="177">
        <f t="shared" si="31"/>
        <v>0</v>
      </c>
    </row>
    <row r="120" spans="1:59" x14ac:dyDescent="0.2">
      <c r="A120" s="151"/>
      <c r="B120" s="152" t="s">
        <v>67</v>
      </c>
      <c r="C120" s="153" t="str">
        <f>CONCATENATE(B108," ",C108)</f>
        <v>733 Rozvod potrubí</v>
      </c>
      <c r="D120" s="151"/>
      <c r="E120" s="154"/>
      <c r="F120" s="176"/>
      <c r="G120" s="155">
        <f>SUM(G108:G119)</f>
        <v>0</v>
      </c>
      <c r="H120" s="156"/>
      <c r="I120" s="157">
        <f>SUM(I108:I119)</f>
        <v>0.48553400000000002</v>
      </c>
      <c r="J120" s="156"/>
      <c r="K120" s="157">
        <f>SUM(K108:K119)</f>
        <v>0</v>
      </c>
      <c r="Q120" s="144">
        <v>4</v>
      </c>
      <c r="BC120" s="158">
        <f>SUM(BC108:BC119)</f>
        <v>0</v>
      </c>
      <c r="BD120" s="158">
        <f>SUM(BD108:BD119)</f>
        <v>0</v>
      </c>
      <c r="BE120" s="158">
        <f>SUM(BE108:BE119)</f>
        <v>0</v>
      </c>
      <c r="BF120" s="158">
        <f>SUM(BF108:BF119)</f>
        <v>0</v>
      </c>
      <c r="BG120" s="158">
        <f>SUM(BG108:BG119)</f>
        <v>0</v>
      </c>
    </row>
    <row r="121" spans="1:59" x14ac:dyDescent="0.2">
      <c r="A121" s="137" t="s">
        <v>65</v>
      </c>
      <c r="B121" s="138" t="s">
        <v>127</v>
      </c>
      <c r="C121" s="139" t="s">
        <v>128</v>
      </c>
      <c r="D121" s="140"/>
      <c r="E121" s="141"/>
      <c r="F121" s="175"/>
      <c r="G121" s="142"/>
      <c r="H121" s="143"/>
      <c r="I121" s="143"/>
      <c r="J121" s="143"/>
      <c r="K121" s="143"/>
      <c r="Q121" s="144">
        <v>1</v>
      </c>
    </row>
    <row r="122" spans="1:59" s="177" customFormat="1" x14ac:dyDescent="0.2">
      <c r="A122" s="181">
        <v>168</v>
      </c>
      <c r="B122" s="182" t="s">
        <v>129</v>
      </c>
      <c r="C122" s="183" t="s">
        <v>130</v>
      </c>
      <c r="D122" s="184" t="s">
        <v>106</v>
      </c>
      <c r="E122" s="185">
        <v>2</v>
      </c>
      <c r="F122" s="389"/>
      <c r="G122" s="186">
        <f t="shared" ref="G122:G125" si="32">E122*F122</f>
        <v>0</v>
      </c>
      <c r="H122" s="187">
        <v>4.0299999999999997E-3</v>
      </c>
      <c r="I122" s="187">
        <f t="shared" ref="I122:I125" si="33">E122*H122</f>
        <v>8.0599999999999995E-3</v>
      </c>
      <c r="J122" s="187">
        <v>0</v>
      </c>
      <c r="K122" s="187">
        <f t="shared" ref="K122:K125" si="34">E122*J122</f>
        <v>0</v>
      </c>
      <c r="Q122" s="177">
        <v>2</v>
      </c>
      <c r="AA122" s="177">
        <v>12</v>
      </c>
      <c r="AB122" s="177">
        <v>0</v>
      </c>
      <c r="AC122" s="177">
        <v>168</v>
      </c>
      <c r="BB122" s="177">
        <v>2</v>
      </c>
      <c r="BC122" s="177">
        <f t="shared" ref="BC122:BC125" si="35">IF(BB122=1,G122,0)</f>
        <v>0</v>
      </c>
      <c r="BD122" s="177">
        <f t="shared" ref="BD122:BD125" si="36">IF(BB122=2,G122,0)</f>
        <v>0</v>
      </c>
      <c r="BE122" s="177">
        <f t="shared" ref="BE122:BE125" si="37">IF(BB122=3,G122,0)</f>
        <v>0</v>
      </c>
      <c r="BF122" s="177">
        <f t="shared" ref="BF122:BF125" si="38">IF(BB122=4,G122,0)</f>
        <v>0</v>
      </c>
      <c r="BG122" s="177">
        <f t="shared" ref="BG122:BG125" si="39">IF(BB122=5,G122,0)</f>
        <v>0</v>
      </c>
    </row>
    <row r="123" spans="1:59" s="177" customFormat="1" x14ac:dyDescent="0.2">
      <c r="A123" s="181">
        <v>172</v>
      </c>
      <c r="B123" s="182" t="s">
        <v>131</v>
      </c>
      <c r="C123" s="183" t="s">
        <v>132</v>
      </c>
      <c r="D123" s="184" t="s">
        <v>106</v>
      </c>
      <c r="E123" s="185">
        <v>2</v>
      </c>
      <c r="F123" s="389"/>
      <c r="G123" s="186">
        <f t="shared" si="32"/>
        <v>0</v>
      </c>
      <c r="H123" s="187">
        <v>7.4700000000000001E-3</v>
      </c>
      <c r="I123" s="187">
        <f t="shared" si="33"/>
        <v>1.494E-2</v>
      </c>
      <c r="J123" s="187">
        <v>0</v>
      </c>
      <c r="K123" s="187">
        <f t="shared" si="34"/>
        <v>0</v>
      </c>
      <c r="Q123" s="177">
        <v>2</v>
      </c>
      <c r="AA123" s="177">
        <v>12</v>
      </c>
      <c r="AB123" s="177">
        <v>0</v>
      </c>
      <c r="AC123" s="177">
        <v>172</v>
      </c>
      <c r="BB123" s="177">
        <v>2</v>
      </c>
      <c r="BC123" s="177">
        <f t="shared" si="35"/>
        <v>0</v>
      </c>
      <c r="BD123" s="177">
        <f t="shared" si="36"/>
        <v>0</v>
      </c>
      <c r="BE123" s="177">
        <f t="shared" si="37"/>
        <v>0</v>
      </c>
      <c r="BF123" s="177">
        <f t="shared" si="38"/>
        <v>0</v>
      </c>
      <c r="BG123" s="177">
        <f t="shared" si="39"/>
        <v>0</v>
      </c>
    </row>
    <row r="124" spans="1:59" s="177" customFormat="1" x14ac:dyDescent="0.2">
      <c r="A124" s="181">
        <v>176</v>
      </c>
      <c r="B124" s="182" t="s">
        <v>133</v>
      </c>
      <c r="C124" s="183" t="s">
        <v>145</v>
      </c>
      <c r="D124" s="184" t="s">
        <v>66</v>
      </c>
      <c r="E124" s="185">
        <v>3</v>
      </c>
      <c r="F124" s="389"/>
      <c r="G124" s="186">
        <f t="shared" si="32"/>
        <v>0</v>
      </c>
      <c r="H124" s="187">
        <v>7.5399999999999998E-3</v>
      </c>
      <c r="I124" s="187">
        <f t="shared" si="33"/>
        <v>2.2620000000000001E-2</v>
      </c>
      <c r="J124" s="187">
        <v>0</v>
      </c>
      <c r="K124" s="187">
        <f t="shared" si="34"/>
        <v>0</v>
      </c>
      <c r="Q124" s="177">
        <v>2</v>
      </c>
      <c r="AA124" s="177">
        <v>12</v>
      </c>
      <c r="AB124" s="177">
        <v>0</v>
      </c>
      <c r="AC124" s="177">
        <v>176</v>
      </c>
      <c r="BB124" s="177">
        <v>2</v>
      </c>
      <c r="BC124" s="177">
        <f t="shared" si="35"/>
        <v>0</v>
      </c>
      <c r="BD124" s="177">
        <f t="shared" si="36"/>
        <v>0</v>
      </c>
      <c r="BE124" s="177">
        <f t="shared" si="37"/>
        <v>0</v>
      </c>
      <c r="BF124" s="177">
        <f t="shared" si="38"/>
        <v>0</v>
      </c>
      <c r="BG124" s="177">
        <f t="shared" si="39"/>
        <v>0</v>
      </c>
    </row>
    <row r="125" spans="1:59" s="177" customFormat="1" x14ac:dyDescent="0.2">
      <c r="A125" s="181">
        <v>178</v>
      </c>
      <c r="B125" s="182" t="s">
        <v>134</v>
      </c>
      <c r="C125" s="183" t="s">
        <v>135</v>
      </c>
      <c r="D125" s="184" t="s">
        <v>94</v>
      </c>
      <c r="E125" s="185">
        <v>4.5600000000000002E-2</v>
      </c>
      <c r="F125" s="389"/>
      <c r="G125" s="186">
        <f t="shared" si="32"/>
        <v>0</v>
      </c>
      <c r="H125" s="187">
        <v>0</v>
      </c>
      <c r="I125" s="187">
        <f t="shared" si="33"/>
        <v>0</v>
      </c>
      <c r="J125" s="187">
        <v>0</v>
      </c>
      <c r="K125" s="187">
        <f t="shared" si="34"/>
        <v>0</v>
      </c>
      <c r="Q125" s="177">
        <v>2</v>
      </c>
      <c r="AA125" s="177">
        <v>12</v>
      </c>
      <c r="AB125" s="177">
        <v>0</v>
      </c>
      <c r="AC125" s="177">
        <v>178</v>
      </c>
      <c r="BB125" s="177">
        <v>2</v>
      </c>
      <c r="BC125" s="177">
        <f t="shared" si="35"/>
        <v>0</v>
      </c>
      <c r="BD125" s="177">
        <f t="shared" si="36"/>
        <v>0</v>
      </c>
      <c r="BE125" s="177">
        <f t="shared" si="37"/>
        <v>0</v>
      </c>
      <c r="BF125" s="177">
        <f t="shared" si="38"/>
        <v>0</v>
      </c>
      <c r="BG125" s="177">
        <f t="shared" si="39"/>
        <v>0</v>
      </c>
    </row>
    <row r="126" spans="1:59" x14ac:dyDescent="0.2">
      <c r="A126" s="151"/>
      <c r="B126" s="152" t="s">
        <v>67</v>
      </c>
      <c r="C126" s="153" t="str">
        <f>CONCATENATE(B121," ",C121)</f>
        <v>734 Armatury</v>
      </c>
      <c r="D126" s="151"/>
      <c r="E126" s="154"/>
      <c r="F126" s="176"/>
      <c r="G126" s="155">
        <f>SUM(G121:G125)</f>
        <v>0</v>
      </c>
      <c r="H126" s="156"/>
      <c r="I126" s="157">
        <f>SUM(I121:I125)</f>
        <v>4.5620000000000001E-2</v>
      </c>
      <c r="J126" s="156"/>
      <c r="K126" s="157">
        <f>SUM(K121:K125)</f>
        <v>0</v>
      </c>
      <c r="Q126" s="144">
        <v>4</v>
      </c>
      <c r="BC126" s="158">
        <f>SUM(BC121:BC125)</f>
        <v>0</v>
      </c>
      <c r="BD126" s="158">
        <f>SUM(BD121:BD125)</f>
        <v>0</v>
      </c>
      <c r="BE126" s="158">
        <f>SUM(BE121:BE125)</f>
        <v>0</v>
      </c>
      <c r="BF126" s="158">
        <f>SUM(BF121:BF125)</f>
        <v>0</v>
      </c>
      <c r="BG126" s="158">
        <f>SUM(BG121:BG125)</f>
        <v>0</v>
      </c>
    </row>
    <row r="127" spans="1:59" x14ac:dyDescent="0.2">
      <c r="E127" s="122"/>
      <c r="G127" s="180"/>
    </row>
    <row r="128" spans="1:59" x14ac:dyDescent="0.2">
      <c r="E128" s="122"/>
    </row>
    <row r="129" spans="5:5" x14ac:dyDescent="0.2">
      <c r="E129" s="122"/>
    </row>
    <row r="130" spans="5:5" x14ac:dyDescent="0.2">
      <c r="E130" s="122"/>
    </row>
    <row r="131" spans="5:5" x14ac:dyDescent="0.2">
      <c r="E131" s="122"/>
    </row>
    <row r="132" spans="5:5" x14ac:dyDescent="0.2">
      <c r="E132" s="122"/>
    </row>
    <row r="133" spans="5:5" x14ac:dyDescent="0.2">
      <c r="E133" s="122"/>
    </row>
    <row r="134" spans="5:5" x14ac:dyDescent="0.2">
      <c r="E134" s="122"/>
    </row>
    <row r="135" spans="5:5" x14ac:dyDescent="0.2">
      <c r="E135" s="122"/>
    </row>
    <row r="136" spans="5:5" x14ac:dyDescent="0.2">
      <c r="E136" s="122"/>
    </row>
    <row r="137" spans="5:5" x14ac:dyDescent="0.2">
      <c r="E137" s="122"/>
    </row>
    <row r="138" spans="5:5" x14ac:dyDescent="0.2">
      <c r="E138" s="122"/>
    </row>
    <row r="139" spans="5:5" x14ac:dyDescent="0.2">
      <c r="E139" s="122"/>
    </row>
    <row r="140" spans="5:5" x14ac:dyDescent="0.2">
      <c r="E140" s="122"/>
    </row>
    <row r="141" spans="5:5" x14ac:dyDescent="0.2">
      <c r="E141" s="122"/>
    </row>
    <row r="142" spans="5:5" x14ac:dyDescent="0.2">
      <c r="E142" s="122"/>
    </row>
    <row r="143" spans="5:5" x14ac:dyDescent="0.2">
      <c r="E143" s="122"/>
    </row>
    <row r="144" spans="5:5" x14ac:dyDescent="0.2">
      <c r="E144" s="122"/>
    </row>
    <row r="145" spans="1:7" x14ac:dyDescent="0.2">
      <c r="E145" s="122"/>
    </row>
    <row r="146" spans="1:7" x14ac:dyDescent="0.2">
      <c r="E146" s="122"/>
    </row>
    <row r="147" spans="1:7" x14ac:dyDescent="0.2">
      <c r="E147" s="122"/>
    </row>
    <row r="148" spans="1:7" x14ac:dyDescent="0.2">
      <c r="E148" s="122"/>
    </row>
    <row r="149" spans="1:7" x14ac:dyDescent="0.2">
      <c r="A149" s="159"/>
      <c r="B149" s="159"/>
      <c r="C149" s="159"/>
      <c r="D149" s="159"/>
      <c r="E149" s="159"/>
      <c r="F149" s="178"/>
      <c r="G149" s="159"/>
    </row>
    <row r="150" spans="1:7" x14ac:dyDescent="0.2">
      <c r="A150" s="159"/>
      <c r="B150" s="159"/>
      <c r="C150" s="159"/>
      <c r="D150" s="159"/>
      <c r="E150" s="159"/>
      <c r="F150" s="178"/>
      <c r="G150" s="159"/>
    </row>
    <row r="151" spans="1:7" x14ac:dyDescent="0.2">
      <c r="A151" s="159"/>
      <c r="B151" s="159"/>
      <c r="C151" s="159"/>
      <c r="D151" s="159"/>
      <c r="E151" s="159"/>
      <c r="F151" s="178"/>
      <c r="G151" s="159"/>
    </row>
    <row r="152" spans="1:7" x14ac:dyDescent="0.2">
      <c r="A152" s="159"/>
      <c r="B152" s="159"/>
      <c r="C152" s="159"/>
      <c r="D152" s="159"/>
      <c r="E152" s="159"/>
      <c r="F152" s="178"/>
      <c r="G152" s="159"/>
    </row>
    <row r="153" spans="1:7" x14ac:dyDescent="0.2">
      <c r="E153" s="122"/>
    </row>
    <row r="154" spans="1:7" x14ac:dyDescent="0.2">
      <c r="E154" s="122"/>
    </row>
    <row r="155" spans="1:7" x14ac:dyDescent="0.2">
      <c r="E155" s="122"/>
    </row>
    <row r="156" spans="1:7" x14ac:dyDescent="0.2">
      <c r="E156" s="122"/>
    </row>
    <row r="157" spans="1:7" x14ac:dyDescent="0.2">
      <c r="E157" s="122"/>
    </row>
    <row r="158" spans="1:7" x14ac:dyDescent="0.2">
      <c r="E158" s="122"/>
    </row>
    <row r="159" spans="1:7" x14ac:dyDescent="0.2">
      <c r="E159" s="122"/>
    </row>
    <row r="160" spans="1:7" x14ac:dyDescent="0.2">
      <c r="E160" s="122"/>
    </row>
    <row r="161" spans="5:5" x14ac:dyDescent="0.2">
      <c r="E161" s="122"/>
    </row>
    <row r="162" spans="5:5" x14ac:dyDescent="0.2">
      <c r="E162" s="122"/>
    </row>
    <row r="163" spans="5:5" x14ac:dyDescent="0.2">
      <c r="E163" s="122"/>
    </row>
    <row r="164" spans="5:5" x14ac:dyDescent="0.2">
      <c r="E164" s="122"/>
    </row>
    <row r="165" spans="5:5" x14ac:dyDescent="0.2">
      <c r="E165" s="122"/>
    </row>
    <row r="166" spans="5:5" x14ac:dyDescent="0.2">
      <c r="E166" s="122"/>
    </row>
    <row r="167" spans="5:5" x14ac:dyDescent="0.2">
      <c r="E167" s="122"/>
    </row>
    <row r="168" spans="5:5" x14ac:dyDescent="0.2">
      <c r="E168" s="122"/>
    </row>
    <row r="169" spans="5:5" x14ac:dyDescent="0.2">
      <c r="E169" s="122"/>
    </row>
    <row r="170" spans="5:5" x14ac:dyDescent="0.2">
      <c r="E170" s="122"/>
    </row>
    <row r="171" spans="5:5" x14ac:dyDescent="0.2">
      <c r="E171" s="122"/>
    </row>
    <row r="172" spans="5:5" x14ac:dyDescent="0.2">
      <c r="E172" s="122"/>
    </row>
    <row r="173" spans="5:5" x14ac:dyDescent="0.2">
      <c r="E173" s="122"/>
    </row>
    <row r="174" spans="5:5" x14ac:dyDescent="0.2">
      <c r="E174" s="122"/>
    </row>
    <row r="175" spans="5:5" x14ac:dyDescent="0.2">
      <c r="E175" s="122"/>
    </row>
    <row r="176" spans="5:5" x14ac:dyDescent="0.2">
      <c r="E176" s="122"/>
    </row>
    <row r="177" spans="1:7" x14ac:dyDescent="0.2">
      <c r="E177" s="122"/>
    </row>
    <row r="178" spans="1:7" x14ac:dyDescent="0.2">
      <c r="A178" s="160"/>
      <c r="B178" s="160"/>
    </row>
    <row r="179" spans="1:7" x14ac:dyDescent="0.2">
      <c r="A179" s="159"/>
      <c r="B179" s="159"/>
      <c r="C179" s="162"/>
      <c r="D179" s="162"/>
      <c r="E179" s="163"/>
      <c r="F179" s="179"/>
      <c r="G179" s="164"/>
    </row>
    <row r="180" spans="1:7" x14ac:dyDescent="0.2">
      <c r="A180" s="165"/>
      <c r="B180" s="165"/>
      <c r="C180" s="159"/>
      <c r="D180" s="159"/>
      <c r="E180" s="166"/>
      <c r="F180" s="178"/>
      <c r="G180" s="159"/>
    </row>
    <row r="181" spans="1:7" x14ac:dyDescent="0.2">
      <c r="A181" s="159"/>
      <c r="B181" s="159"/>
      <c r="C181" s="159"/>
      <c r="D181" s="159"/>
      <c r="E181" s="166"/>
      <c r="F181" s="178"/>
      <c r="G181" s="159"/>
    </row>
    <row r="182" spans="1:7" x14ac:dyDescent="0.2">
      <c r="A182" s="159"/>
      <c r="B182" s="159"/>
      <c r="C182" s="159"/>
      <c r="D182" s="159"/>
      <c r="E182" s="166"/>
      <c r="F182" s="178"/>
      <c r="G182" s="159"/>
    </row>
    <row r="183" spans="1:7" x14ac:dyDescent="0.2">
      <c r="A183" s="159"/>
      <c r="B183" s="159"/>
      <c r="C183" s="159"/>
      <c r="D183" s="159"/>
      <c r="E183" s="166"/>
      <c r="F183" s="178"/>
      <c r="G183" s="159"/>
    </row>
    <row r="184" spans="1:7" x14ac:dyDescent="0.2">
      <c r="A184" s="159"/>
      <c r="B184" s="159"/>
      <c r="C184" s="159"/>
      <c r="D184" s="159"/>
      <c r="E184" s="166"/>
      <c r="F184" s="178"/>
      <c r="G184" s="159"/>
    </row>
    <row r="185" spans="1:7" x14ac:dyDescent="0.2">
      <c r="A185" s="159"/>
      <c r="B185" s="159"/>
      <c r="C185" s="159"/>
      <c r="D185" s="159"/>
      <c r="E185" s="166"/>
      <c r="F185" s="178"/>
      <c r="G185" s="159"/>
    </row>
    <row r="186" spans="1:7" x14ac:dyDescent="0.2">
      <c r="A186" s="159"/>
      <c r="B186" s="159"/>
      <c r="C186" s="159"/>
      <c r="D186" s="159"/>
      <c r="E186" s="166"/>
      <c r="F186" s="178"/>
      <c r="G186" s="159"/>
    </row>
    <row r="187" spans="1:7" x14ac:dyDescent="0.2">
      <c r="A187" s="159"/>
      <c r="B187" s="159"/>
      <c r="C187" s="159"/>
      <c r="D187" s="159"/>
      <c r="E187" s="166"/>
      <c r="F187" s="178"/>
      <c r="G187" s="159"/>
    </row>
    <row r="188" spans="1:7" x14ac:dyDescent="0.2">
      <c r="A188" s="159"/>
      <c r="B188" s="159"/>
      <c r="C188" s="159"/>
      <c r="D188" s="159"/>
      <c r="E188" s="166"/>
      <c r="F188" s="178"/>
      <c r="G188" s="159"/>
    </row>
    <row r="189" spans="1:7" x14ac:dyDescent="0.2">
      <c r="A189" s="159"/>
      <c r="B189" s="159"/>
      <c r="C189" s="159"/>
      <c r="D189" s="159"/>
      <c r="E189" s="166"/>
      <c r="F189" s="178"/>
      <c r="G189" s="159"/>
    </row>
    <row r="190" spans="1:7" x14ac:dyDescent="0.2">
      <c r="A190" s="159"/>
      <c r="B190" s="159"/>
      <c r="C190" s="159"/>
      <c r="D190" s="159"/>
      <c r="E190" s="166"/>
      <c r="F190" s="178"/>
      <c r="G190" s="159"/>
    </row>
    <row r="191" spans="1:7" x14ac:dyDescent="0.2">
      <c r="A191" s="159"/>
      <c r="B191" s="159"/>
      <c r="C191" s="159"/>
      <c r="D191" s="159"/>
      <c r="E191" s="166"/>
      <c r="F191" s="178"/>
      <c r="G191" s="159"/>
    </row>
    <row r="192" spans="1:7" x14ac:dyDescent="0.2">
      <c r="A192" s="159"/>
      <c r="B192" s="159"/>
      <c r="C192" s="159"/>
      <c r="D192" s="159"/>
      <c r="E192" s="166"/>
      <c r="F192" s="178"/>
      <c r="G192" s="159"/>
    </row>
  </sheetData>
  <mergeCells count="53">
    <mergeCell ref="C113:D113"/>
    <mergeCell ref="C104:D104"/>
    <mergeCell ref="C9:D9"/>
    <mergeCell ref="C10:D10"/>
    <mergeCell ref="C12:D12"/>
    <mergeCell ref="C13:D13"/>
    <mergeCell ref="C24:D24"/>
    <mergeCell ref="C31:D31"/>
    <mergeCell ref="C32:D32"/>
    <mergeCell ref="C33:D33"/>
    <mergeCell ref="C19:D19"/>
    <mergeCell ref="C22:D22"/>
    <mergeCell ref="C23:D23"/>
    <mergeCell ref="C25:D25"/>
    <mergeCell ref="C52:D52"/>
    <mergeCell ref="C53:D53"/>
    <mergeCell ref="A1:I1"/>
    <mergeCell ref="A3:B3"/>
    <mergeCell ref="A4:B4"/>
    <mergeCell ref="C14:D14"/>
    <mergeCell ref="C17:D17"/>
    <mergeCell ref="C26:D26"/>
    <mergeCell ref="C27:D27"/>
    <mergeCell ref="C29:D29"/>
    <mergeCell ref="C30:D30"/>
    <mergeCell ref="C34:D34"/>
    <mergeCell ref="C50:D50"/>
    <mergeCell ref="C51:D51"/>
    <mergeCell ref="C46:D46"/>
    <mergeCell ref="C47:D47"/>
    <mergeCell ref="C48:D48"/>
    <mergeCell ref="C49:D49"/>
    <mergeCell ref="C40:D40"/>
    <mergeCell ref="C41:D41"/>
    <mergeCell ref="C42:D42"/>
    <mergeCell ref="C36:D36"/>
    <mergeCell ref="C37:D37"/>
    <mergeCell ref="C39:D39"/>
    <mergeCell ref="C57:D57"/>
    <mergeCell ref="C58:D58"/>
    <mergeCell ref="C102:D102"/>
    <mergeCell ref="C110:D110"/>
    <mergeCell ref="C64:D64"/>
    <mergeCell ref="C65:D65"/>
    <mergeCell ref="C79:D79"/>
    <mergeCell ref="C80:D80"/>
    <mergeCell ref="C77:D77"/>
    <mergeCell ref="C78:D78"/>
    <mergeCell ref="C84:D84"/>
    <mergeCell ref="C85:D85"/>
    <mergeCell ref="C87:D87"/>
    <mergeCell ref="C88:D88"/>
    <mergeCell ref="C90:D90"/>
  </mergeCells>
  <printOptions gridLines="1" gridLinesSet="0"/>
  <pageMargins left="0.59055118110236227" right="0.39370078740157483" top="0.78740157480314965" bottom="0.78740157480314965" header="0.31496062992125984" footer="0.31496062992125984"/>
  <pageSetup paperSize="9" scale="85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40</vt:i4>
      </vt:variant>
    </vt:vector>
  </HeadingPairs>
  <TitlesOfParts>
    <vt:vector size="43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.Jan Kvasnička</dc:creator>
  <cp:lastModifiedBy>Žalman Petr</cp:lastModifiedBy>
  <cp:lastPrinted>2014-03-13T08:21:31Z</cp:lastPrinted>
  <dcterms:created xsi:type="dcterms:W3CDTF">2014-03-13T08:10:29Z</dcterms:created>
  <dcterms:modified xsi:type="dcterms:W3CDTF">2014-08-20T05:24:07Z</dcterms:modified>
</cp:coreProperties>
</file>